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25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25.xml" ContentType="application/vnd.openxmlformats-officedocument.themeOverride+xml"/>
  <Override PartName="/xl/drawings/drawing49.xml" ContentType="application/vnd.openxmlformats-officedocument.drawingml.chartshapes+xml"/>
  <Override PartName="/xl/charts/chart26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6.xml" ContentType="application/vnd.openxmlformats-officedocument.themeOverride+xml"/>
  <Override PartName="/xl/drawings/drawing50.xml" ContentType="application/vnd.openxmlformats-officedocument.drawingml.chartshapes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7.xml" ContentType="application/vnd.openxmlformats-officedocument.themeOverride+xml"/>
  <Override PartName="/xl/drawings/drawing51.xml" ContentType="application/vnd.openxmlformats-officedocument.drawingml.chartshapes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8.xml" ContentType="application/vnd.openxmlformats-officedocument.themeOverride+xml"/>
  <Override PartName="/xl/drawings/drawing52.xml" ContentType="application/vnd.openxmlformats-officedocument.drawingml.chartshapes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7.xml" ContentType="application/vnd.openxmlformats-officedocument.themeOverride+xml"/>
  <Override PartName="/xl/drawings/drawing62.xml" ContentType="application/vnd.openxmlformats-officedocument.drawingml.chartshapes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8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9.xml" ContentType="application/vnd.openxmlformats-officedocument.themeOverride+xml"/>
  <Override PartName="/xl/drawings/drawing69.xml" ContentType="application/vnd.openxmlformats-officedocument.drawingml.chartshapes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0.xml" ContentType="application/vnd.openxmlformats-officedocument.themeOverride+xml"/>
  <Override PartName="/xl/drawings/drawing70.xml" ContentType="application/vnd.openxmlformats-officedocument.drawingml.chartshapes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1.xml" ContentType="application/vnd.openxmlformats-officedocument.themeOverride+xml"/>
  <Override PartName="/xl/drawings/drawing71.xml" ContentType="application/vnd.openxmlformats-officedocument.drawingml.chartshapes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2.xml" ContentType="application/vnd.openxmlformats-officedocument.themeOverride+xml"/>
  <Override PartName="/xl/drawings/drawing72.xml" ContentType="application/vnd.openxmlformats-officedocument.drawingml.chartshapes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3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4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5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2.xml" ContentType="application/vnd.openxmlformats-officedocument.themeOverride+xml"/>
  <Override PartName="/xl/drawings/drawing83.xml" ContentType="application/vnd.openxmlformats-officedocument.drawingml.chartshapes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3.xml" ContentType="application/vnd.openxmlformats-officedocument.themeOverrid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4.xml" ContentType="application/vnd.openxmlformats-officedocument.themeOverride+xml"/>
  <Override PartName="/xl/drawings/drawing87.xml" ContentType="application/vnd.openxmlformats-officedocument.drawingml.chartshapes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5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56.xml" ContentType="application/vnd.openxmlformats-officedocument.drawingml.chart+xml"/>
  <Override PartName="/xl/drawings/drawing95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96.xml" ContentType="application/vnd.openxmlformats-officedocument.drawingml.chartshapes+xml"/>
  <Override PartName="/xl/charts/chart58.xml" ContentType="application/vnd.openxmlformats-officedocument.drawingml.chart+xml"/>
  <Override PartName="/xl/theme/themeOverride56.xml" ContentType="application/vnd.openxmlformats-officedocument.themeOverride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5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99.xml" ContentType="application/vnd.openxmlformats-officedocument.drawingml.chartshapes+xml"/>
  <Override PartName="/xl/charts/chart60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61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102.xml" ContentType="application/vnd.openxmlformats-officedocument.drawingml.chartshapes+xml"/>
  <Override PartName="/xl/charts/chart6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charts/chart6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105.xml" ContentType="application/vnd.openxmlformats-officedocument.drawingml.chartshapes+xml"/>
  <Override PartName="/xl/charts/chart6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charts/chart6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108.xml" ContentType="application/vnd.openxmlformats-officedocument.drawingml.chartshapes+xml"/>
  <Override PartName="/xl/charts/chart66.xml" ContentType="application/vnd.openxmlformats-officedocument.drawingml.chart+xml"/>
  <Override PartName="/xl/theme/themeOverride57.xml" ContentType="application/vnd.openxmlformats-officedocument.themeOverride+xml"/>
  <Override PartName="/xl/drawings/drawing109.xml" ContentType="application/vnd.openxmlformats-officedocument.drawingml.chartshapes+xml"/>
  <Override PartName="/xl/charts/chart67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68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112.xml" ContentType="application/vnd.openxmlformats-officedocument.drawingml.chartshapes+xml"/>
  <Override PartName="/xl/charts/chart69.xml" ContentType="application/vnd.openxmlformats-officedocument.drawingml.chart+xml"/>
  <Override PartName="/xl/theme/themeOverride58.xml" ContentType="application/vnd.openxmlformats-officedocument.themeOverride+xml"/>
  <Override PartName="/xl/drawings/drawing113.xml" ContentType="application/vnd.openxmlformats-officedocument.drawingml.chartshapes+xml"/>
  <Override PartName="/xl/charts/chart7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16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117.xml" ContentType="application/vnd.openxmlformats-officedocument.drawingml.chartshapes+xml"/>
  <Override PartName="/xl/charts/chart73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74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theme/themeOverride60.xml" ContentType="application/vnd.openxmlformats-officedocument.themeOverride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75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theme/themeOverride61.xml" ContentType="application/vnd.openxmlformats-officedocument.themeOverride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76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theme/themeOverride62.xml" ContentType="application/vnd.openxmlformats-officedocument.themeOverride+xml"/>
  <Override PartName="/xl/drawings/drawing12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mayo/"/>
    </mc:Choice>
  </mc:AlternateContent>
  <xr:revisionPtr revIDLastSave="28" documentId="8_{A2DEDF05-4ABA-4A06-9228-DC8F93ECA011}" xr6:coauthVersionLast="47" xr6:coauthVersionMax="47" xr10:uidLastSave="{E33A156C-EB35-45F4-86DE-0569DC50B186}"/>
  <bookViews>
    <workbookView xWindow="-120" yWindow="-120" windowWidth="29040" windowHeight="15720" xr2:uid="{0835BDFF-06EC-41C5-A487-FC5D89C78C2E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49" r:id="rId8"/>
    <sheet name="Viajeros entr evol mensu TF15-2" sheetId="9" r:id="rId9"/>
    <sheet name="Viajeros entr evol mensu TF cat" sheetId="5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51" r:id="rId24"/>
    <sheet name="Pernocta evol mensu TF cat" sheetId="52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ADR municipios" sheetId="36" r:id="rId36"/>
    <sheet name="RevPAR  municipios" sheetId="37" r:id="rId37"/>
    <sheet name="viajeros españoles" sheetId="38" r:id="rId38"/>
    <sheet name="distribución españoles x Resid" sheetId="39" r:id="rId39"/>
    <sheet name="distribución españoles x cate" sheetId="40" r:id="rId40"/>
    <sheet name="distribución peninsulare x cate" sheetId="41" r:id="rId41"/>
    <sheet name="distribución canarios x cate" sheetId="42" r:id="rId42"/>
    <sheet name="distribución españoles x mun al" sheetId="43" r:id="rId43"/>
    <sheet name="distribución peninsula x munici" sheetId="44" r:id="rId44"/>
    <sheet name="distribución canarias x munici" sheetId="45" r:id="rId45"/>
    <sheet name="evolución anual viaj ent españo" sheetId="46" r:id="rId46"/>
    <sheet name="evolución anual viaj ent penins" sheetId="47" r:id="rId47"/>
    <sheet name="evolución anual viaj ent canari" sheetId="48" r:id="rId48"/>
  </sheets>
  <externalReferences>
    <externalReference r:id="rId49"/>
  </externalReferences>
  <definedNames>
    <definedName name="_xlnm.Print_Area" localSheetId="44">'distribución canarias x munici'!$B$3:$AB$37</definedName>
    <definedName name="_xlnm.Print_Area" localSheetId="41">'distribución canarios x cate'!$B$3:$AB$33</definedName>
    <definedName name="_xlnm.Print_Area" localSheetId="39">'distribución españoles x cate'!$B$3:$AB$33</definedName>
    <definedName name="_xlnm.Print_Area" localSheetId="42">'distribución españoles x mun al'!$B$3:$AB$37</definedName>
    <definedName name="_xlnm.Print_Area" localSheetId="38">'distribución españoles x Resid'!$B$3:$AB$32</definedName>
    <definedName name="_xlnm.Print_Area" localSheetId="43">'distribución peninsula x munici'!$B$3:$AB$37</definedName>
    <definedName name="_xlnm.Print_Area" localSheetId="40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42" i="33" l="1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J30" i="33"/>
  <c r="H30" i="33"/>
  <c r="K29" i="33"/>
  <c r="L30" i="33" s="1"/>
  <c r="C29" i="33"/>
  <c r="F30" i="33" s="1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N35" i="52"/>
  <c r="N34" i="52"/>
  <c r="N33" i="52"/>
  <c r="N32" i="52"/>
  <c r="N31" i="52"/>
  <c r="M29" i="52"/>
  <c r="N13" i="52"/>
  <c r="N12" i="52"/>
  <c r="N11" i="52"/>
  <c r="N10" i="52"/>
  <c r="N9" i="52"/>
  <c r="L43" i="52"/>
  <c r="J43" i="52"/>
  <c r="H43" i="52"/>
  <c r="F43" i="52"/>
  <c r="L42" i="52"/>
  <c r="J42" i="52"/>
  <c r="H42" i="52"/>
  <c r="F42" i="52"/>
  <c r="L41" i="52"/>
  <c r="J41" i="52"/>
  <c r="H41" i="52"/>
  <c r="F41" i="52"/>
  <c r="L40" i="52"/>
  <c r="J40" i="52"/>
  <c r="H40" i="52"/>
  <c r="F40" i="52"/>
  <c r="L39" i="52"/>
  <c r="J39" i="52"/>
  <c r="H39" i="52"/>
  <c r="F39" i="52"/>
  <c r="L38" i="52"/>
  <c r="J38" i="52"/>
  <c r="H38" i="52"/>
  <c r="F38" i="52"/>
  <c r="L37" i="52"/>
  <c r="J37" i="52"/>
  <c r="H37" i="52"/>
  <c r="F37" i="52"/>
  <c r="L36" i="52"/>
  <c r="J36" i="52"/>
  <c r="H36" i="52"/>
  <c r="F36" i="52"/>
  <c r="L35" i="52"/>
  <c r="J35" i="52"/>
  <c r="H35" i="52"/>
  <c r="F35" i="52"/>
  <c r="L34" i="52"/>
  <c r="J34" i="52"/>
  <c r="H34" i="52"/>
  <c r="F34" i="52"/>
  <c r="L33" i="52"/>
  <c r="J33" i="52"/>
  <c r="H33" i="52"/>
  <c r="F33" i="52"/>
  <c r="L32" i="52"/>
  <c r="J32" i="52"/>
  <c r="H32" i="52"/>
  <c r="F32" i="52"/>
  <c r="L31" i="52"/>
  <c r="J31" i="52"/>
  <c r="H31" i="52"/>
  <c r="F31" i="52"/>
  <c r="L21" i="52"/>
  <c r="J21" i="52"/>
  <c r="H21" i="52"/>
  <c r="F21" i="52"/>
  <c r="L20" i="52"/>
  <c r="J20" i="52"/>
  <c r="H20" i="52"/>
  <c r="F20" i="52"/>
  <c r="L19" i="52"/>
  <c r="J19" i="52"/>
  <c r="H19" i="52"/>
  <c r="F19" i="52"/>
  <c r="L18" i="52"/>
  <c r="J18" i="52"/>
  <c r="H18" i="52"/>
  <c r="F18" i="52"/>
  <c r="L17" i="52"/>
  <c r="J17" i="52"/>
  <c r="H17" i="52"/>
  <c r="F17" i="52"/>
  <c r="L16" i="52"/>
  <c r="J16" i="52"/>
  <c r="H16" i="52"/>
  <c r="F16" i="52"/>
  <c r="L15" i="52"/>
  <c r="J15" i="52"/>
  <c r="H15" i="52"/>
  <c r="F15" i="52"/>
  <c r="L14" i="52"/>
  <c r="J14" i="52"/>
  <c r="H14" i="52"/>
  <c r="F14" i="52"/>
  <c r="L13" i="52"/>
  <c r="J13" i="52"/>
  <c r="H13" i="52"/>
  <c r="F13" i="52"/>
  <c r="L12" i="52"/>
  <c r="J12" i="52"/>
  <c r="H12" i="52"/>
  <c r="F12" i="52"/>
  <c r="L11" i="52"/>
  <c r="J11" i="52"/>
  <c r="H11" i="52"/>
  <c r="F11" i="52"/>
  <c r="L10" i="52"/>
  <c r="J10" i="52"/>
  <c r="H10" i="52"/>
  <c r="F10" i="52"/>
  <c r="L9" i="52"/>
  <c r="J9" i="52"/>
  <c r="H9" i="52"/>
  <c r="F9" i="52"/>
  <c r="K7" i="52"/>
  <c r="I7" i="52" s="1"/>
  <c r="N259" i="51"/>
  <c r="N258" i="51"/>
  <c r="N257" i="51"/>
  <c r="N256" i="51"/>
  <c r="N255" i="51"/>
  <c r="M253" i="51"/>
  <c r="N233" i="51"/>
  <c r="N232" i="51"/>
  <c r="N231" i="51"/>
  <c r="N230" i="51"/>
  <c r="N229" i="51"/>
  <c r="M227" i="51"/>
  <c r="N211" i="51"/>
  <c r="N210" i="51"/>
  <c r="N209" i="51"/>
  <c r="N208" i="51"/>
  <c r="N207" i="51"/>
  <c r="M205" i="51"/>
  <c r="N189" i="51"/>
  <c r="N188" i="51"/>
  <c r="N187" i="51"/>
  <c r="N186" i="51"/>
  <c r="N185" i="51"/>
  <c r="M183" i="51"/>
  <c r="N167" i="51"/>
  <c r="N166" i="51"/>
  <c r="N165" i="51"/>
  <c r="N164" i="51"/>
  <c r="N163" i="51"/>
  <c r="M161" i="51"/>
  <c r="N145" i="51"/>
  <c r="N144" i="51"/>
  <c r="N143" i="51"/>
  <c r="N142" i="51"/>
  <c r="N141" i="51"/>
  <c r="M139" i="51"/>
  <c r="N123" i="51"/>
  <c r="N122" i="51"/>
  <c r="N121" i="51"/>
  <c r="N120" i="51"/>
  <c r="N119" i="51"/>
  <c r="M117" i="51"/>
  <c r="N101" i="51"/>
  <c r="N100" i="51"/>
  <c r="N99" i="51"/>
  <c r="N98" i="51"/>
  <c r="N97" i="51"/>
  <c r="M95" i="51"/>
  <c r="N79" i="51"/>
  <c r="N78" i="51"/>
  <c r="N77" i="51"/>
  <c r="N76" i="51"/>
  <c r="N75" i="51"/>
  <c r="M73" i="51"/>
  <c r="N57" i="51"/>
  <c r="N56" i="51"/>
  <c r="N55" i="51"/>
  <c r="N54" i="51"/>
  <c r="N53" i="51"/>
  <c r="M51" i="51"/>
  <c r="N35" i="51"/>
  <c r="N34" i="51"/>
  <c r="N33" i="51"/>
  <c r="N32" i="51"/>
  <c r="N31" i="51"/>
  <c r="M29" i="51"/>
  <c r="N13" i="51"/>
  <c r="N12" i="51"/>
  <c r="N11" i="51"/>
  <c r="N10" i="51"/>
  <c r="N9" i="51"/>
  <c r="N8" i="51"/>
  <c r="L267" i="51"/>
  <c r="J267" i="51"/>
  <c r="H267" i="51"/>
  <c r="F267" i="51"/>
  <c r="L266" i="51"/>
  <c r="J266" i="51"/>
  <c r="H266" i="51"/>
  <c r="F266" i="51"/>
  <c r="L265" i="51"/>
  <c r="J265" i="51"/>
  <c r="H265" i="51"/>
  <c r="F265" i="51"/>
  <c r="L264" i="51"/>
  <c r="J264" i="51"/>
  <c r="H264" i="51"/>
  <c r="F264" i="51"/>
  <c r="L263" i="51"/>
  <c r="J263" i="51"/>
  <c r="H263" i="51"/>
  <c r="F263" i="51"/>
  <c r="L262" i="51"/>
  <c r="J262" i="51"/>
  <c r="H262" i="51"/>
  <c r="F262" i="51"/>
  <c r="L261" i="51"/>
  <c r="J261" i="51"/>
  <c r="H261" i="51"/>
  <c r="F261" i="51"/>
  <c r="L260" i="51"/>
  <c r="J260" i="51"/>
  <c r="H260" i="51"/>
  <c r="F260" i="51"/>
  <c r="L259" i="51"/>
  <c r="J259" i="51"/>
  <c r="H259" i="51"/>
  <c r="F259" i="51"/>
  <c r="L258" i="51"/>
  <c r="J258" i="51"/>
  <c r="H258" i="51"/>
  <c r="F258" i="51"/>
  <c r="L257" i="51"/>
  <c r="J257" i="51"/>
  <c r="H257" i="51"/>
  <c r="F257" i="51"/>
  <c r="L256" i="51"/>
  <c r="J256" i="51"/>
  <c r="H256" i="51"/>
  <c r="F256" i="51"/>
  <c r="L255" i="51"/>
  <c r="J255" i="51"/>
  <c r="H255" i="51"/>
  <c r="F255" i="51"/>
  <c r="B252" i="51"/>
  <c r="L241" i="51"/>
  <c r="J241" i="51"/>
  <c r="H241" i="51"/>
  <c r="F241" i="51"/>
  <c r="L240" i="51"/>
  <c r="J240" i="51"/>
  <c r="H240" i="51"/>
  <c r="F240" i="51"/>
  <c r="L239" i="51"/>
  <c r="J239" i="51"/>
  <c r="H239" i="51"/>
  <c r="F239" i="51"/>
  <c r="L238" i="51"/>
  <c r="J238" i="51"/>
  <c r="H238" i="51"/>
  <c r="F238" i="51"/>
  <c r="L237" i="51"/>
  <c r="J237" i="51"/>
  <c r="H237" i="51"/>
  <c r="F237" i="51"/>
  <c r="L236" i="51"/>
  <c r="J236" i="51"/>
  <c r="H236" i="51"/>
  <c r="F236" i="51"/>
  <c r="L235" i="51"/>
  <c r="J235" i="51"/>
  <c r="H235" i="51"/>
  <c r="F235" i="51"/>
  <c r="L234" i="51"/>
  <c r="J234" i="51"/>
  <c r="H234" i="51"/>
  <c r="F234" i="51"/>
  <c r="L233" i="51"/>
  <c r="J233" i="51"/>
  <c r="H233" i="51"/>
  <c r="F233" i="51"/>
  <c r="L232" i="51"/>
  <c r="J232" i="51"/>
  <c r="H232" i="51"/>
  <c r="F232" i="51"/>
  <c r="L231" i="51"/>
  <c r="J231" i="51"/>
  <c r="H231" i="51"/>
  <c r="F231" i="51"/>
  <c r="L230" i="51"/>
  <c r="J230" i="51"/>
  <c r="H230" i="51"/>
  <c r="F230" i="51"/>
  <c r="L229" i="51"/>
  <c r="J229" i="51"/>
  <c r="H229" i="51"/>
  <c r="F229" i="51"/>
  <c r="B226" i="51"/>
  <c r="L219" i="51"/>
  <c r="J219" i="51"/>
  <c r="H219" i="51"/>
  <c r="F219" i="51"/>
  <c r="L218" i="51"/>
  <c r="J218" i="51"/>
  <c r="H218" i="51"/>
  <c r="F218" i="51"/>
  <c r="L217" i="51"/>
  <c r="J217" i="51"/>
  <c r="H217" i="51"/>
  <c r="F217" i="51"/>
  <c r="L216" i="51"/>
  <c r="J216" i="51"/>
  <c r="H216" i="51"/>
  <c r="F216" i="51"/>
  <c r="L215" i="51"/>
  <c r="J215" i="51"/>
  <c r="H215" i="51"/>
  <c r="F215" i="51"/>
  <c r="L214" i="51"/>
  <c r="J214" i="51"/>
  <c r="H214" i="51"/>
  <c r="F214" i="51"/>
  <c r="L213" i="51"/>
  <c r="J213" i="51"/>
  <c r="H213" i="51"/>
  <c r="F213" i="51"/>
  <c r="L212" i="51"/>
  <c r="J212" i="51"/>
  <c r="H212" i="51"/>
  <c r="F212" i="51"/>
  <c r="L211" i="51"/>
  <c r="J211" i="51"/>
  <c r="H211" i="51"/>
  <c r="F211" i="51"/>
  <c r="L210" i="51"/>
  <c r="J210" i="51"/>
  <c r="H210" i="51"/>
  <c r="F210" i="51"/>
  <c r="L209" i="51"/>
  <c r="J209" i="51"/>
  <c r="H209" i="51"/>
  <c r="F209" i="51"/>
  <c r="L208" i="51"/>
  <c r="J208" i="51"/>
  <c r="H208" i="51"/>
  <c r="F208" i="51"/>
  <c r="L207" i="51"/>
  <c r="J207" i="51"/>
  <c r="H207" i="51"/>
  <c r="F207" i="51"/>
  <c r="B204" i="51"/>
  <c r="L197" i="51"/>
  <c r="J197" i="51"/>
  <c r="H197" i="51"/>
  <c r="F197" i="51"/>
  <c r="L196" i="51"/>
  <c r="J196" i="51"/>
  <c r="H196" i="51"/>
  <c r="F196" i="51"/>
  <c r="L195" i="51"/>
  <c r="J195" i="51"/>
  <c r="H195" i="51"/>
  <c r="F195" i="51"/>
  <c r="L194" i="51"/>
  <c r="J194" i="51"/>
  <c r="H194" i="51"/>
  <c r="F194" i="51"/>
  <c r="L193" i="51"/>
  <c r="J193" i="51"/>
  <c r="H193" i="51"/>
  <c r="F193" i="51"/>
  <c r="L192" i="51"/>
  <c r="J192" i="51"/>
  <c r="H192" i="51"/>
  <c r="F192" i="51"/>
  <c r="L191" i="51"/>
  <c r="J191" i="51"/>
  <c r="H191" i="51"/>
  <c r="F191" i="51"/>
  <c r="L190" i="51"/>
  <c r="J190" i="51"/>
  <c r="H190" i="51"/>
  <c r="F190" i="51"/>
  <c r="L189" i="51"/>
  <c r="J189" i="51"/>
  <c r="H189" i="51"/>
  <c r="F189" i="51"/>
  <c r="L188" i="51"/>
  <c r="J188" i="51"/>
  <c r="H188" i="51"/>
  <c r="F188" i="51"/>
  <c r="L187" i="51"/>
  <c r="J187" i="51"/>
  <c r="H187" i="51"/>
  <c r="F187" i="51"/>
  <c r="L186" i="51"/>
  <c r="J186" i="51"/>
  <c r="H186" i="51"/>
  <c r="F186" i="51"/>
  <c r="L185" i="51"/>
  <c r="J185" i="51"/>
  <c r="H185" i="51"/>
  <c r="F185" i="51"/>
  <c r="B182" i="51"/>
  <c r="L175" i="51"/>
  <c r="J175" i="51"/>
  <c r="H175" i="51"/>
  <c r="F175" i="51"/>
  <c r="L174" i="51"/>
  <c r="J174" i="51"/>
  <c r="H174" i="51"/>
  <c r="F174" i="51"/>
  <c r="L173" i="51"/>
  <c r="J173" i="51"/>
  <c r="H173" i="51"/>
  <c r="F173" i="51"/>
  <c r="L172" i="51"/>
  <c r="J172" i="51"/>
  <c r="H172" i="51"/>
  <c r="F172" i="51"/>
  <c r="L171" i="51"/>
  <c r="J171" i="51"/>
  <c r="H171" i="51"/>
  <c r="F171" i="51"/>
  <c r="L170" i="51"/>
  <c r="J170" i="51"/>
  <c r="H170" i="51"/>
  <c r="F170" i="51"/>
  <c r="L169" i="51"/>
  <c r="J169" i="51"/>
  <c r="H169" i="51"/>
  <c r="F169" i="51"/>
  <c r="L168" i="51"/>
  <c r="J168" i="51"/>
  <c r="H168" i="51"/>
  <c r="F168" i="51"/>
  <c r="L167" i="51"/>
  <c r="J167" i="51"/>
  <c r="H167" i="51"/>
  <c r="F167" i="51"/>
  <c r="L166" i="51"/>
  <c r="J166" i="51"/>
  <c r="H166" i="51"/>
  <c r="F166" i="51"/>
  <c r="L165" i="51"/>
  <c r="J165" i="51"/>
  <c r="H165" i="51"/>
  <c r="F165" i="51"/>
  <c r="L164" i="51"/>
  <c r="J164" i="51"/>
  <c r="H164" i="51"/>
  <c r="F164" i="51"/>
  <c r="L163" i="51"/>
  <c r="J163" i="51"/>
  <c r="H163" i="51"/>
  <c r="F163" i="51"/>
  <c r="B160" i="51"/>
  <c r="L153" i="51"/>
  <c r="J153" i="51"/>
  <c r="H153" i="51"/>
  <c r="F153" i="51"/>
  <c r="L152" i="51"/>
  <c r="J152" i="51"/>
  <c r="H152" i="51"/>
  <c r="F152" i="51"/>
  <c r="L151" i="51"/>
  <c r="J151" i="51"/>
  <c r="H151" i="51"/>
  <c r="F151" i="51"/>
  <c r="L150" i="51"/>
  <c r="J150" i="51"/>
  <c r="H150" i="51"/>
  <c r="F150" i="51"/>
  <c r="L149" i="51"/>
  <c r="J149" i="51"/>
  <c r="H149" i="51"/>
  <c r="F149" i="51"/>
  <c r="L148" i="51"/>
  <c r="J148" i="51"/>
  <c r="H148" i="51"/>
  <c r="F148" i="51"/>
  <c r="L147" i="51"/>
  <c r="J147" i="51"/>
  <c r="H147" i="51"/>
  <c r="F147" i="51"/>
  <c r="L146" i="51"/>
  <c r="J146" i="51"/>
  <c r="H146" i="51"/>
  <c r="F146" i="51"/>
  <c r="L145" i="51"/>
  <c r="J145" i="51"/>
  <c r="H145" i="51"/>
  <c r="F145" i="51"/>
  <c r="L144" i="51"/>
  <c r="J144" i="51"/>
  <c r="H144" i="51"/>
  <c r="F144" i="51"/>
  <c r="L143" i="51"/>
  <c r="J143" i="51"/>
  <c r="H143" i="51"/>
  <c r="F143" i="51"/>
  <c r="L142" i="51"/>
  <c r="J142" i="51"/>
  <c r="H142" i="51"/>
  <c r="F142" i="51"/>
  <c r="L141" i="51"/>
  <c r="J141" i="51"/>
  <c r="H141" i="51"/>
  <c r="F141" i="51"/>
  <c r="B138" i="51"/>
  <c r="L131" i="51"/>
  <c r="J131" i="51"/>
  <c r="H131" i="51"/>
  <c r="F131" i="51"/>
  <c r="L130" i="51"/>
  <c r="J130" i="51"/>
  <c r="H130" i="51"/>
  <c r="F130" i="51"/>
  <c r="L129" i="51"/>
  <c r="J129" i="51"/>
  <c r="H129" i="51"/>
  <c r="F129" i="51"/>
  <c r="L128" i="51"/>
  <c r="J128" i="51"/>
  <c r="H128" i="51"/>
  <c r="F128" i="51"/>
  <c r="L127" i="51"/>
  <c r="J127" i="51"/>
  <c r="H127" i="51"/>
  <c r="F127" i="51"/>
  <c r="L126" i="51"/>
  <c r="J126" i="51"/>
  <c r="H126" i="51"/>
  <c r="F126" i="51"/>
  <c r="L125" i="51"/>
  <c r="J125" i="51"/>
  <c r="H125" i="51"/>
  <c r="F125" i="51"/>
  <c r="L124" i="51"/>
  <c r="J124" i="51"/>
  <c r="H124" i="51"/>
  <c r="F124" i="51"/>
  <c r="L123" i="51"/>
  <c r="J123" i="51"/>
  <c r="H123" i="51"/>
  <c r="F123" i="51"/>
  <c r="L122" i="51"/>
  <c r="J122" i="51"/>
  <c r="H122" i="51"/>
  <c r="F122" i="51"/>
  <c r="L121" i="51"/>
  <c r="J121" i="51"/>
  <c r="H121" i="51"/>
  <c r="F121" i="51"/>
  <c r="L120" i="51"/>
  <c r="J120" i="51"/>
  <c r="H120" i="51"/>
  <c r="F120" i="51"/>
  <c r="L119" i="51"/>
  <c r="J119" i="51"/>
  <c r="H119" i="51"/>
  <c r="F119" i="51"/>
  <c r="B116" i="51"/>
  <c r="L109" i="51"/>
  <c r="J109" i="51"/>
  <c r="H109" i="51"/>
  <c r="F109" i="51"/>
  <c r="L108" i="51"/>
  <c r="J108" i="51"/>
  <c r="H108" i="51"/>
  <c r="F108" i="51"/>
  <c r="L107" i="51"/>
  <c r="J107" i="51"/>
  <c r="H107" i="51"/>
  <c r="F107" i="51"/>
  <c r="L106" i="51"/>
  <c r="J106" i="51"/>
  <c r="H106" i="51"/>
  <c r="F106" i="51"/>
  <c r="L105" i="51"/>
  <c r="J105" i="51"/>
  <c r="H105" i="51"/>
  <c r="F105" i="51"/>
  <c r="L104" i="51"/>
  <c r="J104" i="51"/>
  <c r="H104" i="51"/>
  <c r="F104" i="51"/>
  <c r="L103" i="51"/>
  <c r="J103" i="51"/>
  <c r="H103" i="51"/>
  <c r="F103" i="51"/>
  <c r="L102" i="51"/>
  <c r="J102" i="51"/>
  <c r="H102" i="51"/>
  <c r="F102" i="51"/>
  <c r="L101" i="51"/>
  <c r="J101" i="51"/>
  <c r="H101" i="51"/>
  <c r="F101" i="51"/>
  <c r="L100" i="51"/>
  <c r="J100" i="51"/>
  <c r="H100" i="51"/>
  <c r="F100" i="51"/>
  <c r="L99" i="51"/>
  <c r="J99" i="51"/>
  <c r="H99" i="51"/>
  <c r="F99" i="51"/>
  <c r="L98" i="51"/>
  <c r="J98" i="51"/>
  <c r="H98" i="51"/>
  <c r="F98" i="51"/>
  <c r="L97" i="51"/>
  <c r="J97" i="51"/>
  <c r="H97" i="51"/>
  <c r="F97" i="51"/>
  <c r="L87" i="51"/>
  <c r="J87" i="51"/>
  <c r="H87" i="51"/>
  <c r="F87" i="51"/>
  <c r="L86" i="51"/>
  <c r="J86" i="51"/>
  <c r="H86" i="51"/>
  <c r="F86" i="51"/>
  <c r="L85" i="51"/>
  <c r="J85" i="51"/>
  <c r="H85" i="51"/>
  <c r="F85" i="51"/>
  <c r="L84" i="51"/>
  <c r="J84" i="51"/>
  <c r="H84" i="51"/>
  <c r="F84" i="51"/>
  <c r="L83" i="51"/>
  <c r="J83" i="51"/>
  <c r="H83" i="51"/>
  <c r="F83" i="51"/>
  <c r="L82" i="51"/>
  <c r="J82" i="51"/>
  <c r="H82" i="51"/>
  <c r="F82" i="51"/>
  <c r="L81" i="51"/>
  <c r="J81" i="51"/>
  <c r="H81" i="51"/>
  <c r="F81" i="51"/>
  <c r="L80" i="51"/>
  <c r="J80" i="51"/>
  <c r="H80" i="51"/>
  <c r="F80" i="51"/>
  <c r="L79" i="51"/>
  <c r="J79" i="51"/>
  <c r="H79" i="51"/>
  <c r="F79" i="51"/>
  <c r="L78" i="51"/>
  <c r="J78" i="51"/>
  <c r="H78" i="51"/>
  <c r="F78" i="51"/>
  <c r="L77" i="51"/>
  <c r="J77" i="51"/>
  <c r="H77" i="51"/>
  <c r="F77" i="51"/>
  <c r="L76" i="51"/>
  <c r="J76" i="51"/>
  <c r="H76" i="51"/>
  <c r="F76" i="51"/>
  <c r="L75" i="51"/>
  <c r="J75" i="51"/>
  <c r="H75" i="51"/>
  <c r="F75" i="51"/>
  <c r="L65" i="51"/>
  <c r="J65" i="51"/>
  <c r="H65" i="51"/>
  <c r="F65" i="51"/>
  <c r="L64" i="51"/>
  <c r="J64" i="51"/>
  <c r="H64" i="51"/>
  <c r="F64" i="51"/>
  <c r="L63" i="51"/>
  <c r="J63" i="51"/>
  <c r="H63" i="51"/>
  <c r="F63" i="51"/>
  <c r="L62" i="51"/>
  <c r="J62" i="51"/>
  <c r="H62" i="51"/>
  <c r="F62" i="51"/>
  <c r="L61" i="51"/>
  <c r="J61" i="51"/>
  <c r="H61" i="51"/>
  <c r="F61" i="51"/>
  <c r="L60" i="51"/>
  <c r="J60" i="51"/>
  <c r="H60" i="51"/>
  <c r="F60" i="51"/>
  <c r="L59" i="51"/>
  <c r="J59" i="51"/>
  <c r="H59" i="51"/>
  <c r="F59" i="51"/>
  <c r="L58" i="51"/>
  <c r="J58" i="51"/>
  <c r="H58" i="51"/>
  <c r="F58" i="51"/>
  <c r="L57" i="51"/>
  <c r="J57" i="51"/>
  <c r="H57" i="51"/>
  <c r="F57" i="51"/>
  <c r="L56" i="51"/>
  <c r="J56" i="51"/>
  <c r="H56" i="51"/>
  <c r="F56" i="51"/>
  <c r="L55" i="51"/>
  <c r="J55" i="51"/>
  <c r="H55" i="51"/>
  <c r="F55" i="51"/>
  <c r="L54" i="51"/>
  <c r="J54" i="51"/>
  <c r="H54" i="51"/>
  <c r="F54" i="51"/>
  <c r="L53" i="51"/>
  <c r="J53" i="51"/>
  <c r="H53" i="51"/>
  <c r="F53" i="51"/>
  <c r="L43" i="51"/>
  <c r="J43" i="51"/>
  <c r="H43" i="51"/>
  <c r="F43" i="51"/>
  <c r="L42" i="51"/>
  <c r="J42" i="51"/>
  <c r="H42" i="51"/>
  <c r="F42" i="51"/>
  <c r="L41" i="51"/>
  <c r="J41" i="51"/>
  <c r="H41" i="51"/>
  <c r="F41" i="51"/>
  <c r="L40" i="51"/>
  <c r="J40" i="51"/>
  <c r="H40" i="51"/>
  <c r="F40" i="51"/>
  <c r="L39" i="51"/>
  <c r="J39" i="51"/>
  <c r="H39" i="51"/>
  <c r="F39" i="51"/>
  <c r="L38" i="51"/>
  <c r="J38" i="51"/>
  <c r="H38" i="51"/>
  <c r="F38" i="51"/>
  <c r="L37" i="51"/>
  <c r="J37" i="51"/>
  <c r="H37" i="51"/>
  <c r="F37" i="51"/>
  <c r="L36" i="51"/>
  <c r="J36" i="51"/>
  <c r="H36" i="51"/>
  <c r="F36" i="51"/>
  <c r="L35" i="51"/>
  <c r="J35" i="51"/>
  <c r="H35" i="51"/>
  <c r="F35" i="51"/>
  <c r="L34" i="51"/>
  <c r="J34" i="51"/>
  <c r="H34" i="51"/>
  <c r="F34" i="51"/>
  <c r="L33" i="51"/>
  <c r="J33" i="51"/>
  <c r="H33" i="51"/>
  <c r="F33" i="51"/>
  <c r="L32" i="51"/>
  <c r="J32" i="51"/>
  <c r="H32" i="51"/>
  <c r="F32" i="51"/>
  <c r="L31" i="51"/>
  <c r="J31" i="51"/>
  <c r="H31" i="51"/>
  <c r="F31" i="51"/>
  <c r="L21" i="51"/>
  <c r="J21" i="51"/>
  <c r="H21" i="51"/>
  <c r="F21" i="51"/>
  <c r="L20" i="51"/>
  <c r="J20" i="51"/>
  <c r="H20" i="51"/>
  <c r="F20" i="51"/>
  <c r="L19" i="51"/>
  <c r="J19" i="51"/>
  <c r="H19" i="51"/>
  <c r="F19" i="51"/>
  <c r="L18" i="51"/>
  <c r="J18" i="51"/>
  <c r="H18" i="51"/>
  <c r="F18" i="51"/>
  <c r="L17" i="51"/>
  <c r="J17" i="51"/>
  <c r="H17" i="51"/>
  <c r="F17" i="51"/>
  <c r="L16" i="51"/>
  <c r="J16" i="51"/>
  <c r="H16" i="51"/>
  <c r="F16" i="51"/>
  <c r="L15" i="51"/>
  <c r="J15" i="51"/>
  <c r="H15" i="51"/>
  <c r="F15" i="51"/>
  <c r="L14" i="51"/>
  <c r="J14" i="51"/>
  <c r="H14" i="51"/>
  <c r="F14" i="51"/>
  <c r="L13" i="51"/>
  <c r="J13" i="51"/>
  <c r="H13" i="51"/>
  <c r="F13" i="51"/>
  <c r="L12" i="51"/>
  <c r="J12" i="51"/>
  <c r="H12" i="51"/>
  <c r="F12" i="51"/>
  <c r="L11" i="51"/>
  <c r="J11" i="51"/>
  <c r="H11" i="51"/>
  <c r="F11" i="51"/>
  <c r="L10" i="51"/>
  <c r="J10" i="51"/>
  <c r="H10" i="51"/>
  <c r="F10" i="51"/>
  <c r="L9" i="51"/>
  <c r="J9" i="51"/>
  <c r="H9" i="51"/>
  <c r="F9" i="51"/>
  <c r="L8" i="51"/>
  <c r="K7" i="51"/>
  <c r="K51" i="51" s="1"/>
  <c r="I7" i="51"/>
  <c r="I29" i="51" s="1"/>
  <c r="N35" i="50"/>
  <c r="N34" i="50"/>
  <c r="N33" i="50"/>
  <c r="N32" i="50"/>
  <c r="N31" i="50"/>
  <c r="N30" i="50"/>
  <c r="N13" i="50"/>
  <c r="N12" i="50"/>
  <c r="N11" i="50"/>
  <c r="N10" i="50"/>
  <c r="N9" i="50"/>
  <c r="N8" i="50"/>
  <c r="L43" i="50"/>
  <c r="J43" i="50"/>
  <c r="H43" i="50"/>
  <c r="F43" i="50"/>
  <c r="L42" i="50"/>
  <c r="J42" i="50"/>
  <c r="H42" i="50"/>
  <c r="F42" i="50"/>
  <c r="L41" i="50"/>
  <c r="J41" i="50"/>
  <c r="H41" i="50"/>
  <c r="F41" i="50"/>
  <c r="L40" i="50"/>
  <c r="J40" i="50"/>
  <c r="H40" i="50"/>
  <c r="F40" i="50"/>
  <c r="L39" i="50"/>
  <c r="J39" i="50"/>
  <c r="H39" i="50"/>
  <c r="F39" i="50"/>
  <c r="L38" i="50"/>
  <c r="J38" i="50"/>
  <c r="H38" i="50"/>
  <c r="F38" i="50"/>
  <c r="L37" i="50"/>
  <c r="J37" i="50"/>
  <c r="H37" i="50"/>
  <c r="F37" i="50"/>
  <c r="L36" i="50"/>
  <c r="J36" i="50"/>
  <c r="H36" i="50"/>
  <c r="F36" i="50"/>
  <c r="L35" i="50"/>
  <c r="J35" i="50"/>
  <c r="H35" i="50"/>
  <c r="F35" i="50"/>
  <c r="L34" i="50"/>
  <c r="J34" i="50"/>
  <c r="H34" i="50"/>
  <c r="F34" i="50"/>
  <c r="L33" i="50"/>
  <c r="J33" i="50"/>
  <c r="H33" i="50"/>
  <c r="F33" i="50"/>
  <c r="L32" i="50"/>
  <c r="J32" i="50"/>
  <c r="H32" i="50"/>
  <c r="F32" i="50"/>
  <c r="L31" i="50"/>
  <c r="J31" i="50"/>
  <c r="H31" i="50"/>
  <c r="F31" i="50"/>
  <c r="L30" i="50"/>
  <c r="J30" i="50"/>
  <c r="H30" i="50"/>
  <c r="L21" i="50"/>
  <c r="J21" i="50"/>
  <c r="H21" i="50"/>
  <c r="F21" i="50"/>
  <c r="L20" i="50"/>
  <c r="J20" i="50"/>
  <c r="H20" i="50"/>
  <c r="F20" i="50"/>
  <c r="L19" i="50"/>
  <c r="J19" i="50"/>
  <c r="H19" i="50"/>
  <c r="F19" i="50"/>
  <c r="L18" i="50"/>
  <c r="J18" i="50"/>
  <c r="H18" i="50"/>
  <c r="F18" i="50"/>
  <c r="L17" i="50"/>
  <c r="J17" i="50"/>
  <c r="H17" i="50"/>
  <c r="F17" i="50"/>
  <c r="L16" i="50"/>
  <c r="J16" i="50"/>
  <c r="H16" i="50"/>
  <c r="F16" i="50"/>
  <c r="L15" i="50"/>
  <c r="J15" i="50"/>
  <c r="H15" i="50"/>
  <c r="F15" i="50"/>
  <c r="L14" i="50"/>
  <c r="J14" i="50"/>
  <c r="H14" i="50"/>
  <c r="F14" i="50"/>
  <c r="L13" i="50"/>
  <c r="J13" i="50"/>
  <c r="H13" i="50"/>
  <c r="F13" i="50"/>
  <c r="L12" i="50"/>
  <c r="J12" i="50"/>
  <c r="H12" i="50"/>
  <c r="F12" i="50"/>
  <c r="L11" i="50"/>
  <c r="J11" i="50"/>
  <c r="H11" i="50"/>
  <c r="F11" i="50"/>
  <c r="L10" i="50"/>
  <c r="J10" i="50"/>
  <c r="H10" i="50"/>
  <c r="F10" i="50"/>
  <c r="L9" i="50"/>
  <c r="J9" i="50"/>
  <c r="H9" i="50"/>
  <c r="F9" i="50"/>
  <c r="K7" i="50"/>
  <c r="L8" i="50" s="1"/>
  <c r="N277" i="49"/>
  <c r="N276" i="49"/>
  <c r="N275" i="49"/>
  <c r="N274" i="49"/>
  <c r="N273" i="49"/>
  <c r="M271" i="49"/>
  <c r="N272" i="49" s="1"/>
  <c r="N255" i="49"/>
  <c r="N254" i="49"/>
  <c r="N253" i="49"/>
  <c r="N252" i="49"/>
  <c r="N251" i="49"/>
  <c r="N250" i="49"/>
  <c r="M249" i="49"/>
  <c r="N233" i="49"/>
  <c r="N232" i="49"/>
  <c r="N231" i="49"/>
  <c r="N230" i="49"/>
  <c r="N229" i="49"/>
  <c r="M227" i="49"/>
  <c r="N228" i="49" s="1"/>
  <c r="N211" i="49"/>
  <c r="N210" i="49"/>
  <c r="N209" i="49"/>
  <c r="N208" i="49"/>
  <c r="N207" i="49"/>
  <c r="M205" i="49"/>
  <c r="N206" i="49" s="1"/>
  <c r="N189" i="49"/>
  <c r="N188" i="49"/>
  <c r="N187" i="49"/>
  <c r="N186" i="49"/>
  <c r="N185" i="49"/>
  <c r="N184" i="49"/>
  <c r="M183" i="49"/>
  <c r="N167" i="49"/>
  <c r="N166" i="49"/>
  <c r="N165" i="49"/>
  <c r="N164" i="49"/>
  <c r="N163" i="49"/>
  <c r="M161" i="49"/>
  <c r="N162" i="49" s="1"/>
  <c r="N145" i="49"/>
  <c r="N144" i="49"/>
  <c r="N143" i="49"/>
  <c r="N142" i="49"/>
  <c r="N141" i="49"/>
  <c r="N140" i="49"/>
  <c r="M139" i="49"/>
  <c r="N123" i="49"/>
  <c r="N122" i="49"/>
  <c r="N121" i="49"/>
  <c r="N120" i="49"/>
  <c r="N119" i="49"/>
  <c r="M117" i="49"/>
  <c r="N118" i="49" s="1"/>
  <c r="N101" i="49"/>
  <c r="N100" i="49"/>
  <c r="N99" i="49"/>
  <c r="N98" i="49"/>
  <c r="N97" i="49"/>
  <c r="M95" i="49"/>
  <c r="N96" i="49" s="1"/>
  <c r="N79" i="49"/>
  <c r="N78" i="49"/>
  <c r="N77" i="49"/>
  <c r="N76" i="49"/>
  <c r="N75" i="49"/>
  <c r="N74" i="49"/>
  <c r="M73" i="49"/>
  <c r="N57" i="49"/>
  <c r="N56" i="49"/>
  <c r="N55" i="49"/>
  <c r="N54" i="49"/>
  <c r="N53" i="49"/>
  <c r="M51" i="49"/>
  <c r="N52" i="49" s="1"/>
  <c r="N35" i="49"/>
  <c r="N34" i="49"/>
  <c r="N33" i="49"/>
  <c r="N32" i="49"/>
  <c r="N31" i="49"/>
  <c r="N30" i="49"/>
  <c r="M29" i="49"/>
  <c r="N13" i="49"/>
  <c r="N12" i="49"/>
  <c r="N11" i="49"/>
  <c r="N10" i="49"/>
  <c r="N9" i="49"/>
  <c r="N8" i="49"/>
  <c r="L285" i="49"/>
  <c r="J285" i="49"/>
  <c r="H285" i="49"/>
  <c r="F285" i="49"/>
  <c r="L284" i="49"/>
  <c r="J284" i="49"/>
  <c r="H284" i="49"/>
  <c r="F284" i="49"/>
  <c r="L283" i="49"/>
  <c r="J283" i="49"/>
  <c r="H283" i="49"/>
  <c r="F283" i="49"/>
  <c r="L282" i="49"/>
  <c r="J282" i="49"/>
  <c r="H282" i="49"/>
  <c r="F282" i="49"/>
  <c r="L281" i="49"/>
  <c r="J281" i="49"/>
  <c r="H281" i="49"/>
  <c r="F281" i="49"/>
  <c r="L280" i="49"/>
  <c r="J280" i="49"/>
  <c r="H280" i="49"/>
  <c r="F280" i="49"/>
  <c r="L279" i="49"/>
  <c r="J279" i="49"/>
  <c r="H279" i="49"/>
  <c r="F279" i="49"/>
  <c r="L278" i="49"/>
  <c r="J278" i="49"/>
  <c r="H278" i="49"/>
  <c r="F278" i="49"/>
  <c r="L277" i="49"/>
  <c r="J277" i="49"/>
  <c r="H277" i="49"/>
  <c r="F277" i="49"/>
  <c r="L276" i="49"/>
  <c r="J276" i="49"/>
  <c r="H276" i="49"/>
  <c r="F276" i="49"/>
  <c r="L275" i="49"/>
  <c r="J275" i="49"/>
  <c r="H275" i="49"/>
  <c r="F275" i="49"/>
  <c r="L274" i="49"/>
  <c r="J274" i="49"/>
  <c r="H274" i="49"/>
  <c r="F274" i="49"/>
  <c r="L273" i="49"/>
  <c r="J273" i="49"/>
  <c r="H273" i="49"/>
  <c r="F273" i="49"/>
  <c r="B270" i="49"/>
  <c r="L263" i="49"/>
  <c r="J263" i="49"/>
  <c r="H263" i="49"/>
  <c r="F263" i="49"/>
  <c r="L262" i="49"/>
  <c r="J262" i="49"/>
  <c r="H262" i="49"/>
  <c r="F262" i="49"/>
  <c r="L261" i="49"/>
  <c r="J261" i="49"/>
  <c r="H261" i="49"/>
  <c r="F261" i="49"/>
  <c r="L260" i="49"/>
  <c r="J260" i="49"/>
  <c r="H260" i="49"/>
  <c r="F260" i="49"/>
  <c r="L259" i="49"/>
  <c r="J259" i="49"/>
  <c r="H259" i="49"/>
  <c r="F259" i="49"/>
  <c r="L258" i="49"/>
  <c r="J258" i="49"/>
  <c r="H258" i="49"/>
  <c r="F258" i="49"/>
  <c r="L257" i="49"/>
  <c r="J257" i="49"/>
  <c r="H257" i="49"/>
  <c r="F257" i="49"/>
  <c r="L256" i="49"/>
  <c r="J256" i="49"/>
  <c r="H256" i="49"/>
  <c r="F256" i="49"/>
  <c r="L255" i="49"/>
  <c r="J255" i="49"/>
  <c r="H255" i="49"/>
  <c r="F255" i="49"/>
  <c r="L254" i="49"/>
  <c r="J254" i="49"/>
  <c r="H254" i="49"/>
  <c r="F254" i="49"/>
  <c r="L253" i="49"/>
  <c r="J253" i="49"/>
  <c r="H253" i="49"/>
  <c r="F253" i="49"/>
  <c r="L252" i="49"/>
  <c r="J252" i="49"/>
  <c r="H252" i="49"/>
  <c r="F252" i="49"/>
  <c r="L251" i="49"/>
  <c r="J251" i="49"/>
  <c r="H251" i="49"/>
  <c r="F251" i="49"/>
  <c r="B248" i="49"/>
  <c r="L241" i="49"/>
  <c r="J241" i="49"/>
  <c r="H241" i="49"/>
  <c r="F241" i="49"/>
  <c r="L240" i="49"/>
  <c r="J240" i="49"/>
  <c r="H240" i="49"/>
  <c r="F240" i="49"/>
  <c r="L239" i="49"/>
  <c r="J239" i="49"/>
  <c r="H239" i="49"/>
  <c r="F239" i="49"/>
  <c r="L238" i="49"/>
  <c r="J238" i="49"/>
  <c r="H238" i="49"/>
  <c r="F238" i="49"/>
  <c r="L237" i="49"/>
  <c r="J237" i="49"/>
  <c r="H237" i="49"/>
  <c r="F237" i="49"/>
  <c r="L236" i="49"/>
  <c r="J236" i="49"/>
  <c r="H236" i="49"/>
  <c r="F236" i="49"/>
  <c r="L235" i="49"/>
  <c r="J235" i="49"/>
  <c r="H235" i="49"/>
  <c r="F235" i="49"/>
  <c r="L234" i="49"/>
  <c r="J234" i="49"/>
  <c r="H234" i="49"/>
  <c r="F234" i="49"/>
  <c r="L233" i="49"/>
  <c r="J233" i="49"/>
  <c r="H233" i="49"/>
  <c r="F233" i="49"/>
  <c r="L232" i="49"/>
  <c r="J232" i="49"/>
  <c r="H232" i="49"/>
  <c r="F232" i="49"/>
  <c r="L231" i="49"/>
  <c r="J231" i="49"/>
  <c r="H231" i="49"/>
  <c r="F231" i="49"/>
  <c r="L230" i="49"/>
  <c r="J230" i="49"/>
  <c r="H230" i="49"/>
  <c r="F230" i="49"/>
  <c r="L229" i="49"/>
  <c r="J229" i="49"/>
  <c r="H229" i="49"/>
  <c r="F229" i="49"/>
  <c r="B226" i="49"/>
  <c r="L219" i="49"/>
  <c r="J219" i="49"/>
  <c r="H219" i="49"/>
  <c r="F219" i="49"/>
  <c r="L218" i="49"/>
  <c r="J218" i="49"/>
  <c r="H218" i="49"/>
  <c r="F218" i="49"/>
  <c r="L217" i="49"/>
  <c r="J217" i="49"/>
  <c r="H217" i="49"/>
  <c r="F217" i="49"/>
  <c r="L216" i="49"/>
  <c r="J216" i="49"/>
  <c r="H216" i="49"/>
  <c r="F216" i="49"/>
  <c r="L215" i="49"/>
  <c r="J215" i="49"/>
  <c r="H215" i="49"/>
  <c r="F215" i="49"/>
  <c r="L214" i="49"/>
  <c r="J214" i="49"/>
  <c r="H214" i="49"/>
  <c r="F214" i="49"/>
  <c r="L213" i="49"/>
  <c r="J213" i="49"/>
  <c r="H213" i="49"/>
  <c r="F213" i="49"/>
  <c r="L212" i="49"/>
  <c r="J212" i="49"/>
  <c r="H212" i="49"/>
  <c r="F212" i="49"/>
  <c r="L211" i="49"/>
  <c r="J211" i="49"/>
  <c r="H211" i="49"/>
  <c r="F211" i="49"/>
  <c r="L210" i="49"/>
  <c r="J210" i="49"/>
  <c r="H210" i="49"/>
  <c r="F210" i="49"/>
  <c r="L209" i="49"/>
  <c r="J209" i="49"/>
  <c r="H209" i="49"/>
  <c r="F209" i="49"/>
  <c r="L208" i="49"/>
  <c r="J208" i="49"/>
  <c r="H208" i="49"/>
  <c r="F208" i="49"/>
  <c r="L207" i="49"/>
  <c r="J207" i="49"/>
  <c r="H207" i="49"/>
  <c r="F207" i="49"/>
  <c r="B204" i="49"/>
  <c r="L197" i="49"/>
  <c r="J197" i="49"/>
  <c r="H197" i="49"/>
  <c r="F197" i="49"/>
  <c r="L196" i="49"/>
  <c r="J196" i="49"/>
  <c r="H196" i="49"/>
  <c r="F196" i="49"/>
  <c r="L195" i="49"/>
  <c r="J195" i="49"/>
  <c r="H195" i="49"/>
  <c r="F195" i="49"/>
  <c r="L194" i="49"/>
  <c r="J194" i="49"/>
  <c r="H194" i="49"/>
  <c r="F194" i="49"/>
  <c r="L193" i="49"/>
  <c r="J193" i="49"/>
  <c r="H193" i="49"/>
  <c r="F193" i="49"/>
  <c r="L192" i="49"/>
  <c r="J192" i="49"/>
  <c r="H192" i="49"/>
  <c r="F192" i="49"/>
  <c r="L191" i="49"/>
  <c r="J191" i="49"/>
  <c r="H191" i="49"/>
  <c r="F191" i="49"/>
  <c r="L190" i="49"/>
  <c r="J190" i="49"/>
  <c r="H190" i="49"/>
  <c r="F190" i="49"/>
  <c r="L189" i="49"/>
  <c r="J189" i="49"/>
  <c r="H189" i="49"/>
  <c r="F189" i="49"/>
  <c r="L188" i="49"/>
  <c r="J188" i="49"/>
  <c r="H188" i="49"/>
  <c r="F188" i="49"/>
  <c r="L187" i="49"/>
  <c r="J187" i="49"/>
  <c r="H187" i="49"/>
  <c r="F187" i="49"/>
  <c r="L186" i="49"/>
  <c r="J186" i="49"/>
  <c r="H186" i="49"/>
  <c r="F186" i="49"/>
  <c r="L185" i="49"/>
  <c r="J185" i="49"/>
  <c r="H185" i="49"/>
  <c r="F185" i="49"/>
  <c r="B182" i="49"/>
  <c r="L175" i="49"/>
  <c r="J175" i="49"/>
  <c r="H175" i="49"/>
  <c r="F175" i="49"/>
  <c r="L174" i="49"/>
  <c r="J174" i="49"/>
  <c r="H174" i="49"/>
  <c r="F174" i="49"/>
  <c r="L173" i="49"/>
  <c r="J173" i="49"/>
  <c r="H173" i="49"/>
  <c r="F173" i="49"/>
  <c r="L172" i="49"/>
  <c r="J172" i="49"/>
  <c r="H172" i="49"/>
  <c r="F172" i="49"/>
  <c r="L171" i="49"/>
  <c r="J171" i="49"/>
  <c r="H171" i="49"/>
  <c r="F171" i="49"/>
  <c r="L170" i="49"/>
  <c r="J170" i="49"/>
  <c r="H170" i="49"/>
  <c r="F170" i="49"/>
  <c r="L169" i="49"/>
  <c r="J169" i="49"/>
  <c r="H169" i="49"/>
  <c r="F169" i="49"/>
  <c r="L168" i="49"/>
  <c r="J168" i="49"/>
  <c r="H168" i="49"/>
  <c r="F168" i="49"/>
  <c r="L167" i="49"/>
  <c r="J167" i="49"/>
  <c r="H167" i="49"/>
  <c r="F167" i="49"/>
  <c r="L166" i="49"/>
  <c r="J166" i="49"/>
  <c r="H166" i="49"/>
  <c r="F166" i="49"/>
  <c r="L165" i="49"/>
  <c r="J165" i="49"/>
  <c r="H165" i="49"/>
  <c r="F165" i="49"/>
  <c r="L164" i="49"/>
  <c r="J164" i="49"/>
  <c r="H164" i="49"/>
  <c r="F164" i="49"/>
  <c r="L163" i="49"/>
  <c r="J163" i="49"/>
  <c r="H163" i="49"/>
  <c r="F163" i="49"/>
  <c r="B160" i="49"/>
  <c r="L153" i="49"/>
  <c r="J153" i="49"/>
  <c r="H153" i="49"/>
  <c r="F153" i="49"/>
  <c r="L152" i="49"/>
  <c r="J152" i="49"/>
  <c r="H152" i="49"/>
  <c r="F152" i="49"/>
  <c r="L151" i="49"/>
  <c r="J151" i="49"/>
  <c r="H151" i="49"/>
  <c r="F151" i="49"/>
  <c r="L150" i="49"/>
  <c r="J150" i="49"/>
  <c r="H150" i="49"/>
  <c r="F150" i="49"/>
  <c r="L149" i="49"/>
  <c r="J149" i="49"/>
  <c r="H149" i="49"/>
  <c r="F149" i="49"/>
  <c r="L148" i="49"/>
  <c r="J148" i="49"/>
  <c r="H148" i="49"/>
  <c r="F148" i="49"/>
  <c r="L147" i="49"/>
  <c r="J147" i="49"/>
  <c r="H147" i="49"/>
  <c r="F147" i="49"/>
  <c r="L146" i="49"/>
  <c r="J146" i="49"/>
  <c r="H146" i="49"/>
  <c r="F146" i="49"/>
  <c r="L145" i="49"/>
  <c r="J145" i="49"/>
  <c r="H145" i="49"/>
  <c r="F145" i="49"/>
  <c r="L144" i="49"/>
  <c r="J144" i="49"/>
  <c r="H144" i="49"/>
  <c r="F144" i="49"/>
  <c r="L143" i="49"/>
  <c r="J143" i="49"/>
  <c r="H143" i="49"/>
  <c r="F143" i="49"/>
  <c r="L142" i="49"/>
  <c r="J142" i="49"/>
  <c r="H142" i="49"/>
  <c r="F142" i="49"/>
  <c r="L141" i="49"/>
  <c r="J141" i="49"/>
  <c r="H141" i="49"/>
  <c r="F141" i="49"/>
  <c r="B138" i="49"/>
  <c r="L131" i="49"/>
  <c r="J131" i="49"/>
  <c r="H131" i="49"/>
  <c r="F131" i="49"/>
  <c r="L130" i="49"/>
  <c r="J130" i="49"/>
  <c r="H130" i="49"/>
  <c r="F130" i="49"/>
  <c r="L129" i="49"/>
  <c r="J129" i="49"/>
  <c r="H129" i="49"/>
  <c r="F129" i="49"/>
  <c r="L128" i="49"/>
  <c r="J128" i="49"/>
  <c r="H128" i="49"/>
  <c r="F128" i="49"/>
  <c r="L127" i="49"/>
  <c r="J127" i="49"/>
  <c r="H127" i="49"/>
  <c r="F127" i="49"/>
  <c r="L126" i="49"/>
  <c r="J126" i="49"/>
  <c r="H126" i="49"/>
  <c r="F126" i="49"/>
  <c r="L125" i="49"/>
  <c r="J125" i="49"/>
  <c r="H125" i="49"/>
  <c r="F125" i="49"/>
  <c r="L124" i="49"/>
  <c r="J124" i="49"/>
  <c r="H124" i="49"/>
  <c r="F124" i="49"/>
  <c r="L123" i="49"/>
  <c r="J123" i="49"/>
  <c r="H123" i="49"/>
  <c r="F123" i="49"/>
  <c r="L122" i="49"/>
  <c r="J122" i="49"/>
  <c r="H122" i="49"/>
  <c r="F122" i="49"/>
  <c r="L121" i="49"/>
  <c r="J121" i="49"/>
  <c r="H121" i="49"/>
  <c r="F121" i="49"/>
  <c r="L120" i="49"/>
  <c r="J120" i="49"/>
  <c r="H120" i="49"/>
  <c r="F120" i="49"/>
  <c r="L119" i="49"/>
  <c r="J119" i="49"/>
  <c r="H119" i="49"/>
  <c r="F119" i="49"/>
  <c r="B116" i="49"/>
  <c r="L109" i="49"/>
  <c r="J109" i="49"/>
  <c r="H109" i="49"/>
  <c r="F109" i="49"/>
  <c r="L108" i="49"/>
  <c r="J108" i="49"/>
  <c r="H108" i="49"/>
  <c r="F108" i="49"/>
  <c r="L107" i="49"/>
  <c r="J107" i="49"/>
  <c r="H107" i="49"/>
  <c r="F107" i="49"/>
  <c r="L106" i="49"/>
  <c r="J106" i="49"/>
  <c r="H106" i="49"/>
  <c r="F106" i="49"/>
  <c r="L105" i="49"/>
  <c r="J105" i="49"/>
  <c r="H105" i="49"/>
  <c r="F105" i="49"/>
  <c r="L104" i="49"/>
  <c r="J104" i="49"/>
  <c r="H104" i="49"/>
  <c r="F104" i="49"/>
  <c r="L103" i="49"/>
  <c r="J103" i="49"/>
  <c r="H103" i="49"/>
  <c r="F103" i="49"/>
  <c r="L102" i="49"/>
  <c r="J102" i="49"/>
  <c r="H102" i="49"/>
  <c r="F102" i="49"/>
  <c r="L101" i="49"/>
  <c r="J101" i="49"/>
  <c r="H101" i="49"/>
  <c r="F101" i="49"/>
  <c r="L100" i="49"/>
  <c r="J100" i="49"/>
  <c r="H100" i="49"/>
  <c r="F100" i="49"/>
  <c r="L99" i="49"/>
  <c r="J99" i="49"/>
  <c r="H99" i="49"/>
  <c r="F99" i="49"/>
  <c r="L98" i="49"/>
  <c r="J98" i="49"/>
  <c r="H98" i="49"/>
  <c r="F98" i="49"/>
  <c r="L97" i="49"/>
  <c r="J97" i="49"/>
  <c r="H97" i="49"/>
  <c r="F97" i="49"/>
  <c r="L87" i="49"/>
  <c r="J87" i="49"/>
  <c r="H87" i="49"/>
  <c r="F87" i="49"/>
  <c r="L86" i="49"/>
  <c r="J86" i="49"/>
  <c r="H86" i="49"/>
  <c r="F86" i="49"/>
  <c r="L85" i="49"/>
  <c r="J85" i="49"/>
  <c r="H85" i="49"/>
  <c r="F85" i="49"/>
  <c r="L84" i="49"/>
  <c r="J84" i="49"/>
  <c r="H84" i="49"/>
  <c r="F84" i="49"/>
  <c r="L83" i="49"/>
  <c r="J83" i="49"/>
  <c r="H83" i="49"/>
  <c r="F83" i="49"/>
  <c r="L82" i="49"/>
  <c r="J82" i="49"/>
  <c r="H82" i="49"/>
  <c r="F82" i="49"/>
  <c r="L81" i="49"/>
  <c r="J81" i="49"/>
  <c r="H81" i="49"/>
  <c r="F81" i="49"/>
  <c r="L80" i="49"/>
  <c r="J80" i="49"/>
  <c r="H80" i="49"/>
  <c r="F80" i="49"/>
  <c r="L79" i="49"/>
  <c r="J79" i="49"/>
  <c r="H79" i="49"/>
  <c r="F79" i="49"/>
  <c r="L78" i="49"/>
  <c r="J78" i="49"/>
  <c r="H78" i="49"/>
  <c r="F78" i="49"/>
  <c r="L77" i="49"/>
  <c r="J77" i="49"/>
  <c r="H77" i="49"/>
  <c r="F77" i="49"/>
  <c r="L76" i="49"/>
  <c r="J76" i="49"/>
  <c r="H76" i="49"/>
  <c r="F76" i="49"/>
  <c r="L75" i="49"/>
  <c r="J75" i="49"/>
  <c r="H75" i="49"/>
  <c r="F75" i="49"/>
  <c r="L65" i="49"/>
  <c r="J65" i="49"/>
  <c r="H65" i="49"/>
  <c r="F65" i="49"/>
  <c r="L64" i="49"/>
  <c r="J64" i="49"/>
  <c r="H64" i="49"/>
  <c r="F64" i="49"/>
  <c r="L63" i="49"/>
  <c r="J63" i="49"/>
  <c r="H63" i="49"/>
  <c r="F63" i="49"/>
  <c r="L62" i="49"/>
  <c r="J62" i="49"/>
  <c r="H62" i="49"/>
  <c r="F62" i="49"/>
  <c r="L61" i="49"/>
  <c r="J61" i="49"/>
  <c r="H61" i="49"/>
  <c r="F61" i="49"/>
  <c r="L60" i="49"/>
  <c r="J60" i="49"/>
  <c r="H60" i="49"/>
  <c r="F60" i="49"/>
  <c r="L59" i="49"/>
  <c r="J59" i="49"/>
  <c r="H59" i="49"/>
  <c r="F59" i="49"/>
  <c r="L58" i="49"/>
  <c r="J58" i="49"/>
  <c r="H58" i="49"/>
  <c r="F58" i="49"/>
  <c r="L57" i="49"/>
  <c r="J57" i="49"/>
  <c r="H57" i="49"/>
  <c r="F57" i="49"/>
  <c r="L56" i="49"/>
  <c r="J56" i="49"/>
  <c r="H56" i="49"/>
  <c r="F56" i="49"/>
  <c r="L55" i="49"/>
  <c r="J55" i="49"/>
  <c r="H55" i="49"/>
  <c r="F55" i="49"/>
  <c r="L54" i="49"/>
  <c r="J54" i="49"/>
  <c r="H54" i="49"/>
  <c r="F54" i="49"/>
  <c r="L53" i="49"/>
  <c r="J53" i="49"/>
  <c r="H53" i="49"/>
  <c r="F53" i="49"/>
  <c r="L43" i="49"/>
  <c r="J43" i="49"/>
  <c r="H43" i="49"/>
  <c r="F43" i="49"/>
  <c r="L42" i="49"/>
  <c r="J42" i="49"/>
  <c r="H42" i="49"/>
  <c r="F42" i="49"/>
  <c r="L41" i="49"/>
  <c r="J41" i="49"/>
  <c r="H41" i="49"/>
  <c r="F41" i="49"/>
  <c r="L40" i="49"/>
  <c r="J40" i="49"/>
  <c r="H40" i="49"/>
  <c r="F40" i="49"/>
  <c r="L39" i="49"/>
  <c r="J39" i="49"/>
  <c r="H39" i="49"/>
  <c r="F39" i="49"/>
  <c r="L38" i="49"/>
  <c r="J38" i="49"/>
  <c r="H38" i="49"/>
  <c r="F38" i="49"/>
  <c r="L37" i="49"/>
  <c r="J37" i="49"/>
  <c r="H37" i="49"/>
  <c r="F37" i="49"/>
  <c r="L36" i="49"/>
  <c r="J36" i="49"/>
  <c r="H36" i="49"/>
  <c r="F36" i="49"/>
  <c r="L35" i="49"/>
  <c r="J35" i="49"/>
  <c r="H35" i="49"/>
  <c r="F35" i="49"/>
  <c r="L34" i="49"/>
  <c r="J34" i="49"/>
  <c r="H34" i="49"/>
  <c r="F34" i="49"/>
  <c r="L33" i="49"/>
  <c r="J33" i="49"/>
  <c r="H33" i="49"/>
  <c r="F33" i="49"/>
  <c r="L32" i="49"/>
  <c r="J32" i="49"/>
  <c r="H32" i="49"/>
  <c r="F32" i="49"/>
  <c r="L31" i="49"/>
  <c r="J31" i="49"/>
  <c r="H31" i="49"/>
  <c r="F31" i="49"/>
  <c r="K29" i="49"/>
  <c r="L30" i="49" s="1"/>
  <c r="L21" i="49"/>
  <c r="J21" i="49"/>
  <c r="H21" i="49"/>
  <c r="F21" i="49"/>
  <c r="L20" i="49"/>
  <c r="J20" i="49"/>
  <c r="H20" i="49"/>
  <c r="F20" i="49"/>
  <c r="L19" i="49"/>
  <c r="J19" i="49"/>
  <c r="H19" i="49"/>
  <c r="F19" i="49"/>
  <c r="L18" i="49"/>
  <c r="J18" i="49"/>
  <c r="H18" i="49"/>
  <c r="F18" i="49"/>
  <c r="L17" i="49"/>
  <c r="J17" i="49"/>
  <c r="H17" i="49"/>
  <c r="F17" i="49"/>
  <c r="L16" i="49"/>
  <c r="J16" i="49"/>
  <c r="H16" i="49"/>
  <c r="F16" i="49"/>
  <c r="L15" i="49"/>
  <c r="J15" i="49"/>
  <c r="H15" i="49"/>
  <c r="F15" i="49"/>
  <c r="L14" i="49"/>
  <c r="J14" i="49"/>
  <c r="H14" i="49"/>
  <c r="F14" i="49"/>
  <c r="L13" i="49"/>
  <c r="J13" i="49"/>
  <c r="H13" i="49"/>
  <c r="F13" i="49"/>
  <c r="L12" i="49"/>
  <c r="J12" i="49"/>
  <c r="H12" i="49"/>
  <c r="F12" i="49"/>
  <c r="L11" i="49"/>
  <c r="J11" i="49"/>
  <c r="H11" i="49"/>
  <c r="F11" i="49"/>
  <c r="L10" i="49"/>
  <c r="J10" i="49"/>
  <c r="H10" i="49"/>
  <c r="F10" i="49"/>
  <c r="L9" i="49"/>
  <c r="J9" i="49"/>
  <c r="H9" i="49"/>
  <c r="F9" i="49"/>
  <c r="K7" i="49"/>
  <c r="K227" i="49" s="1"/>
  <c r="L228" i="49" s="1"/>
  <c r="D30" i="33" l="1"/>
  <c r="I29" i="52"/>
  <c r="G7" i="52"/>
  <c r="G29" i="52" s="1"/>
  <c r="L8" i="52"/>
  <c r="N8" i="52"/>
  <c r="K29" i="52"/>
  <c r="N30" i="52" s="1"/>
  <c r="E7" i="52"/>
  <c r="G7" i="51"/>
  <c r="J8" i="51" s="1"/>
  <c r="K29" i="51"/>
  <c r="G95" i="51"/>
  <c r="G161" i="51"/>
  <c r="G183" i="51"/>
  <c r="G227" i="51"/>
  <c r="G253" i="51"/>
  <c r="G73" i="51"/>
  <c r="I95" i="51"/>
  <c r="I117" i="51"/>
  <c r="I139" i="51"/>
  <c r="I161" i="51"/>
  <c r="I183" i="51"/>
  <c r="I205" i="51"/>
  <c r="I227" i="51"/>
  <c r="I253" i="51"/>
  <c r="G51" i="51"/>
  <c r="I73" i="51"/>
  <c r="K95" i="51"/>
  <c r="K117" i="51"/>
  <c r="K139" i="51"/>
  <c r="K161" i="51"/>
  <c r="K183" i="51"/>
  <c r="K205" i="51"/>
  <c r="K227" i="51"/>
  <c r="K253" i="51"/>
  <c r="I51" i="51"/>
  <c r="K73" i="51"/>
  <c r="I7" i="50"/>
  <c r="G7" i="50" s="1"/>
  <c r="E7" i="50" s="1"/>
  <c r="H8" i="50"/>
  <c r="J8" i="50"/>
  <c r="K73" i="49"/>
  <c r="L74" i="49" s="1"/>
  <c r="K139" i="49"/>
  <c r="L140" i="49" s="1"/>
  <c r="K117" i="49"/>
  <c r="L118" i="49" s="1"/>
  <c r="K183" i="49"/>
  <c r="L184" i="49" s="1"/>
  <c r="K161" i="49"/>
  <c r="L162" i="49" s="1"/>
  <c r="I7" i="49"/>
  <c r="K51" i="49"/>
  <c r="L52" i="49" s="1"/>
  <c r="K95" i="49"/>
  <c r="L96" i="49" s="1"/>
  <c r="K271" i="49"/>
  <c r="L272" i="49" s="1"/>
  <c r="K205" i="49"/>
  <c r="L206" i="49" s="1"/>
  <c r="K249" i="49"/>
  <c r="L250" i="49" s="1"/>
  <c r="L8" i="49"/>
  <c r="J30" i="52" l="1"/>
  <c r="J8" i="52"/>
  <c r="L30" i="52"/>
  <c r="E29" i="52"/>
  <c r="C7" i="52"/>
  <c r="H8" i="52"/>
  <c r="G205" i="51"/>
  <c r="G139" i="51"/>
  <c r="G117" i="51"/>
  <c r="G29" i="51"/>
  <c r="E7" i="51"/>
  <c r="C7" i="50"/>
  <c r="F8" i="50"/>
  <c r="I161" i="49"/>
  <c r="J162" i="49" s="1"/>
  <c r="J8" i="49"/>
  <c r="I227" i="49"/>
  <c r="J228" i="49" s="1"/>
  <c r="I117" i="49"/>
  <c r="J118" i="49" s="1"/>
  <c r="I183" i="49"/>
  <c r="J184" i="49" s="1"/>
  <c r="I73" i="49"/>
  <c r="J74" i="49" s="1"/>
  <c r="I29" i="49"/>
  <c r="J30" i="49" s="1"/>
  <c r="G7" i="49"/>
  <c r="I249" i="49"/>
  <c r="J250" i="49" s="1"/>
  <c r="I139" i="49"/>
  <c r="J140" i="49" s="1"/>
  <c r="I271" i="49"/>
  <c r="J272" i="49" s="1"/>
  <c r="I95" i="49"/>
  <c r="J96" i="49" s="1"/>
  <c r="I51" i="49"/>
  <c r="J52" i="49" s="1"/>
  <c r="I205" i="49"/>
  <c r="J206" i="49" s="1"/>
  <c r="H30" i="52" l="1"/>
  <c r="D8" i="52"/>
  <c r="C29" i="52"/>
  <c r="D30" i="52" s="1"/>
  <c r="F8" i="52"/>
  <c r="C7" i="51"/>
  <c r="E73" i="51"/>
  <c r="E183" i="51"/>
  <c r="E95" i="51"/>
  <c r="E205" i="51"/>
  <c r="E117" i="51"/>
  <c r="E29" i="51"/>
  <c r="E253" i="51"/>
  <c r="H8" i="51"/>
  <c r="E139" i="51"/>
  <c r="E161" i="51"/>
  <c r="E51" i="51"/>
  <c r="E227" i="51"/>
  <c r="D8" i="50"/>
  <c r="C29" i="50"/>
  <c r="D30" i="50" s="1"/>
  <c r="E29" i="50"/>
  <c r="F30" i="50" s="1"/>
  <c r="G271" i="49"/>
  <c r="H272" i="49" s="1"/>
  <c r="G95" i="49"/>
  <c r="H96" i="49" s="1"/>
  <c r="G51" i="49"/>
  <c r="H52" i="49" s="1"/>
  <c r="E7" i="49"/>
  <c r="G161" i="49"/>
  <c r="H162" i="49" s="1"/>
  <c r="G227" i="49"/>
  <c r="H228" i="49" s="1"/>
  <c r="H8" i="49"/>
  <c r="G117" i="49"/>
  <c r="H118" i="49" s="1"/>
  <c r="G183" i="49"/>
  <c r="H184" i="49" s="1"/>
  <c r="G73" i="49"/>
  <c r="H74" i="49" s="1"/>
  <c r="G29" i="49"/>
  <c r="H30" i="49" s="1"/>
  <c r="G249" i="49"/>
  <c r="H250" i="49" s="1"/>
  <c r="G139" i="49"/>
  <c r="H140" i="49" s="1"/>
  <c r="G205" i="49"/>
  <c r="H206" i="49" s="1"/>
  <c r="F30" i="52" l="1"/>
  <c r="C253" i="51"/>
  <c r="D254" i="51" s="1"/>
  <c r="C95" i="51"/>
  <c r="D96" i="51" s="1"/>
  <c r="C183" i="51"/>
  <c r="D184" i="51" s="1"/>
  <c r="C117" i="51"/>
  <c r="D118" i="51" s="1"/>
  <c r="C139" i="51"/>
  <c r="D140" i="51" s="1"/>
  <c r="C205" i="51"/>
  <c r="D206" i="51" s="1"/>
  <c r="C227" i="51"/>
  <c r="D228" i="51" s="1"/>
  <c r="C73" i="51"/>
  <c r="D74" i="51" s="1"/>
  <c r="C161" i="51"/>
  <c r="D162" i="51" s="1"/>
  <c r="C29" i="51"/>
  <c r="D30" i="51" s="1"/>
  <c r="C51" i="51"/>
  <c r="D52" i="51" s="1"/>
  <c r="D8" i="51"/>
  <c r="F8" i="51"/>
  <c r="E205" i="49"/>
  <c r="F206" i="49" s="1"/>
  <c r="E51" i="49"/>
  <c r="F52" i="49" s="1"/>
  <c r="E271" i="49"/>
  <c r="F272" i="49" s="1"/>
  <c r="E95" i="49"/>
  <c r="F96" i="49" s="1"/>
  <c r="C7" i="49"/>
  <c r="E161" i="49"/>
  <c r="F162" i="49" s="1"/>
  <c r="E227" i="49"/>
  <c r="F228" i="49" s="1"/>
  <c r="F8" i="49"/>
  <c r="E117" i="49"/>
  <c r="F118" i="49" s="1"/>
  <c r="E183" i="49"/>
  <c r="F184" i="49" s="1"/>
  <c r="E73" i="49"/>
  <c r="F74" i="49" s="1"/>
  <c r="E29" i="49"/>
  <c r="F30" i="49" s="1"/>
  <c r="E249" i="49"/>
  <c r="F250" i="49" s="1"/>
  <c r="E139" i="49"/>
  <c r="F140" i="49" s="1"/>
  <c r="C139" i="49" l="1"/>
  <c r="D140" i="49" s="1"/>
  <c r="C205" i="49"/>
  <c r="D206" i="49" s="1"/>
  <c r="C271" i="49"/>
  <c r="D272" i="49" s="1"/>
  <c r="C95" i="49"/>
  <c r="D96" i="49" s="1"/>
  <c r="C51" i="49"/>
  <c r="D52" i="49" s="1"/>
  <c r="C161" i="49"/>
  <c r="D162" i="49" s="1"/>
  <c r="C227" i="49"/>
  <c r="D228" i="49" s="1"/>
  <c r="D8" i="49"/>
  <c r="C117" i="49"/>
  <c r="D118" i="49" s="1"/>
  <c r="C249" i="49"/>
  <c r="D250" i="49" s="1"/>
  <c r="C183" i="49"/>
  <c r="D184" i="49" s="1"/>
  <c r="C73" i="49"/>
  <c r="D74" i="49" s="1"/>
  <c r="C29" i="49"/>
  <c r="D30" i="49" s="1"/>
  <c r="H135" i="45" l="1"/>
  <c r="R5" i="45"/>
  <c r="P5" i="45"/>
  <c r="N5" i="45"/>
  <c r="J5" i="45"/>
  <c r="H5" i="45"/>
  <c r="F5" i="45"/>
  <c r="O135" i="44"/>
  <c r="K135" i="44"/>
  <c r="I135" i="44"/>
  <c r="G135" i="44"/>
  <c r="Q5" i="44"/>
  <c r="T5" i="44"/>
  <c r="M5" i="44"/>
  <c r="L5" i="44"/>
  <c r="J5" i="44"/>
  <c r="O135" i="43"/>
  <c r="M135" i="43"/>
  <c r="K135" i="43"/>
  <c r="I135" i="43"/>
  <c r="G135" i="43"/>
  <c r="M5" i="43"/>
  <c r="I5" i="43"/>
  <c r="F5" i="43"/>
  <c r="M133" i="42"/>
  <c r="L133" i="42"/>
  <c r="K133" i="42"/>
  <c r="G133" i="42"/>
  <c r="O133" i="42"/>
  <c r="N5" i="42"/>
  <c r="F5" i="42"/>
  <c r="O133" i="41"/>
  <c r="N133" i="41"/>
  <c r="M133" i="41"/>
  <c r="K133" i="41"/>
  <c r="H133" i="41"/>
  <c r="G133" i="41"/>
  <c r="Q5" i="41"/>
  <c r="N5" i="41"/>
  <c r="M5" i="41"/>
  <c r="L5" i="41"/>
  <c r="O133" i="40"/>
  <c r="N133" i="40"/>
  <c r="K133" i="40"/>
  <c r="I133" i="40"/>
  <c r="M133" i="40"/>
  <c r="T5" i="40"/>
  <c r="N5" i="40"/>
  <c r="F5" i="40"/>
  <c r="N123" i="39"/>
  <c r="M123" i="39"/>
  <c r="I123" i="39"/>
  <c r="H123" i="39"/>
  <c r="G123" i="39"/>
  <c r="T5" i="39"/>
  <c r="S5" i="39"/>
  <c r="P5" i="39"/>
  <c r="M5" i="39"/>
  <c r="L5" i="39"/>
  <c r="K5" i="39"/>
  <c r="I5" i="39"/>
  <c r="H5" i="39"/>
  <c r="G5" i="39"/>
  <c r="Q5" i="39"/>
  <c r="P5" i="37"/>
  <c r="J5" i="37"/>
  <c r="B3" i="37"/>
  <c r="Q5" i="36"/>
  <c r="J5" i="36"/>
  <c r="I5" i="36"/>
  <c r="B3" i="36"/>
  <c r="N7" i="35"/>
  <c r="L30" i="31"/>
  <c r="J30" i="31"/>
  <c r="H30" i="31"/>
  <c r="H8" i="31"/>
  <c r="L8" i="31"/>
  <c r="J8" i="31"/>
  <c r="F8" i="31"/>
  <c r="D8" i="31"/>
  <c r="N272" i="30"/>
  <c r="H272" i="30"/>
  <c r="F272" i="30"/>
  <c r="D272" i="30"/>
  <c r="B270" i="30"/>
  <c r="L250" i="30"/>
  <c r="F250" i="30"/>
  <c r="D250" i="30"/>
  <c r="N250" i="30"/>
  <c r="B248" i="30"/>
  <c r="N228" i="30"/>
  <c r="L228" i="30"/>
  <c r="H228" i="30"/>
  <c r="D228" i="30"/>
  <c r="B226" i="30"/>
  <c r="H206" i="30"/>
  <c r="F206" i="30"/>
  <c r="D206" i="30"/>
  <c r="N206" i="30"/>
  <c r="L206" i="30"/>
  <c r="J206" i="30"/>
  <c r="B204" i="30"/>
  <c r="N184" i="30"/>
  <c r="H184" i="30"/>
  <c r="J184" i="30"/>
  <c r="F184" i="30"/>
  <c r="D184" i="30"/>
  <c r="B182" i="30"/>
  <c r="D162" i="30"/>
  <c r="L162" i="30"/>
  <c r="J162" i="30"/>
  <c r="F162" i="30"/>
  <c r="B160" i="30"/>
  <c r="N140" i="30"/>
  <c r="D140" i="30"/>
  <c r="L140" i="30"/>
  <c r="B138" i="30"/>
  <c r="H118" i="30"/>
  <c r="N118" i="30"/>
  <c r="L118" i="30"/>
  <c r="J118" i="30"/>
  <c r="D118" i="30"/>
  <c r="B116" i="30"/>
  <c r="L96" i="30"/>
  <c r="H96" i="30"/>
  <c r="J96" i="30"/>
  <c r="D96" i="30"/>
  <c r="N74" i="30"/>
  <c r="J74" i="30"/>
  <c r="D74" i="30"/>
  <c r="H52" i="30"/>
  <c r="F52" i="30"/>
  <c r="N30" i="30"/>
  <c r="H30" i="30"/>
  <c r="F30" i="30"/>
  <c r="D30" i="30"/>
  <c r="L8" i="30"/>
  <c r="J8" i="30"/>
  <c r="D8" i="30"/>
  <c r="N8" i="30"/>
  <c r="H8" i="30"/>
  <c r="F8" i="30"/>
  <c r="M6" i="28"/>
  <c r="K6" i="28"/>
  <c r="B4" i="28"/>
  <c r="B3" i="27"/>
  <c r="I6" i="26"/>
  <c r="B4" i="26"/>
  <c r="X7" i="22"/>
  <c r="W7" i="22"/>
  <c r="V7" i="22"/>
  <c r="L7" i="22"/>
  <c r="K7" i="22"/>
  <c r="B4" i="22"/>
  <c r="R8" i="21"/>
  <c r="I8" i="21"/>
  <c r="H8" i="21"/>
  <c r="B5" i="21"/>
  <c r="R7" i="19"/>
  <c r="J7" i="19"/>
  <c r="B4" i="19"/>
  <c r="Y6" i="18"/>
  <c r="Q6" i="18"/>
  <c r="I6" i="18"/>
  <c r="B3" i="18"/>
  <c r="J7" i="17"/>
  <c r="I7" i="17"/>
  <c r="B4" i="17"/>
  <c r="V7" i="16"/>
  <c r="U7" i="16"/>
  <c r="K7" i="16"/>
  <c r="B4" i="16"/>
  <c r="X7" i="15"/>
  <c r="W7" i="15"/>
  <c r="M7" i="15"/>
  <c r="I7" i="15"/>
  <c r="B4" i="15"/>
  <c r="T9" i="14"/>
  <c r="J9" i="14"/>
  <c r="I9" i="14"/>
  <c r="B6" i="14"/>
  <c r="V6" i="13"/>
  <c r="U6" i="13"/>
  <c r="K6" i="13"/>
  <c r="J6" i="13"/>
  <c r="B3" i="13"/>
  <c r="V5" i="12"/>
  <c r="U5" i="12"/>
  <c r="T5" i="12"/>
  <c r="J5" i="12"/>
  <c r="I6" i="6"/>
  <c r="B3" i="6"/>
  <c r="U6" i="5"/>
  <c r="M6" i="5"/>
  <c r="J6" i="5"/>
  <c r="B3" i="5"/>
  <c r="K152" i="3"/>
  <c r="J152" i="3"/>
  <c r="L152" i="3"/>
  <c r="L79" i="3"/>
  <c r="J79" i="3"/>
  <c r="K6" i="3"/>
  <c r="K58" i="2"/>
  <c r="J58" i="2"/>
  <c r="L6" i="2"/>
  <c r="K6" i="2"/>
  <c r="B39" i="1"/>
  <c r="B38" i="1"/>
  <c r="B37" i="1"/>
  <c r="M2" i="1"/>
  <c r="E160" i="27"/>
  <c r="G34" i="26"/>
  <c r="E104" i="26"/>
  <c r="D62" i="26"/>
  <c r="F146" i="26"/>
  <c r="C20" i="26"/>
  <c r="C78" i="21"/>
  <c r="F64" i="21"/>
  <c r="D162" i="21"/>
  <c r="D50" i="21"/>
  <c r="F22" i="21"/>
  <c r="C92" i="21"/>
  <c r="C162" i="21"/>
  <c r="F78" i="21"/>
  <c r="H35" i="22"/>
  <c r="D36" i="21"/>
  <c r="E120" i="21"/>
  <c r="S8" i="18"/>
  <c r="K8" i="18"/>
  <c r="C8" i="18"/>
  <c r="N50" i="18"/>
  <c r="O8" i="18"/>
  <c r="V76" i="18"/>
  <c r="F50" i="18"/>
  <c r="G8" i="18"/>
  <c r="C37" i="17"/>
  <c r="E35" i="17"/>
  <c r="C21" i="17"/>
  <c r="N76" i="18"/>
  <c r="S64" i="18"/>
  <c r="O34" i="18"/>
  <c r="T22" i="18"/>
  <c r="F76" i="18"/>
  <c r="K64" i="18"/>
  <c r="G34" i="18"/>
  <c r="L22" i="18"/>
  <c r="S90" i="18"/>
  <c r="C64" i="18"/>
  <c r="T48" i="18"/>
  <c r="D22" i="18"/>
  <c r="G148" i="18"/>
  <c r="V50" i="18"/>
  <c r="C161" i="17"/>
  <c r="E65" i="17"/>
  <c r="D23" i="17"/>
  <c r="R21" i="17"/>
  <c r="E9" i="17"/>
  <c r="D135" i="16"/>
  <c r="E49" i="16"/>
  <c r="E9" i="16"/>
  <c r="E163" i="14"/>
  <c r="E149" i="14"/>
  <c r="L48" i="18"/>
  <c r="D121" i="17"/>
  <c r="D65" i="17"/>
  <c r="C23" i="17"/>
  <c r="Q21" i="17"/>
  <c r="D9" i="17"/>
  <c r="E105" i="16"/>
  <c r="D49" i="16"/>
  <c r="O21" i="16"/>
  <c r="D163" i="14"/>
  <c r="D149" i="14"/>
  <c r="D48" i="18"/>
  <c r="G37" i="17"/>
  <c r="G21" i="17"/>
  <c r="E161" i="16"/>
  <c r="G79" i="17"/>
  <c r="F37" i="17"/>
  <c r="F21" i="17"/>
  <c r="D161" i="16"/>
  <c r="D93" i="16"/>
  <c r="E65" i="16"/>
  <c r="D37" i="16"/>
  <c r="E91" i="17"/>
  <c r="D49" i="17"/>
  <c r="P9" i="16"/>
  <c r="K90" i="18"/>
  <c r="D91" i="17"/>
  <c r="C49" i="17"/>
  <c r="D119" i="16"/>
  <c r="E91" i="16"/>
  <c r="D63" i="16"/>
  <c r="D21" i="16"/>
  <c r="F119" i="17"/>
  <c r="G105" i="17"/>
  <c r="F63" i="17"/>
  <c r="O9" i="17"/>
  <c r="E135" i="16"/>
  <c r="E79" i="16"/>
  <c r="D23" i="16"/>
  <c r="S21" i="16"/>
  <c r="F9" i="16"/>
  <c r="F163" i="14"/>
  <c r="F149" i="14"/>
  <c r="C93" i="17"/>
  <c r="G135" i="14"/>
  <c r="G93" i="14"/>
  <c r="E79" i="14"/>
  <c r="E37" i="14"/>
  <c r="D23" i="14"/>
  <c r="D111" i="11"/>
  <c r="D107" i="11"/>
  <c r="D103" i="11"/>
  <c r="D87" i="11"/>
  <c r="D83" i="11"/>
  <c r="D79" i="11"/>
  <c r="O20" i="9"/>
  <c r="G20" i="9"/>
  <c r="M18" i="9"/>
  <c r="E18" i="9"/>
  <c r="K16" i="9"/>
  <c r="Q14" i="9"/>
  <c r="I14" i="9"/>
  <c r="O12" i="9"/>
  <c r="G12" i="9"/>
  <c r="M10" i="9"/>
  <c r="E10" i="9"/>
  <c r="P9" i="17"/>
  <c r="Q9" i="16"/>
  <c r="D91" i="15"/>
  <c r="F135" i="14"/>
  <c r="F93" i="14"/>
  <c r="D79" i="14"/>
  <c r="D37" i="14"/>
  <c r="N23" i="14"/>
  <c r="C23" i="14"/>
  <c r="D66" i="11"/>
  <c r="D62" i="11"/>
  <c r="D58" i="11"/>
  <c r="D54" i="11"/>
  <c r="D42" i="11"/>
  <c r="D38" i="11"/>
  <c r="D34" i="11"/>
  <c r="D18" i="11"/>
  <c r="D14" i="11"/>
  <c r="D10" i="11"/>
  <c r="O21" i="9"/>
  <c r="G21" i="9"/>
  <c r="M19" i="9"/>
  <c r="E19" i="9"/>
  <c r="K17" i="9"/>
  <c r="Q15" i="9"/>
  <c r="I15" i="9"/>
  <c r="O13" i="9"/>
  <c r="G13" i="9"/>
  <c r="M11" i="9"/>
  <c r="E11" i="9"/>
  <c r="K9" i="9"/>
  <c r="G63" i="17"/>
  <c r="G51" i="16"/>
  <c r="G163" i="14"/>
  <c r="E135" i="14"/>
  <c r="G107" i="14"/>
  <c r="E93" i="14"/>
  <c r="G51" i="14"/>
  <c r="F34" i="13"/>
  <c r="O20" i="13"/>
  <c r="D20" i="13"/>
  <c r="A13" i="12"/>
  <c r="D110" i="11"/>
  <c r="D106" i="11"/>
  <c r="D102" i="11"/>
  <c r="D90" i="11"/>
  <c r="D86" i="11"/>
  <c r="D82" i="11"/>
  <c r="D78" i="11"/>
  <c r="C119" i="16"/>
  <c r="G133" i="15"/>
  <c r="C77" i="15"/>
  <c r="S21" i="15"/>
  <c r="G161" i="15"/>
  <c r="D135" i="14"/>
  <c r="F107" i="14"/>
  <c r="D93" i="14"/>
  <c r="F51" i="14"/>
  <c r="D65" i="11"/>
  <c r="D61" i="11"/>
  <c r="D57" i="11"/>
  <c r="D41" i="11"/>
  <c r="D37" i="11"/>
  <c r="D33" i="11"/>
  <c r="D21" i="11"/>
  <c r="D17" i="11"/>
  <c r="D13" i="11"/>
  <c r="D9" i="11"/>
  <c r="M21" i="9"/>
  <c r="E21" i="9"/>
  <c r="K19" i="9"/>
  <c r="Q17" i="9"/>
  <c r="I17" i="9"/>
  <c r="O15" i="9"/>
  <c r="G15" i="9"/>
  <c r="M13" i="9"/>
  <c r="E13" i="9"/>
  <c r="K11" i="9"/>
  <c r="Q9" i="9"/>
  <c r="I9" i="9"/>
  <c r="G107" i="16"/>
  <c r="G121" i="14"/>
  <c r="E107" i="14"/>
  <c r="G65" i="14"/>
  <c r="E51" i="14"/>
  <c r="D113" i="11"/>
  <c r="D109" i="11"/>
  <c r="D105" i="11"/>
  <c r="D101" i="11"/>
  <c r="D89" i="11"/>
  <c r="D85" i="11"/>
  <c r="D81" i="11"/>
  <c r="D77" i="11"/>
  <c r="K20" i="9"/>
  <c r="Q18" i="9"/>
  <c r="I18" i="9"/>
  <c r="O16" i="9"/>
  <c r="G16" i="9"/>
  <c r="M14" i="9"/>
  <c r="E14" i="9"/>
  <c r="K12" i="9"/>
  <c r="Q10" i="9"/>
  <c r="I10" i="9"/>
  <c r="E23" i="16"/>
  <c r="F119" i="15"/>
  <c r="F121" i="14"/>
  <c r="D107" i="14"/>
  <c r="F65" i="14"/>
  <c r="D51" i="14"/>
  <c r="G23" i="14"/>
  <c r="D64" i="11"/>
  <c r="D60" i="11"/>
  <c r="D56" i="11"/>
  <c r="D44" i="11"/>
  <c r="D40" i="11"/>
  <c r="D36" i="11"/>
  <c r="D32" i="11"/>
  <c r="D20" i="11"/>
  <c r="D16" i="11"/>
  <c r="D12" i="11"/>
  <c r="D8" i="11"/>
  <c r="K21" i="9"/>
  <c r="Q19" i="9"/>
  <c r="I19" i="9"/>
  <c r="O17" i="9"/>
  <c r="G17" i="9"/>
  <c r="M15" i="9"/>
  <c r="E15" i="9"/>
  <c r="K13" i="9"/>
  <c r="Q11" i="9"/>
  <c r="I11" i="9"/>
  <c r="O9" i="9"/>
  <c r="G9" i="9"/>
  <c r="C90" i="18"/>
  <c r="C21" i="16"/>
  <c r="E121" i="14"/>
  <c r="G79" i="14"/>
  <c r="E65" i="14"/>
  <c r="G37" i="14"/>
  <c r="F23" i="14"/>
  <c r="S20" i="13"/>
  <c r="U12" i="12"/>
  <c r="D112" i="11"/>
  <c r="D108" i="11"/>
  <c r="D104" i="11"/>
  <c r="D100" i="11"/>
  <c r="D88" i="11"/>
  <c r="D84" i="11"/>
  <c r="D80" i="11"/>
  <c r="G149" i="14"/>
  <c r="D121" i="14"/>
  <c r="E23" i="14"/>
  <c r="F132" i="13"/>
  <c r="D48" i="13"/>
  <c r="U49" i="12"/>
  <c r="U33" i="12"/>
  <c r="U17" i="12"/>
  <c r="D11" i="11"/>
  <c r="I21" i="9"/>
  <c r="K18" i="9"/>
  <c r="E17" i="9"/>
  <c r="G14" i="9"/>
  <c r="G62" i="13"/>
  <c r="C160" i="13"/>
  <c r="U55" i="12"/>
  <c r="U39" i="12"/>
  <c r="U23" i="12"/>
  <c r="D43" i="11"/>
  <c r="O19" i="9"/>
  <c r="G18" i="9"/>
  <c r="Q16" i="9"/>
  <c r="K15" i="9"/>
  <c r="M12" i="9"/>
  <c r="G11" i="9"/>
  <c r="U45" i="12"/>
  <c r="U29" i="12"/>
  <c r="U10" i="12"/>
  <c r="D39" i="11"/>
  <c r="Q20" i="9"/>
  <c r="M16" i="9"/>
  <c r="Q13" i="9"/>
  <c r="I12" i="9"/>
  <c r="M9" i="9"/>
  <c r="E105" i="15"/>
  <c r="F37" i="14"/>
  <c r="D160" i="13"/>
  <c r="U51" i="12"/>
  <c r="U35" i="12"/>
  <c r="U19" i="12"/>
  <c r="D35" i="11"/>
  <c r="O10" i="9"/>
  <c r="E90" i="13"/>
  <c r="U57" i="12"/>
  <c r="U41" i="12"/>
  <c r="U25" i="12"/>
  <c r="D67" i="11"/>
  <c r="D31" i="11"/>
  <c r="M20" i="9"/>
  <c r="G19" i="9"/>
  <c r="I16" i="9"/>
  <c r="E12" i="9"/>
  <c r="F79" i="14"/>
  <c r="U47" i="12"/>
  <c r="U31" i="12"/>
  <c r="U15" i="12"/>
  <c r="D63" i="11"/>
  <c r="I20" i="9"/>
  <c r="M17" i="9"/>
  <c r="E16" i="9"/>
  <c r="O14" i="9"/>
  <c r="I13" i="9"/>
  <c r="K10" i="9"/>
  <c r="E9" i="9"/>
  <c r="D65" i="14"/>
  <c r="P23" i="14"/>
  <c r="C118" i="13"/>
  <c r="G20" i="13"/>
  <c r="U43" i="12"/>
  <c r="U27" i="12"/>
  <c r="D55" i="11"/>
  <c r="D15" i="11"/>
  <c r="E20" i="9"/>
  <c r="Q12" i="9"/>
  <c r="E54" i="12"/>
  <c r="D19" i="11"/>
  <c r="O18" i="9"/>
  <c r="O11" i="9"/>
  <c r="U37" i="12"/>
  <c r="A12" i="12"/>
  <c r="E56" i="12"/>
  <c r="K14" i="9"/>
  <c r="U53" i="12"/>
  <c r="D59" i="11"/>
  <c r="O23" i="14"/>
  <c r="R20" i="13"/>
  <c r="U21" i="12"/>
  <c r="G10" i="9"/>
  <c r="L34" i="2" l="1"/>
  <c r="K34" i="2"/>
  <c r="J34" i="2"/>
  <c r="S45" i="6"/>
  <c r="R45" i="6"/>
  <c r="Q45" i="6"/>
  <c r="K14" i="6"/>
  <c r="J14" i="6"/>
  <c r="I14" i="6"/>
  <c r="G42" i="2"/>
  <c r="K7" i="6"/>
  <c r="J7" i="6"/>
  <c r="I7" i="6"/>
  <c r="L47" i="12"/>
  <c r="K47" i="12"/>
  <c r="J47" i="12"/>
  <c r="I47" i="12"/>
  <c r="K29" i="6"/>
  <c r="J29" i="6"/>
  <c r="I29" i="6"/>
  <c r="K20" i="2"/>
  <c r="J20" i="2"/>
  <c r="E115" i="3"/>
  <c r="W45" i="5"/>
  <c r="V45" i="5"/>
  <c r="U45" i="5"/>
  <c r="T45" i="5"/>
  <c r="S45" i="5"/>
  <c r="M47" i="5"/>
  <c r="L47" i="5"/>
  <c r="K47" i="5"/>
  <c r="J47" i="5"/>
  <c r="I47" i="5"/>
  <c r="S7" i="6"/>
  <c r="R7" i="6"/>
  <c r="Q7" i="6"/>
  <c r="K15" i="6"/>
  <c r="J15" i="6"/>
  <c r="I15" i="6"/>
  <c r="S29" i="6"/>
  <c r="R29" i="6"/>
  <c r="Q29" i="6"/>
  <c r="K37" i="6"/>
  <c r="J37" i="6"/>
  <c r="I37" i="6"/>
  <c r="W19" i="13"/>
  <c r="V19" i="13"/>
  <c r="U19" i="13"/>
  <c r="J115" i="14"/>
  <c r="I115" i="14"/>
  <c r="J24" i="2"/>
  <c r="K24" i="2"/>
  <c r="L24" i="2"/>
  <c r="K58" i="3"/>
  <c r="J58" i="3"/>
  <c r="L212" i="3"/>
  <c r="K212" i="3"/>
  <c r="J212" i="3"/>
  <c r="M50" i="5"/>
  <c r="L50" i="5"/>
  <c r="K50" i="5"/>
  <c r="J50" i="5"/>
  <c r="I50" i="5"/>
  <c r="E119" i="3"/>
  <c r="J61" i="3"/>
  <c r="K61" i="3"/>
  <c r="K51" i="3"/>
  <c r="J51" i="3"/>
  <c r="G196" i="3"/>
  <c r="L209" i="3"/>
  <c r="K209" i="3"/>
  <c r="J209" i="3"/>
  <c r="L213" i="3"/>
  <c r="K213" i="3"/>
  <c r="J213" i="3"/>
  <c r="L217" i="3"/>
  <c r="K217" i="3"/>
  <c r="J217" i="3"/>
  <c r="W46" i="5"/>
  <c r="V46" i="5"/>
  <c r="S46" i="5"/>
  <c r="T46" i="5"/>
  <c r="U46" i="5"/>
  <c r="W24" i="5"/>
  <c r="V24" i="5"/>
  <c r="U24" i="5"/>
  <c r="T24" i="5"/>
  <c r="S24" i="5"/>
  <c r="M26" i="5"/>
  <c r="L26" i="5"/>
  <c r="K26" i="5"/>
  <c r="J26" i="5"/>
  <c r="I26" i="5"/>
  <c r="L31" i="12"/>
  <c r="K31" i="12"/>
  <c r="J31" i="12"/>
  <c r="I31" i="12"/>
  <c r="K87" i="13"/>
  <c r="J87" i="13"/>
  <c r="I87" i="13"/>
  <c r="J127" i="14"/>
  <c r="I127" i="14"/>
  <c r="H135" i="14"/>
  <c r="K22" i="2"/>
  <c r="J22" i="2"/>
  <c r="L22" i="2"/>
  <c r="W13" i="5"/>
  <c r="V13" i="5"/>
  <c r="U13" i="5"/>
  <c r="T13" i="5"/>
  <c r="S13" i="5"/>
  <c r="M12" i="5"/>
  <c r="L12" i="5"/>
  <c r="K12" i="5"/>
  <c r="J12" i="5"/>
  <c r="I12" i="5"/>
  <c r="E123" i="3"/>
  <c r="K42" i="3"/>
  <c r="J42" i="3"/>
  <c r="H196" i="3"/>
  <c r="M48" i="5"/>
  <c r="L48" i="5"/>
  <c r="I48" i="5"/>
  <c r="J48" i="5"/>
  <c r="K48" i="5"/>
  <c r="W21" i="5"/>
  <c r="V21" i="5"/>
  <c r="U21" i="5"/>
  <c r="T21" i="5"/>
  <c r="S21" i="5"/>
  <c r="M23" i="5"/>
  <c r="L23" i="5"/>
  <c r="K23" i="5"/>
  <c r="J23" i="5"/>
  <c r="I23" i="5"/>
  <c r="K156" i="13"/>
  <c r="J156" i="13"/>
  <c r="I156" i="13"/>
  <c r="J46" i="14"/>
  <c r="I46" i="14"/>
  <c r="K23" i="2"/>
  <c r="J23" i="2"/>
  <c r="L23" i="2"/>
  <c r="E118" i="3"/>
  <c r="M15" i="5"/>
  <c r="L15" i="5"/>
  <c r="K15" i="5"/>
  <c r="J15" i="5"/>
  <c r="I15" i="5"/>
  <c r="L208" i="3"/>
  <c r="K208" i="3"/>
  <c r="J208" i="3"/>
  <c r="K43" i="3"/>
  <c r="J43" i="3"/>
  <c r="L210" i="3"/>
  <c r="K210" i="3"/>
  <c r="J210" i="3"/>
  <c r="L214" i="3"/>
  <c r="K214" i="3"/>
  <c r="J214" i="3"/>
  <c r="L218" i="3"/>
  <c r="K218" i="3"/>
  <c r="J218" i="3"/>
  <c r="W32" i="5"/>
  <c r="V32" i="5"/>
  <c r="U32" i="5"/>
  <c r="T32" i="5"/>
  <c r="S32" i="5"/>
  <c r="M34" i="5"/>
  <c r="L34" i="5"/>
  <c r="K34" i="5"/>
  <c r="J34" i="5"/>
  <c r="I34" i="5"/>
  <c r="G43" i="2"/>
  <c r="E114" i="3"/>
  <c r="M39" i="5"/>
  <c r="L39" i="5"/>
  <c r="K39" i="5"/>
  <c r="J39" i="5"/>
  <c r="I39" i="5"/>
  <c r="K21" i="2"/>
  <c r="J21" i="2"/>
  <c r="K59" i="3"/>
  <c r="J59" i="3"/>
  <c r="M18" i="5"/>
  <c r="L18" i="5"/>
  <c r="K18" i="5"/>
  <c r="J18" i="5"/>
  <c r="I18" i="5"/>
  <c r="W48" i="5"/>
  <c r="V48" i="5"/>
  <c r="U48" i="5"/>
  <c r="T48" i="5"/>
  <c r="S48" i="5"/>
  <c r="K50" i="3"/>
  <c r="J50" i="3"/>
  <c r="L75" i="2"/>
  <c r="K75" i="2"/>
  <c r="J75" i="2"/>
  <c r="M7" i="5"/>
  <c r="L7" i="5"/>
  <c r="K7" i="5"/>
  <c r="J7" i="5"/>
  <c r="I7" i="5"/>
  <c r="W29" i="5"/>
  <c r="V29" i="5"/>
  <c r="U29" i="5"/>
  <c r="T29" i="5"/>
  <c r="S29" i="5"/>
  <c r="M31" i="5"/>
  <c r="L31" i="5"/>
  <c r="K31" i="5"/>
  <c r="J31" i="5"/>
  <c r="I31" i="5"/>
  <c r="L15" i="12"/>
  <c r="K15" i="12"/>
  <c r="J15" i="12"/>
  <c r="I15" i="12"/>
  <c r="E122" i="3"/>
  <c r="W37" i="5"/>
  <c r="V37" i="5"/>
  <c r="U37" i="5"/>
  <c r="T37" i="5"/>
  <c r="S37" i="5"/>
  <c r="J51" i="2"/>
  <c r="K51" i="2"/>
  <c r="L51" i="2"/>
  <c r="L216" i="3"/>
  <c r="K216" i="3"/>
  <c r="J216" i="3"/>
  <c r="W10" i="5"/>
  <c r="V10" i="5"/>
  <c r="U10" i="5"/>
  <c r="T10" i="5"/>
  <c r="S10" i="5"/>
  <c r="K22" i="6"/>
  <c r="J22" i="6"/>
  <c r="I22" i="6"/>
  <c r="L211" i="3"/>
  <c r="K211" i="3"/>
  <c r="J211" i="3"/>
  <c r="L215" i="3"/>
  <c r="K215" i="3"/>
  <c r="J215" i="3"/>
  <c r="W40" i="5"/>
  <c r="V40" i="5"/>
  <c r="U40" i="5"/>
  <c r="T40" i="5"/>
  <c r="S40" i="5"/>
  <c r="M42" i="5"/>
  <c r="L42" i="5"/>
  <c r="K42" i="5"/>
  <c r="J42" i="5"/>
  <c r="I42" i="5"/>
  <c r="J81" i="14"/>
  <c r="I81" i="14"/>
  <c r="L10" i="12"/>
  <c r="K10" i="12"/>
  <c r="J10" i="12"/>
  <c r="I10" i="12"/>
  <c r="L21" i="12"/>
  <c r="K21" i="12"/>
  <c r="J21" i="12"/>
  <c r="I21" i="12"/>
  <c r="L37" i="12"/>
  <c r="K37" i="12"/>
  <c r="J37" i="12"/>
  <c r="I37" i="12"/>
  <c r="W15" i="13"/>
  <c r="V15" i="13"/>
  <c r="U15" i="13"/>
  <c r="K79" i="13"/>
  <c r="J79" i="13"/>
  <c r="I79" i="13"/>
  <c r="K148" i="13"/>
  <c r="J148" i="13"/>
  <c r="I148" i="13"/>
  <c r="J33" i="14"/>
  <c r="I33" i="14"/>
  <c r="J68" i="14"/>
  <c r="I68" i="14"/>
  <c r="J102" i="14"/>
  <c r="I102" i="14"/>
  <c r="M122" i="15"/>
  <c r="L122" i="15"/>
  <c r="K122" i="15"/>
  <c r="J122" i="15"/>
  <c r="I122" i="15"/>
  <c r="L25" i="12"/>
  <c r="K25" i="12"/>
  <c r="J25" i="12"/>
  <c r="I25" i="12"/>
  <c r="L41" i="12"/>
  <c r="K41" i="12"/>
  <c r="J41" i="12"/>
  <c r="I41" i="12"/>
  <c r="K27" i="13"/>
  <c r="J27" i="13"/>
  <c r="I27" i="13"/>
  <c r="K96" i="13"/>
  <c r="J96" i="13"/>
  <c r="I96" i="13"/>
  <c r="H104" i="13"/>
  <c r="J59" i="14"/>
  <c r="I59" i="14"/>
  <c r="L19" i="12"/>
  <c r="K19" i="12"/>
  <c r="J19" i="12"/>
  <c r="I19" i="12"/>
  <c r="L35" i="12"/>
  <c r="K35" i="12"/>
  <c r="J35" i="12"/>
  <c r="I35" i="12"/>
  <c r="L51" i="12"/>
  <c r="K51" i="12"/>
  <c r="J51" i="12"/>
  <c r="I51" i="12"/>
  <c r="K155" i="13"/>
  <c r="J155" i="13"/>
  <c r="I155" i="13"/>
  <c r="U18" i="13"/>
  <c r="W18" i="13"/>
  <c r="V18" i="13"/>
  <c r="K36" i="13"/>
  <c r="J36" i="13"/>
  <c r="I36" i="13"/>
  <c r="J72" i="14"/>
  <c r="I72" i="14"/>
  <c r="J106" i="14"/>
  <c r="I106" i="14"/>
  <c r="X69" i="18"/>
  <c r="L29" i="12"/>
  <c r="K29" i="12"/>
  <c r="J29" i="12"/>
  <c r="I29" i="12"/>
  <c r="L45" i="12"/>
  <c r="K45" i="12"/>
  <c r="J45" i="12"/>
  <c r="I45" i="12"/>
  <c r="K44" i="13"/>
  <c r="J44" i="13"/>
  <c r="I44" i="13"/>
  <c r="K113" i="13"/>
  <c r="J113" i="13"/>
  <c r="I113" i="13"/>
  <c r="T18" i="14"/>
  <c r="S18" i="14"/>
  <c r="T17" i="14"/>
  <c r="S17" i="14"/>
  <c r="J50" i="14"/>
  <c r="I50" i="14"/>
  <c r="J85" i="14"/>
  <c r="I85" i="14"/>
  <c r="H93" i="14"/>
  <c r="J119" i="14"/>
  <c r="I119" i="14"/>
  <c r="I59" i="16"/>
  <c r="J59" i="16"/>
  <c r="V13" i="12"/>
  <c r="T13" i="12"/>
  <c r="S13" i="12"/>
  <c r="L23" i="12"/>
  <c r="K23" i="12"/>
  <c r="J23" i="12"/>
  <c r="I23" i="12"/>
  <c r="L39" i="12"/>
  <c r="K39" i="12"/>
  <c r="J39" i="12"/>
  <c r="I39" i="12"/>
  <c r="K53" i="13"/>
  <c r="J53" i="13"/>
  <c r="I53" i="13"/>
  <c r="K122" i="13"/>
  <c r="J122" i="13"/>
  <c r="I122" i="13"/>
  <c r="J18" i="14"/>
  <c r="I18" i="14"/>
  <c r="J63" i="14"/>
  <c r="I63" i="14"/>
  <c r="J98" i="14"/>
  <c r="I98" i="14"/>
  <c r="M53" i="15"/>
  <c r="L53" i="15"/>
  <c r="K53" i="15"/>
  <c r="J53" i="15"/>
  <c r="I53" i="15"/>
  <c r="J80" i="16"/>
  <c r="H79" i="16"/>
  <c r="I80" i="16"/>
  <c r="H105" i="17"/>
  <c r="J97" i="17"/>
  <c r="I97" i="17"/>
  <c r="I8" i="5"/>
  <c r="M8" i="5"/>
  <c r="J8" i="5"/>
  <c r="L8" i="5"/>
  <c r="K8" i="5"/>
  <c r="L17" i="12"/>
  <c r="K17" i="12"/>
  <c r="J17" i="12"/>
  <c r="I17" i="12"/>
  <c r="L33" i="12"/>
  <c r="K33" i="12"/>
  <c r="J33" i="12"/>
  <c r="I33" i="12"/>
  <c r="L49" i="12"/>
  <c r="K49" i="12"/>
  <c r="J49" i="12"/>
  <c r="I49" i="12"/>
  <c r="K61" i="13"/>
  <c r="J61" i="13"/>
  <c r="I61" i="13"/>
  <c r="K130" i="13"/>
  <c r="J130" i="13"/>
  <c r="I130" i="13"/>
  <c r="J42" i="14"/>
  <c r="I42" i="14"/>
  <c r="J76" i="14"/>
  <c r="I76" i="14"/>
  <c r="J111" i="14"/>
  <c r="I111" i="14"/>
  <c r="M15" i="15"/>
  <c r="L15" i="15"/>
  <c r="K15" i="15"/>
  <c r="J15" i="15"/>
  <c r="I15" i="15"/>
  <c r="L27" i="12"/>
  <c r="K27" i="12"/>
  <c r="J27" i="12"/>
  <c r="I27" i="12"/>
  <c r="L43" i="12"/>
  <c r="K43" i="12"/>
  <c r="J43" i="12"/>
  <c r="I43" i="12"/>
  <c r="W11" i="13"/>
  <c r="V11" i="13"/>
  <c r="U11" i="13"/>
  <c r="K70" i="13"/>
  <c r="J70" i="13"/>
  <c r="I70" i="13"/>
  <c r="K139" i="13"/>
  <c r="J139" i="13"/>
  <c r="I139" i="13"/>
  <c r="J55" i="14"/>
  <c r="I55" i="14"/>
  <c r="J89" i="14"/>
  <c r="I89" i="14"/>
  <c r="J124" i="14"/>
  <c r="I124" i="14"/>
  <c r="V6" i="12"/>
  <c r="T6" i="12"/>
  <c r="S6" i="12"/>
  <c r="V8" i="12"/>
  <c r="T8" i="12"/>
  <c r="S8" i="12"/>
  <c r="V10" i="12"/>
  <c r="T10" i="12"/>
  <c r="S10" i="12"/>
  <c r="L12" i="12"/>
  <c r="K12" i="12"/>
  <c r="J12" i="12"/>
  <c r="I12" i="12"/>
  <c r="K8" i="13"/>
  <c r="J8" i="13"/>
  <c r="I8" i="13"/>
  <c r="K12" i="13"/>
  <c r="J12" i="13"/>
  <c r="I12" i="13"/>
  <c r="H20" i="13"/>
  <c r="K16" i="13"/>
  <c r="J16" i="13"/>
  <c r="I16" i="13"/>
  <c r="J17" i="14"/>
  <c r="I17" i="14"/>
  <c r="J132" i="14"/>
  <c r="I132" i="14"/>
  <c r="M9" i="15"/>
  <c r="L9" i="15"/>
  <c r="K9" i="15"/>
  <c r="J9" i="15"/>
  <c r="I9" i="15"/>
  <c r="M79" i="15"/>
  <c r="L79" i="15"/>
  <c r="K79" i="15"/>
  <c r="J79" i="15"/>
  <c r="I79" i="15"/>
  <c r="U19" i="16"/>
  <c r="W19" i="16"/>
  <c r="V19" i="16"/>
  <c r="J16" i="14"/>
  <c r="I16" i="14"/>
  <c r="J25" i="14"/>
  <c r="I25" i="14"/>
  <c r="J26" i="14"/>
  <c r="I26" i="14"/>
  <c r="J27" i="14"/>
  <c r="I27" i="14"/>
  <c r="J28" i="14"/>
  <c r="I28" i="14"/>
  <c r="J29" i="14"/>
  <c r="I29" i="14"/>
  <c r="H37" i="14"/>
  <c r="J30" i="14"/>
  <c r="I30" i="14"/>
  <c r="J31" i="14"/>
  <c r="I31" i="14"/>
  <c r="J32" i="14"/>
  <c r="I32" i="14"/>
  <c r="J36" i="14"/>
  <c r="I36" i="14"/>
  <c r="J41" i="14"/>
  <c r="I41" i="14"/>
  <c r="J45" i="14"/>
  <c r="I45" i="14"/>
  <c r="J49" i="14"/>
  <c r="I49" i="14"/>
  <c r="J54" i="14"/>
  <c r="I54" i="14"/>
  <c r="J58" i="14"/>
  <c r="I58" i="14"/>
  <c r="J62" i="14"/>
  <c r="I62" i="14"/>
  <c r="J67" i="14"/>
  <c r="I67" i="14"/>
  <c r="J71" i="14"/>
  <c r="I71" i="14"/>
  <c r="H79" i="14"/>
  <c r="J75" i="14"/>
  <c r="I75" i="14"/>
  <c r="J84" i="14"/>
  <c r="I84" i="14"/>
  <c r="J88" i="14"/>
  <c r="I88" i="14"/>
  <c r="J92" i="14"/>
  <c r="I92" i="14"/>
  <c r="J97" i="14"/>
  <c r="I97" i="14"/>
  <c r="J101" i="14"/>
  <c r="I101" i="14"/>
  <c r="J105" i="14"/>
  <c r="I105" i="14"/>
  <c r="J110" i="14"/>
  <c r="I110" i="14"/>
  <c r="J114" i="14"/>
  <c r="I114" i="14"/>
  <c r="J118" i="14"/>
  <c r="I118" i="14"/>
  <c r="J123" i="14"/>
  <c r="I123" i="14"/>
  <c r="J129" i="14"/>
  <c r="I129" i="14"/>
  <c r="M19" i="15"/>
  <c r="L19" i="15"/>
  <c r="K19" i="15"/>
  <c r="J19" i="15"/>
  <c r="I19" i="15"/>
  <c r="M104" i="15"/>
  <c r="L104" i="15"/>
  <c r="K104" i="15"/>
  <c r="J104" i="15"/>
  <c r="I104" i="15"/>
  <c r="I155" i="16"/>
  <c r="J155" i="16"/>
  <c r="J15" i="14"/>
  <c r="I15" i="14"/>
  <c r="H23" i="14"/>
  <c r="J126" i="14"/>
  <c r="I126" i="14"/>
  <c r="J134" i="14"/>
  <c r="I134" i="14"/>
  <c r="M13" i="15"/>
  <c r="L13" i="15"/>
  <c r="K13" i="15"/>
  <c r="J13" i="15"/>
  <c r="I13" i="15"/>
  <c r="H21" i="15"/>
  <c r="M61" i="15"/>
  <c r="L61" i="15"/>
  <c r="K61" i="15"/>
  <c r="J61" i="15"/>
  <c r="I61" i="15"/>
  <c r="M130" i="15"/>
  <c r="L130" i="15"/>
  <c r="K130" i="15"/>
  <c r="J130" i="15"/>
  <c r="I130" i="15"/>
  <c r="V14" i="16"/>
  <c r="U14" i="16"/>
  <c r="J46" i="16"/>
  <c r="I46" i="16"/>
  <c r="I128" i="16"/>
  <c r="J128" i="16"/>
  <c r="I10" i="18"/>
  <c r="J14" i="14"/>
  <c r="I14" i="14"/>
  <c r="J22" i="14"/>
  <c r="I22" i="14"/>
  <c r="J35" i="14"/>
  <c r="I35" i="14"/>
  <c r="J40" i="14"/>
  <c r="I40" i="14"/>
  <c r="J44" i="14"/>
  <c r="I44" i="14"/>
  <c r="J48" i="14"/>
  <c r="I48" i="14"/>
  <c r="J53" i="14"/>
  <c r="I53" i="14"/>
  <c r="J57" i="14"/>
  <c r="I57" i="14"/>
  <c r="H65" i="14"/>
  <c r="J61" i="14"/>
  <c r="I61" i="14"/>
  <c r="J70" i="14"/>
  <c r="I70" i="14"/>
  <c r="J74" i="14"/>
  <c r="I74" i="14"/>
  <c r="J78" i="14"/>
  <c r="I78" i="14"/>
  <c r="J83" i="14"/>
  <c r="I83" i="14"/>
  <c r="J87" i="14"/>
  <c r="I87" i="14"/>
  <c r="J91" i="14"/>
  <c r="I91" i="14"/>
  <c r="J96" i="14"/>
  <c r="I96" i="14"/>
  <c r="J100" i="14"/>
  <c r="I100" i="14"/>
  <c r="J104" i="14"/>
  <c r="I104" i="14"/>
  <c r="J109" i="14"/>
  <c r="I109" i="14"/>
  <c r="J113" i="14"/>
  <c r="I113" i="14"/>
  <c r="H121" i="14"/>
  <c r="J117" i="14"/>
  <c r="I117" i="14"/>
  <c r="J131" i="14"/>
  <c r="I131" i="14"/>
  <c r="J137" i="14"/>
  <c r="I137" i="14"/>
  <c r="M87" i="15"/>
  <c r="L87" i="15"/>
  <c r="K87" i="15"/>
  <c r="J87" i="15"/>
  <c r="I87" i="15"/>
  <c r="M156" i="15"/>
  <c r="L156" i="15"/>
  <c r="K156" i="15"/>
  <c r="J156" i="15"/>
  <c r="I156" i="15"/>
  <c r="J158" i="16"/>
  <c r="I158" i="16"/>
  <c r="V16" i="17"/>
  <c r="U16" i="17"/>
  <c r="J10" i="13"/>
  <c r="I10" i="13"/>
  <c r="K10" i="13"/>
  <c r="J14" i="13"/>
  <c r="I14" i="13"/>
  <c r="K14" i="13"/>
  <c r="J18" i="13"/>
  <c r="I18" i="13"/>
  <c r="K18" i="13"/>
  <c r="J24" i="13"/>
  <c r="I24" i="13"/>
  <c r="K24" i="13"/>
  <c r="J32" i="13"/>
  <c r="I32" i="13"/>
  <c r="K32" i="13"/>
  <c r="J41" i="13"/>
  <c r="I41" i="13"/>
  <c r="K41" i="13"/>
  <c r="T12" i="14"/>
  <c r="S12" i="14"/>
  <c r="J13" i="14"/>
  <c r="I13" i="14"/>
  <c r="J21" i="14"/>
  <c r="I21" i="14"/>
  <c r="J128" i="14"/>
  <c r="I128" i="14"/>
  <c r="L154" i="15"/>
  <c r="K154" i="15"/>
  <c r="J154" i="15"/>
  <c r="I154" i="15"/>
  <c r="M154" i="15"/>
  <c r="Y19" i="15"/>
  <c r="X19" i="15"/>
  <c r="W19" i="15"/>
  <c r="M17" i="15"/>
  <c r="L17" i="15"/>
  <c r="K17" i="15"/>
  <c r="J17" i="15"/>
  <c r="I17" i="15"/>
  <c r="M44" i="15"/>
  <c r="L44" i="15"/>
  <c r="K44" i="15"/>
  <c r="J44" i="15"/>
  <c r="I44" i="15"/>
  <c r="M113" i="15"/>
  <c r="L113" i="15"/>
  <c r="K113" i="15"/>
  <c r="J113" i="15"/>
  <c r="I113" i="15"/>
  <c r="W16" i="16"/>
  <c r="V16" i="16"/>
  <c r="U16" i="16"/>
  <c r="J156" i="17"/>
  <c r="I156" i="17"/>
  <c r="I12" i="14"/>
  <c r="J12" i="14"/>
  <c r="I20" i="14"/>
  <c r="J20" i="14"/>
  <c r="J34" i="14"/>
  <c r="I34" i="14"/>
  <c r="J39" i="14"/>
  <c r="I39" i="14"/>
  <c r="J43" i="14"/>
  <c r="I43" i="14"/>
  <c r="H51" i="14"/>
  <c r="J47" i="14"/>
  <c r="I47" i="14"/>
  <c r="J56" i="14"/>
  <c r="I56" i="14"/>
  <c r="J60" i="14"/>
  <c r="I60" i="14"/>
  <c r="J64" i="14"/>
  <c r="I64" i="14"/>
  <c r="J69" i="14"/>
  <c r="I69" i="14"/>
  <c r="J73" i="14"/>
  <c r="I73" i="14"/>
  <c r="J77" i="14"/>
  <c r="I77" i="14"/>
  <c r="J82" i="14"/>
  <c r="I82" i="14"/>
  <c r="J86" i="14"/>
  <c r="I86" i="14"/>
  <c r="J90" i="14"/>
  <c r="I90" i="14"/>
  <c r="J95" i="14"/>
  <c r="I95" i="14"/>
  <c r="J99" i="14"/>
  <c r="I99" i="14"/>
  <c r="H107" i="14"/>
  <c r="J103" i="14"/>
  <c r="I103" i="14"/>
  <c r="J112" i="14"/>
  <c r="I112" i="14"/>
  <c r="J116" i="14"/>
  <c r="I116" i="14"/>
  <c r="J120" i="14"/>
  <c r="I120" i="14"/>
  <c r="J125" i="14"/>
  <c r="I125" i="14"/>
  <c r="J133" i="14"/>
  <c r="I133" i="14"/>
  <c r="M11" i="15"/>
  <c r="L11" i="15"/>
  <c r="K11" i="15"/>
  <c r="J11" i="15"/>
  <c r="I11" i="15"/>
  <c r="M70" i="15"/>
  <c r="L70" i="15"/>
  <c r="K70" i="15"/>
  <c r="J70" i="15"/>
  <c r="I70" i="15"/>
  <c r="M139" i="15"/>
  <c r="L139" i="15"/>
  <c r="K139" i="15"/>
  <c r="J139" i="15"/>
  <c r="I139" i="15"/>
  <c r="H147" i="15"/>
  <c r="J115" i="16"/>
  <c r="I115" i="16"/>
  <c r="J28" i="17"/>
  <c r="I28" i="17"/>
  <c r="J11" i="14"/>
  <c r="I11" i="14"/>
  <c r="J19" i="14"/>
  <c r="I19" i="14"/>
  <c r="J130" i="14"/>
  <c r="I130" i="14"/>
  <c r="M27" i="15"/>
  <c r="L27" i="15"/>
  <c r="K27" i="15"/>
  <c r="J27" i="15"/>
  <c r="I27" i="15"/>
  <c r="H35" i="15"/>
  <c r="M96" i="15"/>
  <c r="L96" i="15"/>
  <c r="K96" i="15"/>
  <c r="J96" i="15"/>
  <c r="I96" i="15"/>
  <c r="J62" i="17"/>
  <c r="I62" i="17"/>
  <c r="I33" i="16"/>
  <c r="J33" i="16"/>
  <c r="J54" i="16"/>
  <c r="I54" i="16"/>
  <c r="J89" i="16"/>
  <c r="I89" i="16"/>
  <c r="I102" i="16"/>
  <c r="J102" i="16"/>
  <c r="J123" i="16"/>
  <c r="I123" i="16"/>
  <c r="J12" i="17"/>
  <c r="I12" i="17"/>
  <c r="J70" i="17"/>
  <c r="I70" i="17"/>
  <c r="Q79" i="18"/>
  <c r="P78" i="18"/>
  <c r="J138" i="14"/>
  <c r="I138" i="14"/>
  <c r="J139" i="14"/>
  <c r="I139" i="14"/>
  <c r="J140" i="14"/>
  <c r="I140" i="14"/>
  <c r="J141" i="14"/>
  <c r="I141" i="14"/>
  <c r="H149" i="14"/>
  <c r="J142" i="14"/>
  <c r="I142" i="14"/>
  <c r="J143" i="14"/>
  <c r="I143" i="14"/>
  <c r="J144" i="14"/>
  <c r="I144" i="14"/>
  <c r="J145" i="14"/>
  <c r="I145" i="14"/>
  <c r="J146" i="14"/>
  <c r="I146" i="14"/>
  <c r="J147" i="14"/>
  <c r="I147" i="14"/>
  <c r="J148" i="14"/>
  <c r="I148" i="14"/>
  <c r="J151" i="14"/>
  <c r="I151" i="14"/>
  <c r="J152" i="14"/>
  <c r="I152" i="14"/>
  <c r="J153" i="14"/>
  <c r="I153" i="14"/>
  <c r="J154" i="14"/>
  <c r="I154" i="14"/>
  <c r="J155" i="14"/>
  <c r="I155" i="14"/>
  <c r="H163" i="14"/>
  <c r="J156" i="14"/>
  <c r="I156" i="14"/>
  <c r="J157" i="14"/>
  <c r="I157" i="14"/>
  <c r="J158" i="14"/>
  <c r="I158" i="14"/>
  <c r="J159" i="14"/>
  <c r="I159" i="14"/>
  <c r="J160" i="14"/>
  <c r="I160" i="14"/>
  <c r="J161" i="14"/>
  <c r="I161" i="14"/>
  <c r="J162" i="14"/>
  <c r="I162" i="14"/>
  <c r="I11" i="16"/>
  <c r="J11" i="16"/>
  <c r="I19" i="16"/>
  <c r="J19" i="16"/>
  <c r="J72" i="16"/>
  <c r="I72" i="16"/>
  <c r="I85" i="16"/>
  <c r="J85" i="16"/>
  <c r="J140" i="16"/>
  <c r="I140" i="16"/>
  <c r="J16" i="17"/>
  <c r="I16" i="17"/>
  <c r="J44" i="17"/>
  <c r="I44" i="17"/>
  <c r="Q10" i="18"/>
  <c r="I70" i="18"/>
  <c r="J29" i="16"/>
  <c r="I29" i="16"/>
  <c r="I42" i="16"/>
  <c r="J42" i="16"/>
  <c r="J62" i="16"/>
  <c r="I62" i="16"/>
  <c r="J98" i="16"/>
  <c r="I98" i="16"/>
  <c r="I111" i="16"/>
  <c r="J111" i="16"/>
  <c r="H119" i="16"/>
  <c r="J131" i="16"/>
  <c r="I131" i="16"/>
  <c r="J71" i="17"/>
  <c r="I71" i="17"/>
  <c r="I115" i="18"/>
  <c r="M160" i="15"/>
  <c r="L160" i="15"/>
  <c r="I160" i="15"/>
  <c r="K160" i="15"/>
  <c r="J160" i="15"/>
  <c r="J13" i="16"/>
  <c r="I13" i="16"/>
  <c r="H21" i="16"/>
  <c r="W20" i="16"/>
  <c r="V20" i="16"/>
  <c r="U20" i="16"/>
  <c r="J55" i="16"/>
  <c r="I55" i="16"/>
  <c r="H63" i="16"/>
  <c r="I68" i="16"/>
  <c r="J68" i="16"/>
  <c r="J88" i="16"/>
  <c r="I88" i="16"/>
  <c r="J124" i="16"/>
  <c r="I124" i="16"/>
  <c r="J20" i="17"/>
  <c r="I20" i="17"/>
  <c r="J53" i="17"/>
  <c r="I53" i="17"/>
  <c r="J87" i="17"/>
  <c r="I87" i="17"/>
  <c r="J99" i="17"/>
  <c r="I99" i="17"/>
  <c r="J117" i="17"/>
  <c r="I117" i="17"/>
  <c r="X60" i="18"/>
  <c r="J10" i="15"/>
  <c r="I10" i="15"/>
  <c r="M10" i="15"/>
  <c r="K10" i="15"/>
  <c r="L10" i="15"/>
  <c r="J12" i="15"/>
  <c r="I12" i="15"/>
  <c r="M12" i="15"/>
  <c r="K12" i="15"/>
  <c r="L12" i="15"/>
  <c r="V10" i="16"/>
  <c r="T9" i="16"/>
  <c r="W14" i="16" s="1"/>
  <c r="U10" i="16"/>
  <c r="J17" i="16"/>
  <c r="I17" i="16"/>
  <c r="I25" i="16"/>
  <c r="J25" i="16"/>
  <c r="J45" i="16"/>
  <c r="I45" i="16"/>
  <c r="J81" i="16"/>
  <c r="I81" i="16"/>
  <c r="I94" i="16"/>
  <c r="H93" i="16"/>
  <c r="J94" i="16"/>
  <c r="J114" i="16"/>
  <c r="I114" i="16"/>
  <c r="J141" i="16"/>
  <c r="I141" i="16"/>
  <c r="J45" i="17"/>
  <c r="I45" i="17"/>
  <c r="J80" i="17"/>
  <c r="I80" i="17"/>
  <c r="H79" i="17"/>
  <c r="Q87" i="18"/>
  <c r="I15" i="16"/>
  <c r="J15" i="16"/>
  <c r="J38" i="16"/>
  <c r="I38" i="16"/>
  <c r="H37" i="16"/>
  <c r="J71" i="16"/>
  <c r="I71" i="16"/>
  <c r="J157" i="16"/>
  <c r="I157" i="16"/>
  <c r="J27" i="17"/>
  <c r="I27" i="17"/>
  <c r="H35" i="17"/>
  <c r="J61" i="17"/>
  <c r="I61" i="17"/>
  <c r="J96" i="17"/>
  <c r="I96" i="17"/>
  <c r="J152" i="17"/>
  <c r="I152" i="17"/>
  <c r="W12" i="16"/>
  <c r="V12" i="16"/>
  <c r="U12" i="16"/>
  <c r="J28" i="16"/>
  <c r="I28" i="16"/>
  <c r="I76" i="16"/>
  <c r="J76" i="16"/>
  <c r="J97" i="16"/>
  <c r="H105" i="16"/>
  <c r="I97" i="16"/>
  <c r="J132" i="16"/>
  <c r="I132" i="16"/>
  <c r="J150" i="16"/>
  <c r="I150" i="16"/>
  <c r="H149" i="16"/>
  <c r="J54" i="17"/>
  <c r="I54" i="17"/>
  <c r="J88" i="17"/>
  <c r="I88" i="17"/>
  <c r="J109" i="17"/>
  <c r="I109" i="17"/>
  <c r="J122" i="17"/>
  <c r="I122" i="17"/>
  <c r="H121" i="17"/>
  <c r="X97" i="18"/>
  <c r="Q18" i="18"/>
  <c r="I79" i="18"/>
  <c r="H78" i="18"/>
  <c r="X9" i="18"/>
  <c r="W8" i="18"/>
  <c r="Y9" i="18" s="1"/>
  <c r="I18" i="18"/>
  <c r="Q27" i="18"/>
  <c r="I87" i="18"/>
  <c r="Q107" i="18"/>
  <c r="P106" i="18"/>
  <c r="X52" i="18"/>
  <c r="I61" i="18"/>
  <c r="Q70" i="18"/>
  <c r="Y52" i="19"/>
  <c r="X52" i="19"/>
  <c r="W51" i="19"/>
  <c r="I98" i="18"/>
  <c r="X43" i="18"/>
  <c r="I53" i="18"/>
  <c r="Q61" i="18"/>
  <c r="Q124" i="18"/>
  <c r="P132" i="18"/>
  <c r="V18" i="16"/>
  <c r="W18" i="16"/>
  <c r="U18" i="16"/>
  <c r="I44" i="18"/>
  <c r="Q53" i="18"/>
  <c r="I137" i="16"/>
  <c r="J137" i="16"/>
  <c r="I24" i="17"/>
  <c r="H23" i="17"/>
  <c r="J24" i="17"/>
  <c r="I32" i="17"/>
  <c r="J32" i="17"/>
  <c r="I41" i="17"/>
  <c r="H49" i="17"/>
  <c r="J41" i="17"/>
  <c r="X26" i="18"/>
  <c r="W34" i="18"/>
  <c r="Q44" i="18"/>
  <c r="Y113" i="19"/>
  <c r="X113" i="19"/>
  <c r="X17" i="18"/>
  <c r="I27" i="18"/>
  <c r="X86" i="18"/>
  <c r="Y83" i="19"/>
  <c r="X83" i="19"/>
  <c r="W91" i="19"/>
  <c r="I81" i="19"/>
  <c r="H81" i="19"/>
  <c r="Q103" i="19"/>
  <c r="P103" i="19"/>
  <c r="Y43" i="19"/>
  <c r="X43" i="19"/>
  <c r="Y72" i="19"/>
  <c r="X72" i="19"/>
  <c r="Q86" i="19"/>
  <c r="P86" i="19"/>
  <c r="Y109" i="19"/>
  <c r="X109" i="19"/>
  <c r="Q58" i="19"/>
  <c r="P58" i="19"/>
  <c r="I89" i="19"/>
  <c r="H89" i="19"/>
  <c r="Q112" i="19"/>
  <c r="P112" i="19"/>
  <c r="Q67" i="19"/>
  <c r="P67" i="19"/>
  <c r="Y74" i="19"/>
  <c r="X74" i="19"/>
  <c r="I115" i="19"/>
  <c r="H115" i="19"/>
  <c r="I160" i="19"/>
  <c r="H160" i="19"/>
  <c r="I41" i="19"/>
  <c r="H41" i="19"/>
  <c r="G49" i="19"/>
  <c r="I76" i="19"/>
  <c r="H76" i="19"/>
  <c r="Q95" i="19"/>
  <c r="P95" i="19"/>
  <c r="Y117" i="19"/>
  <c r="X117" i="19"/>
  <c r="Q55" i="19"/>
  <c r="P55" i="19"/>
  <c r="O63" i="19"/>
  <c r="I61" i="19"/>
  <c r="H61" i="19"/>
  <c r="I98" i="19"/>
  <c r="H98" i="19"/>
  <c r="I28" i="21"/>
  <c r="G36" i="21"/>
  <c r="H28" i="21"/>
  <c r="Q116" i="19"/>
  <c r="P116" i="19"/>
  <c r="Q46" i="19"/>
  <c r="P46" i="19"/>
  <c r="I70" i="19"/>
  <c r="H70" i="19"/>
  <c r="Y100" i="19"/>
  <c r="X100" i="19"/>
  <c r="I31" i="21"/>
  <c r="H31" i="21"/>
  <c r="I97" i="21"/>
  <c r="H97" i="21"/>
  <c r="L101" i="22"/>
  <c r="K101" i="22"/>
  <c r="J101" i="22"/>
  <c r="L11" i="22"/>
  <c r="K11" i="22"/>
  <c r="J11" i="22"/>
  <c r="I158" i="21"/>
  <c r="H158" i="21"/>
  <c r="I105" i="21"/>
  <c r="H105" i="21"/>
  <c r="I13" i="21"/>
  <c r="H13" i="21"/>
  <c r="I88" i="21"/>
  <c r="H88" i="21"/>
  <c r="I157" i="21"/>
  <c r="H157" i="21"/>
  <c r="I80" i="21"/>
  <c r="H80" i="21"/>
  <c r="I21" i="21"/>
  <c r="H21" i="21"/>
  <c r="I35" i="21"/>
  <c r="H35" i="21"/>
  <c r="I44" i="21"/>
  <c r="H44" i="21"/>
  <c r="I71" i="21"/>
  <c r="H71" i="21"/>
  <c r="I140" i="21"/>
  <c r="H140" i="21"/>
  <c r="G148" i="21"/>
  <c r="L19" i="22"/>
  <c r="K19" i="22"/>
  <c r="J19" i="22"/>
  <c r="I45" i="21"/>
  <c r="H45" i="21"/>
  <c r="I62" i="21"/>
  <c r="H62" i="21"/>
  <c r="I131" i="21"/>
  <c r="H131" i="21"/>
  <c r="I54" i="21"/>
  <c r="H54" i="21"/>
  <c r="I123" i="21"/>
  <c r="H123" i="21"/>
  <c r="X16" i="22"/>
  <c r="W16" i="22"/>
  <c r="V16" i="22"/>
  <c r="L136" i="22"/>
  <c r="K136" i="22"/>
  <c r="J136" i="22"/>
  <c r="I17" i="21"/>
  <c r="H17" i="21"/>
  <c r="I27" i="21"/>
  <c r="H27" i="21"/>
  <c r="I114" i="21"/>
  <c r="H114" i="21"/>
  <c r="L140" i="22"/>
  <c r="K140" i="22"/>
  <c r="J140" i="22"/>
  <c r="U21" i="22"/>
  <c r="X13" i="22"/>
  <c r="W13" i="22"/>
  <c r="V13" i="22"/>
  <c r="I53" i="21"/>
  <c r="H53" i="21"/>
  <c r="I61" i="21"/>
  <c r="H61" i="21"/>
  <c r="I70" i="21"/>
  <c r="H70" i="21"/>
  <c r="G78" i="21"/>
  <c r="X11" i="22"/>
  <c r="W11" i="22"/>
  <c r="V11" i="22"/>
  <c r="L14" i="22"/>
  <c r="K14" i="22"/>
  <c r="J14" i="22"/>
  <c r="X19" i="22"/>
  <c r="W19" i="22"/>
  <c r="V19" i="22"/>
  <c r="L23" i="22"/>
  <c r="K23" i="22"/>
  <c r="J23" i="22"/>
  <c r="I12" i="21"/>
  <c r="H12" i="21"/>
  <c r="L9" i="22"/>
  <c r="K9" i="22"/>
  <c r="J9" i="22"/>
  <c r="I40" i="21"/>
  <c r="H40" i="21"/>
  <c r="I48" i="21"/>
  <c r="H48" i="21"/>
  <c r="I57" i="21"/>
  <c r="H57" i="21"/>
  <c r="I66" i="21"/>
  <c r="H66" i="21"/>
  <c r="I74" i="21"/>
  <c r="H74" i="21"/>
  <c r="K10" i="22"/>
  <c r="J10" i="22"/>
  <c r="L10" i="22"/>
  <c r="W15" i="22"/>
  <c r="V15" i="22"/>
  <c r="X15" i="22"/>
  <c r="K18" i="22"/>
  <c r="J18" i="22"/>
  <c r="L18" i="22"/>
  <c r="K25" i="22"/>
  <c r="J25" i="22"/>
  <c r="L25" i="22"/>
  <c r="K15" i="26"/>
  <c r="J15" i="26"/>
  <c r="I15" i="26"/>
  <c r="K50" i="26"/>
  <c r="J50" i="26"/>
  <c r="I50" i="26"/>
  <c r="K84" i="26"/>
  <c r="J84" i="26"/>
  <c r="I84" i="26"/>
  <c r="K128" i="26"/>
  <c r="J128" i="26"/>
  <c r="I128" i="26"/>
  <c r="K58" i="27"/>
  <c r="J58" i="27"/>
  <c r="I58" i="27"/>
  <c r="D20" i="26"/>
  <c r="F104" i="26"/>
  <c r="G146" i="26"/>
  <c r="E104" i="27"/>
  <c r="C132" i="26"/>
  <c r="K67" i="27"/>
  <c r="J67" i="27"/>
  <c r="I67" i="27"/>
  <c r="K127" i="27"/>
  <c r="J127" i="27"/>
  <c r="I127" i="27"/>
  <c r="C90" i="26"/>
  <c r="D132" i="26"/>
  <c r="C20" i="27"/>
  <c r="K32" i="26"/>
  <c r="J32" i="26"/>
  <c r="I32" i="26"/>
  <c r="K50" i="27"/>
  <c r="J50" i="27"/>
  <c r="I50" i="27"/>
  <c r="F34" i="26"/>
  <c r="G76" i="26"/>
  <c r="F34" i="27"/>
  <c r="M69" i="28"/>
  <c r="L69" i="28"/>
  <c r="K69" i="28"/>
  <c r="J69" i="28"/>
  <c r="I69" i="28"/>
  <c r="G76" i="27"/>
  <c r="K15" i="27"/>
  <c r="J15" i="27"/>
  <c r="I15" i="27"/>
  <c r="D62" i="27"/>
  <c r="D90" i="28"/>
  <c r="C132" i="27"/>
  <c r="K32" i="27"/>
  <c r="J32" i="27"/>
  <c r="I32" i="27"/>
  <c r="M43" i="28"/>
  <c r="L43" i="28"/>
  <c r="K43" i="28"/>
  <c r="J43" i="28"/>
  <c r="I43" i="28"/>
  <c r="M92" i="28"/>
  <c r="L92" i="28"/>
  <c r="J92" i="28"/>
  <c r="I92" i="28"/>
  <c r="K92" i="28"/>
  <c r="M26" i="28"/>
  <c r="L26" i="28"/>
  <c r="K26" i="28"/>
  <c r="J26" i="28"/>
  <c r="I26" i="28"/>
  <c r="H34" i="28"/>
  <c r="G104" i="28"/>
  <c r="J171" i="30"/>
  <c r="I8" i="28"/>
  <c r="M8" i="28"/>
  <c r="L8" i="28"/>
  <c r="J8" i="28"/>
  <c r="K8" i="28"/>
  <c r="M52" i="28"/>
  <c r="L52" i="28"/>
  <c r="K52" i="28"/>
  <c r="J52" i="28"/>
  <c r="I52" i="28"/>
  <c r="M78" i="28"/>
  <c r="L78" i="28"/>
  <c r="K78" i="28"/>
  <c r="J78" i="28"/>
  <c r="I78" i="28"/>
  <c r="H54" i="30"/>
  <c r="D20" i="28"/>
  <c r="L9" i="28"/>
  <c r="K9" i="28"/>
  <c r="J9" i="28"/>
  <c r="I9" i="28"/>
  <c r="M9" i="28"/>
  <c r="G20" i="28"/>
  <c r="M60" i="28"/>
  <c r="L60" i="28"/>
  <c r="K60" i="28"/>
  <c r="J60" i="28"/>
  <c r="I60" i="28"/>
  <c r="M131" i="28"/>
  <c r="L131" i="28"/>
  <c r="K131" i="28"/>
  <c r="J131" i="28"/>
  <c r="I131" i="28"/>
  <c r="H84" i="30"/>
  <c r="F62" i="30"/>
  <c r="M135" i="28"/>
  <c r="L135" i="28"/>
  <c r="K135" i="28"/>
  <c r="J135" i="28"/>
  <c r="I135" i="28"/>
  <c r="M17" i="28"/>
  <c r="L17" i="28"/>
  <c r="K17" i="28"/>
  <c r="J17" i="28"/>
  <c r="I17" i="28"/>
  <c r="D118" i="28"/>
  <c r="F11" i="30"/>
  <c r="N13" i="30"/>
  <c r="F20" i="30"/>
  <c r="F32" i="30"/>
  <c r="N34" i="30"/>
  <c r="L37" i="30"/>
  <c r="F41" i="30"/>
  <c r="F57" i="30"/>
  <c r="F61" i="30"/>
  <c r="H82" i="30"/>
  <c r="N100" i="30"/>
  <c r="J128" i="30"/>
  <c r="F9" i="30"/>
  <c r="N11" i="30"/>
  <c r="J14" i="30"/>
  <c r="L17" i="30"/>
  <c r="N32" i="30"/>
  <c r="J35" i="30"/>
  <c r="J38" i="30"/>
  <c r="J63" i="30"/>
  <c r="J54" i="30"/>
  <c r="H79" i="30"/>
  <c r="F102" i="30"/>
  <c r="F42" i="30"/>
  <c r="L80" i="30"/>
  <c r="F63" i="30"/>
  <c r="J83" i="30"/>
  <c r="J103" i="30"/>
  <c r="H119" i="30"/>
  <c r="N9" i="30"/>
  <c r="J12" i="30"/>
  <c r="H15" i="30"/>
  <c r="J18" i="30"/>
  <c r="L21" i="30"/>
  <c r="J33" i="30"/>
  <c r="F36" i="30"/>
  <c r="H39" i="30"/>
  <c r="H55" i="30"/>
  <c r="H63" i="30"/>
  <c r="L76" i="30"/>
  <c r="F98" i="30"/>
  <c r="L103" i="30"/>
  <c r="L143" i="30"/>
  <c r="L211" i="30"/>
  <c r="F56" i="30"/>
  <c r="H80" i="30"/>
  <c r="H99" i="30"/>
  <c r="J105" i="30"/>
  <c r="F188" i="30"/>
  <c r="I16" i="28"/>
  <c r="M16" i="28"/>
  <c r="L16" i="28"/>
  <c r="J16" i="28"/>
  <c r="K16" i="28"/>
  <c r="I25" i="28"/>
  <c r="M25" i="28"/>
  <c r="L25" i="28"/>
  <c r="J25" i="28"/>
  <c r="K25" i="28"/>
  <c r="J10" i="30"/>
  <c r="F13" i="30"/>
  <c r="F16" i="30"/>
  <c r="H19" i="30"/>
  <c r="J31" i="30"/>
  <c r="F34" i="30"/>
  <c r="F60" i="30"/>
  <c r="H64" i="30"/>
  <c r="J85" i="30"/>
  <c r="J99" i="30"/>
  <c r="L152" i="30"/>
  <c r="H280" i="30"/>
  <c r="H40" i="30"/>
  <c r="J53" i="30"/>
  <c r="H65" i="30"/>
  <c r="L77" i="30"/>
  <c r="L100" i="30"/>
  <c r="L107" i="30"/>
  <c r="H125" i="30"/>
  <c r="H239" i="30"/>
  <c r="L9" i="30"/>
  <c r="H10" i="30"/>
  <c r="L11" i="30"/>
  <c r="H12" i="30"/>
  <c r="L13" i="30"/>
  <c r="H14" i="30"/>
  <c r="F15" i="30"/>
  <c r="L16" i="30"/>
  <c r="J17" i="30"/>
  <c r="H18" i="30"/>
  <c r="F19" i="30"/>
  <c r="L20" i="30"/>
  <c r="J21" i="30"/>
  <c r="F40" i="30"/>
  <c r="H53" i="30"/>
  <c r="F55" i="30"/>
  <c r="N57" i="30"/>
  <c r="F64" i="30"/>
  <c r="F65" i="30"/>
  <c r="F81" i="30"/>
  <c r="N97" i="30"/>
  <c r="F99" i="30"/>
  <c r="J100" i="30"/>
  <c r="N101" i="30"/>
  <c r="H103" i="30"/>
  <c r="H105" i="30"/>
  <c r="J107" i="30"/>
  <c r="H121" i="30"/>
  <c r="L131" i="30"/>
  <c r="H143" i="30"/>
  <c r="J151" i="30"/>
  <c r="H195" i="30"/>
  <c r="J209" i="30"/>
  <c r="F219" i="30"/>
  <c r="L31" i="30"/>
  <c r="H32" i="30"/>
  <c r="L33" i="30"/>
  <c r="H34" i="30"/>
  <c r="L35" i="30"/>
  <c r="H36" i="30"/>
  <c r="F37" i="30"/>
  <c r="L38" i="30"/>
  <c r="J39" i="30"/>
  <c r="H41" i="30"/>
  <c r="H43" i="30"/>
  <c r="F84" i="30"/>
  <c r="H56" i="30"/>
  <c r="F58" i="30"/>
  <c r="F59" i="30"/>
  <c r="H61" i="30"/>
  <c r="H62" i="30"/>
  <c r="F87" i="30"/>
  <c r="H98" i="30"/>
  <c r="L99" i="30"/>
  <c r="H102" i="30"/>
  <c r="F106" i="30"/>
  <c r="H108" i="30"/>
  <c r="L119" i="30"/>
  <c r="J122" i="30"/>
  <c r="L125" i="30"/>
  <c r="H141" i="30"/>
  <c r="H145" i="30"/>
  <c r="F175" i="30"/>
  <c r="J163" i="30"/>
  <c r="L172" i="30"/>
  <c r="F189" i="30"/>
  <c r="L212" i="30"/>
  <c r="N229" i="30"/>
  <c r="H9" i="30"/>
  <c r="L10" i="30"/>
  <c r="H11" i="30"/>
  <c r="L12" i="30"/>
  <c r="H13" i="30"/>
  <c r="L14" i="30"/>
  <c r="J15" i="30"/>
  <c r="H16" i="30"/>
  <c r="F17" i="30"/>
  <c r="L18" i="30"/>
  <c r="J19" i="30"/>
  <c r="H20" i="30"/>
  <c r="F21" i="30"/>
  <c r="J40" i="30"/>
  <c r="N53" i="30"/>
  <c r="F97" i="30"/>
  <c r="J98" i="30"/>
  <c r="N99" i="30"/>
  <c r="F101" i="30"/>
  <c r="J102" i="30"/>
  <c r="H104" i="30"/>
  <c r="H106" i="30"/>
  <c r="L108" i="30"/>
  <c r="N122" i="30"/>
  <c r="L141" i="30"/>
  <c r="H146" i="30"/>
  <c r="F174" i="30"/>
  <c r="H219" i="30"/>
  <c r="F214" i="30"/>
  <c r="F31" i="30"/>
  <c r="N31" i="30"/>
  <c r="J32" i="30"/>
  <c r="F33" i="30"/>
  <c r="N33" i="30"/>
  <c r="J34" i="30"/>
  <c r="F35" i="30"/>
  <c r="N35" i="30"/>
  <c r="J36" i="30"/>
  <c r="H37" i="30"/>
  <c r="F38" i="30"/>
  <c r="L39" i="30"/>
  <c r="J42" i="30"/>
  <c r="N54" i="30"/>
  <c r="H58" i="30"/>
  <c r="H75" i="30"/>
  <c r="H97" i="30"/>
  <c r="L98" i="30"/>
  <c r="H101" i="30"/>
  <c r="L102" i="30"/>
  <c r="J104" i="30"/>
  <c r="L106" i="30"/>
  <c r="F109" i="30"/>
  <c r="H120" i="30"/>
  <c r="L126" i="30"/>
  <c r="H130" i="30"/>
  <c r="L147" i="30"/>
  <c r="L165" i="30"/>
  <c r="H175" i="30"/>
  <c r="J191" i="30"/>
  <c r="H215" i="30"/>
  <c r="F232" i="30"/>
  <c r="J9" i="30"/>
  <c r="F10" i="30"/>
  <c r="N10" i="30"/>
  <c r="J11" i="30"/>
  <c r="F12" i="30"/>
  <c r="N12" i="30"/>
  <c r="J13" i="30"/>
  <c r="F14" i="30"/>
  <c r="L15" i="30"/>
  <c r="J16" i="30"/>
  <c r="H17" i="30"/>
  <c r="F18" i="30"/>
  <c r="L19" i="30"/>
  <c r="J20" i="30"/>
  <c r="H21" i="30"/>
  <c r="L41" i="30"/>
  <c r="L43" i="30"/>
  <c r="F53" i="30"/>
  <c r="N55" i="30"/>
  <c r="H76" i="30"/>
  <c r="F85" i="30"/>
  <c r="H86" i="30"/>
  <c r="J97" i="30"/>
  <c r="N98" i="30"/>
  <c r="F100" i="30"/>
  <c r="J101" i="30"/>
  <c r="L104" i="30"/>
  <c r="J109" i="30"/>
  <c r="L120" i="30"/>
  <c r="L123" i="30"/>
  <c r="F127" i="30"/>
  <c r="L166" i="30"/>
  <c r="L192" i="30"/>
  <c r="H207" i="30"/>
  <c r="J233" i="30"/>
  <c r="H31" i="30"/>
  <c r="L32" i="30"/>
  <c r="H33" i="30"/>
  <c r="L34" i="30"/>
  <c r="H35" i="30"/>
  <c r="L36" i="30"/>
  <c r="J37" i="30"/>
  <c r="H38" i="30"/>
  <c r="F39" i="30"/>
  <c r="N78" i="30"/>
  <c r="F54" i="30"/>
  <c r="N56" i="30"/>
  <c r="H77" i="30"/>
  <c r="F83" i="30"/>
  <c r="L97" i="30"/>
  <c r="H100" i="30"/>
  <c r="L101" i="30"/>
  <c r="F103" i="30"/>
  <c r="F105" i="30"/>
  <c r="F107" i="30"/>
  <c r="N142" i="30"/>
  <c r="N167" i="30"/>
  <c r="F194" i="30"/>
  <c r="J208" i="30"/>
  <c r="L42" i="30"/>
  <c r="J43" i="30"/>
  <c r="N75" i="30"/>
  <c r="H142" i="30"/>
  <c r="F143" i="30"/>
  <c r="F144" i="30"/>
  <c r="F145" i="30"/>
  <c r="J147" i="30"/>
  <c r="L148" i="30"/>
  <c r="F150" i="30"/>
  <c r="H151" i="30"/>
  <c r="N185" i="30"/>
  <c r="F190" i="30"/>
  <c r="H191" i="30"/>
  <c r="F195" i="30"/>
  <c r="J196" i="30"/>
  <c r="L197" i="30"/>
  <c r="L229" i="30"/>
  <c r="N230" i="30"/>
  <c r="H233" i="30"/>
  <c r="L234" i="30"/>
  <c r="H236" i="30"/>
  <c r="H279" i="30"/>
  <c r="F122" i="30"/>
  <c r="J124" i="30"/>
  <c r="H126" i="30"/>
  <c r="J142" i="30"/>
  <c r="H144" i="30"/>
  <c r="J145" i="30"/>
  <c r="J146" i="30"/>
  <c r="F149" i="30"/>
  <c r="H150" i="30"/>
  <c r="L151" i="30"/>
  <c r="F186" i="30"/>
  <c r="F187" i="30"/>
  <c r="H189" i="30"/>
  <c r="H190" i="30"/>
  <c r="L191" i="30"/>
  <c r="J195" i="30"/>
  <c r="L196" i="30"/>
  <c r="F15" i="31"/>
  <c r="F104" i="30"/>
  <c r="L105" i="30"/>
  <c r="J106" i="30"/>
  <c r="H107" i="30"/>
  <c r="F108" i="30"/>
  <c r="L109" i="30"/>
  <c r="J119" i="30"/>
  <c r="F120" i="30"/>
  <c r="N120" i="30"/>
  <c r="J121" i="30"/>
  <c r="H122" i="30"/>
  <c r="N123" i="30"/>
  <c r="N141" i="30"/>
  <c r="L142" i="30"/>
  <c r="J143" i="30"/>
  <c r="J144" i="30"/>
  <c r="L146" i="30"/>
  <c r="H149" i="30"/>
  <c r="J150" i="30"/>
  <c r="F153" i="30"/>
  <c r="F185" i="30"/>
  <c r="H187" i="30"/>
  <c r="H188" i="30"/>
  <c r="J189" i="30"/>
  <c r="J190" i="30"/>
  <c r="F193" i="30"/>
  <c r="H194" i="30"/>
  <c r="L195" i="30"/>
  <c r="F230" i="30"/>
  <c r="F231" i="30"/>
  <c r="J232" i="30"/>
  <c r="N233" i="30"/>
  <c r="H235" i="30"/>
  <c r="F237" i="30"/>
  <c r="F240" i="30"/>
  <c r="J282" i="30"/>
  <c r="L40" i="30"/>
  <c r="J41" i="30"/>
  <c r="H42" i="30"/>
  <c r="F43" i="30"/>
  <c r="F141" i="30"/>
  <c r="L144" i="30"/>
  <c r="L145" i="30"/>
  <c r="F148" i="30"/>
  <c r="L150" i="30"/>
  <c r="H153" i="30"/>
  <c r="H185" i="30"/>
  <c r="H186" i="30"/>
  <c r="J187" i="30"/>
  <c r="J188" i="30"/>
  <c r="L190" i="30"/>
  <c r="H193" i="30"/>
  <c r="J194" i="30"/>
  <c r="F197" i="30"/>
  <c r="F229" i="30"/>
  <c r="H231" i="30"/>
  <c r="L232" i="30"/>
  <c r="J235" i="30"/>
  <c r="N275" i="30"/>
  <c r="J283" i="30"/>
  <c r="N144" i="30"/>
  <c r="N145" i="30"/>
  <c r="H148" i="30"/>
  <c r="J149" i="30"/>
  <c r="F152" i="30"/>
  <c r="F165" i="30"/>
  <c r="F166" i="30"/>
  <c r="H168" i="30"/>
  <c r="J169" i="30"/>
  <c r="F172" i="30"/>
  <c r="L174" i="30"/>
  <c r="J185" i="30"/>
  <c r="J186" i="30"/>
  <c r="L188" i="30"/>
  <c r="L189" i="30"/>
  <c r="F192" i="30"/>
  <c r="L194" i="30"/>
  <c r="H197" i="30"/>
  <c r="H229" i="30"/>
  <c r="H230" i="30"/>
  <c r="J231" i="30"/>
  <c r="N232" i="30"/>
  <c r="F234" i="30"/>
  <c r="L235" i="30"/>
  <c r="L237" i="30"/>
  <c r="N121" i="30"/>
  <c r="H123" i="30"/>
  <c r="F142" i="30"/>
  <c r="N143" i="30"/>
  <c r="F147" i="30"/>
  <c r="J148" i="30"/>
  <c r="L149" i="30"/>
  <c r="H152" i="30"/>
  <c r="J153" i="30"/>
  <c r="L186" i="30"/>
  <c r="L187" i="30"/>
  <c r="N188" i="30"/>
  <c r="N189" i="30"/>
  <c r="H192" i="30"/>
  <c r="J193" i="30"/>
  <c r="F196" i="30"/>
  <c r="J229" i="30"/>
  <c r="J230" i="30"/>
  <c r="H277" i="30"/>
  <c r="J108" i="30"/>
  <c r="H109" i="30"/>
  <c r="F119" i="30"/>
  <c r="N119" i="30"/>
  <c r="J120" i="30"/>
  <c r="F121" i="30"/>
  <c r="L122" i="30"/>
  <c r="F124" i="30"/>
  <c r="F125" i="30"/>
  <c r="L128" i="30"/>
  <c r="J130" i="30"/>
  <c r="J131" i="30"/>
  <c r="J141" i="30"/>
  <c r="F146" i="30"/>
  <c r="H147" i="30"/>
  <c r="F151" i="30"/>
  <c r="J152" i="30"/>
  <c r="L153" i="30"/>
  <c r="H164" i="30"/>
  <c r="H165" i="30"/>
  <c r="J166" i="30"/>
  <c r="J167" i="30"/>
  <c r="L185" i="30"/>
  <c r="N186" i="30"/>
  <c r="N187" i="30"/>
  <c r="F191" i="30"/>
  <c r="J192" i="30"/>
  <c r="L193" i="30"/>
  <c r="H196" i="30"/>
  <c r="J197" i="30"/>
  <c r="L230" i="30"/>
  <c r="N231" i="30"/>
  <c r="F233" i="30"/>
  <c r="J234" i="30"/>
  <c r="F236" i="30"/>
  <c r="J238" i="30"/>
  <c r="L241" i="30"/>
  <c r="L9" i="31"/>
  <c r="J236" i="30"/>
  <c r="H237" i="30"/>
  <c r="F238" i="30"/>
  <c r="L239" i="30"/>
  <c r="J240" i="30"/>
  <c r="H241" i="30"/>
  <c r="J273" i="30"/>
  <c r="F274" i="30"/>
  <c r="J276" i="30"/>
  <c r="L285" i="30"/>
  <c r="J17" i="31"/>
  <c r="L20" i="31"/>
  <c r="L32" i="31"/>
  <c r="H35" i="31"/>
  <c r="H38" i="31"/>
  <c r="J41" i="31"/>
  <c r="L231" i="30"/>
  <c r="H232" i="30"/>
  <c r="L233" i="30"/>
  <c r="H234" i="30"/>
  <c r="F235" i="30"/>
  <c r="L236" i="30"/>
  <c r="J237" i="30"/>
  <c r="H238" i="30"/>
  <c r="F239" i="30"/>
  <c r="L240" i="30"/>
  <c r="J241" i="30"/>
  <c r="L273" i="30"/>
  <c r="F275" i="30"/>
  <c r="L276" i="30"/>
  <c r="L11" i="31"/>
  <c r="H18" i="31"/>
  <c r="J21" i="31"/>
  <c r="H33" i="31"/>
  <c r="F39" i="31"/>
  <c r="H42" i="31"/>
  <c r="L13" i="31"/>
  <c r="F273" i="30"/>
  <c r="N273" i="30"/>
  <c r="H275" i="30"/>
  <c r="N276" i="30"/>
  <c r="H10" i="31"/>
  <c r="F19" i="31"/>
  <c r="H31" i="31"/>
  <c r="L36" i="31"/>
  <c r="F43" i="31"/>
  <c r="H12" i="31"/>
  <c r="L238" i="30"/>
  <c r="J239" i="30"/>
  <c r="H240" i="30"/>
  <c r="F241" i="30"/>
  <c r="H273" i="30"/>
  <c r="J275" i="30"/>
  <c r="H14" i="31"/>
  <c r="L16" i="31"/>
  <c r="L34" i="31"/>
  <c r="J37" i="31"/>
  <c r="L40" i="31"/>
  <c r="J9" i="31"/>
  <c r="F10" i="31"/>
  <c r="N10" i="31"/>
  <c r="J11" i="31"/>
  <c r="F12" i="31"/>
  <c r="N12" i="31"/>
  <c r="J13" i="31"/>
  <c r="F14" i="31"/>
  <c r="L15" i="31"/>
  <c r="J16" i="31"/>
  <c r="H17" i="31"/>
  <c r="F18" i="31"/>
  <c r="L19" i="31"/>
  <c r="J20" i="31"/>
  <c r="H21" i="31"/>
  <c r="AB8" i="35"/>
  <c r="H16" i="35"/>
  <c r="AL12" i="35"/>
  <c r="AJ12" i="35"/>
  <c r="AK12" i="35"/>
  <c r="N14" i="35"/>
  <c r="W31" i="35"/>
  <c r="V31" i="35"/>
  <c r="J31" i="31"/>
  <c r="J33" i="31"/>
  <c r="J35" i="31"/>
  <c r="L37" i="31"/>
  <c r="J38" i="31"/>
  <c r="L41" i="31"/>
  <c r="J42" i="31"/>
  <c r="H8" i="35"/>
  <c r="F9" i="31"/>
  <c r="N9" i="31"/>
  <c r="J10" i="31"/>
  <c r="F11" i="31"/>
  <c r="N11" i="31"/>
  <c r="J12" i="31"/>
  <c r="F13" i="31"/>
  <c r="N13" i="31"/>
  <c r="J14" i="31"/>
  <c r="H15" i="31"/>
  <c r="F16" i="31"/>
  <c r="L17" i="31"/>
  <c r="J18" i="31"/>
  <c r="H19" i="31"/>
  <c r="F20" i="31"/>
  <c r="L21" i="31"/>
  <c r="I36" i="35"/>
  <c r="H36" i="35"/>
  <c r="H9" i="31"/>
  <c r="L10" i="31"/>
  <c r="H11" i="31"/>
  <c r="L12" i="31"/>
  <c r="H13" i="31"/>
  <c r="L14" i="31"/>
  <c r="J15" i="31"/>
  <c r="H16" i="31"/>
  <c r="F17" i="31"/>
  <c r="L18" i="31"/>
  <c r="J19" i="31"/>
  <c r="H20" i="31"/>
  <c r="F21" i="31"/>
  <c r="AB15" i="35"/>
  <c r="H11" i="35"/>
  <c r="H12" i="35"/>
  <c r="P9" i="36"/>
  <c r="Q9" i="36"/>
  <c r="J32" i="31"/>
  <c r="H9" i="35"/>
  <c r="N15" i="35"/>
  <c r="Q14" i="36"/>
  <c r="P14" i="36"/>
  <c r="N18" i="35"/>
  <c r="W35" i="35"/>
  <c r="V35" i="35"/>
  <c r="Q48" i="36"/>
  <c r="P48" i="36"/>
  <c r="N12" i="35"/>
  <c r="W40" i="35"/>
  <c r="V40" i="35"/>
  <c r="J41" i="36"/>
  <c r="I41" i="36"/>
  <c r="N8" i="35"/>
  <c r="N9" i="35"/>
  <c r="N10" i="35"/>
  <c r="N13" i="35"/>
  <c r="W32" i="35"/>
  <c r="V32" i="35"/>
  <c r="Q7" i="36"/>
  <c r="P7" i="36"/>
  <c r="I13" i="36"/>
  <c r="J13" i="36"/>
  <c r="J29" i="37"/>
  <c r="I29" i="37"/>
  <c r="N17" i="35"/>
  <c r="I34" i="35"/>
  <c r="H34" i="35"/>
  <c r="J14" i="37"/>
  <c r="I14" i="37"/>
  <c r="W37" i="35"/>
  <c r="V37" i="35"/>
  <c r="P32" i="36"/>
  <c r="Q32" i="36"/>
  <c r="L9" i="42"/>
  <c r="N9" i="42"/>
  <c r="J6" i="36"/>
  <c r="I6" i="36"/>
  <c r="Q13" i="36"/>
  <c r="P13" i="36"/>
  <c r="Q24" i="36"/>
  <c r="P24" i="36"/>
  <c r="Q40" i="36"/>
  <c r="P40" i="36"/>
  <c r="N16" i="35"/>
  <c r="V36" i="35"/>
  <c r="W36" i="35"/>
  <c r="P22" i="37"/>
  <c r="Q22" i="37"/>
  <c r="P38" i="37"/>
  <c r="Q38" i="37"/>
  <c r="W34" i="35"/>
  <c r="V34" i="35"/>
  <c r="Q16" i="36"/>
  <c r="P16" i="36"/>
  <c r="Q22" i="36"/>
  <c r="P22" i="36"/>
  <c r="Q12" i="37"/>
  <c r="P12" i="37"/>
  <c r="E129" i="39"/>
  <c r="H9" i="43"/>
  <c r="J9" i="43"/>
  <c r="I9" i="43"/>
  <c r="J6" i="41"/>
  <c r="I6" i="41"/>
  <c r="H6" i="41"/>
  <c r="S6" i="42"/>
  <c r="R6" i="42"/>
  <c r="Q6" i="42"/>
  <c r="P6" i="42"/>
  <c r="T6" i="42"/>
  <c r="L6" i="39"/>
  <c r="K6" i="39"/>
  <c r="M8" i="39"/>
  <c r="L8" i="39"/>
  <c r="K8" i="39"/>
  <c r="I10" i="39"/>
  <c r="H10" i="39"/>
  <c r="G10" i="39"/>
  <c r="O126" i="39"/>
  <c r="N126" i="39"/>
  <c r="M126" i="39"/>
  <c r="L126" i="39"/>
  <c r="K126" i="39"/>
  <c r="I127" i="39"/>
  <c r="F129" i="39"/>
  <c r="H127" i="39"/>
  <c r="G127" i="39"/>
  <c r="O137" i="40"/>
  <c r="N137" i="40"/>
  <c r="M137" i="40"/>
  <c r="L137" i="40"/>
  <c r="K137" i="40"/>
  <c r="N8" i="41"/>
  <c r="L8" i="41"/>
  <c r="M9" i="41"/>
  <c r="J9" i="41"/>
  <c r="I9" i="41"/>
  <c r="H9" i="41"/>
  <c r="N11" i="44"/>
  <c r="M11" i="44"/>
  <c r="L11" i="44"/>
  <c r="T10" i="39"/>
  <c r="S10" i="39"/>
  <c r="R10" i="39"/>
  <c r="Q10" i="39"/>
  <c r="P10" i="39"/>
  <c r="O10" i="39"/>
  <c r="H8" i="40"/>
  <c r="M8" i="40"/>
  <c r="J8" i="40"/>
  <c r="I8" i="40"/>
  <c r="D129" i="39"/>
  <c r="N8" i="40"/>
  <c r="L8" i="40"/>
  <c r="N134" i="42"/>
  <c r="M134" i="42"/>
  <c r="L134" i="42"/>
  <c r="K134" i="42"/>
  <c r="O134" i="42"/>
  <c r="O128" i="39"/>
  <c r="N128" i="39"/>
  <c r="M128" i="39"/>
  <c r="L128" i="39"/>
  <c r="K128" i="39"/>
  <c r="F6" i="40"/>
  <c r="N7" i="40"/>
  <c r="M7" i="40"/>
  <c r="L7" i="40"/>
  <c r="L9" i="40"/>
  <c r="N9" i="40"/>
  <c r="F10" i="40"/>
  <c r="I11" i="40"/>
  <c r="H11" i="40"/>
  <c r="J11" i="40"/>
  <c r="N12" i="40"/>
  <c r="M12" i="40"/>
  <c r="L12" i="40"/>
  <c r="F6" i="41"/>
  <c r="R6" i="41"/>
  <c r="Q6" i="41"/>
  <c r="T6" i="41"/>
  <c r="S6" i="41"/>
  <c r="P6" i="41"/>
  <c r="S10" i="41"/>
  <c r="AA20" i="41"/>
  <c r="R10" i="41"/>
  <c r="Q10" i="41"/>
  <c r="T10" i="41"/>
  <c r="P10" i="41"/>
  <c r="N11" i="41"/>
  <c r="M11" i="41"/>
  <c r="L11" i="41"/>
  <c r="O137" i="41"/>
  <c r="N137" i="41"/>
  <c r="M137" i="41"/>
  <c r="K137" i="41"/>
  <c r="L137" i="41"/>
  <c r="N8" i="42"/>
  <c r="L8" i="42"/>
  <c r="J10" i="42"/>
  <c r="I10" i="42"/>
  <c r="H10" i="42"/>
  <c r="I134" i="42"/>
  <c r="H134" i="42"/>
  <c r="G134" i="42"/>
  <c r="G16" i="43"/>
  <c r="J6" i="43"/>
  <c r="H6" i="43"/>
  <c r="I6" i="43"/>
  <c r="I135" i="40"/>
  <c r="H135" i="40"/>
  <c r="G135" i="40"/>
  <c r="O134" i="41"/>
  <c r="N134" i="41"/>
  <c r="M134" i="41"/>
  <c r="L134" i="41"/>
  <c r="K134" i="41"/>
  <c r="H136" i="41"/>
  <c r="I136" i="41"/>
  <c r="G136" i="41"/>
  <c r="F10" i="43"/>
  <c r="I145" i="43"/>
  <c r="H145" i="43"/>
  <c r="G145" i="43"/>
  <c r="R6" i="39"/>
  <c r="Q6" i="39"/>
  <c r="P6" i="39"/>
  <c r="O6" i="39"/>
  <c r="I7" i="39"/>
  <c r="H7" i="39"/>
  <c r="G7" i="39"/>
  <c r="R7" i="39"/>
  <c r="Q7" i="39"/>
  <c r="P7" i="39"/>
  <c r="O7" i="39"/>
  <c r="T7" i="39"/>
  <c r="S7" i="39"/>
  <c r="J11" i="39"/>
  <c r="M9" i="39"/>
  <c r="L9" i="39"/>
  <c r="K9" i="39"/>
  <c r="F7" i="40"/>
  <c r="N11" i="40"/>
  <c r="M11" i="40"/>
  <c r="L11" i="40"/>
  <c r="N134" i="40"/>
  <c r="M134" i="40"/>
  <c r="O134" i="40"/>
  <c r="L134" i="40"/>
  <c r="K134" i="40"/>
  <c r="I136" i="40"/>
  <c r="H136" i="40"/>
  <c r="G136" i="40"/>
  <c r="N7" i="41"/>
  <c r="M7" i="41"/>
  <c r="L7" i="41"/>
  <c r="F7" i="42"/>
  <c r="N12" i="42"/>
  <c r="M12" i="42"/>
  <c r="L12" i="42"/>
  <c r="F7" i="43"/>
  <c r="J14" i="43"/>
  <c r="I14" i="43"/>
  <c r="H14" i="43"/>
  <c r="O143" i="45"/>
  <c r="N143" i="45"/>
  <c r="M143" i="45"/>
  <c r="L143" i="45"/>
  <c r="C11" i="39"/>
  <c r="M135" i="40"/>
  <c r="L135" i="40"/>
  <c r="K135" i="40"/>
  <c r="O135" i="40"/>
  <c r="N135" i="40"/>
  <c r="F9" i="42"/>
  <c r="J12" i="43"/>
  <c r="H12" i="43"/>
  <c r="I12" i="43"/>
  <c r="L7" i="43"/>
  <c r="N7" i="43"/>
  <c r="M7" i="43"/>
  <c r="O136" i="44"/>
  <c r="M136" i="44"/>
  <c r="J146" i="44"/>
  <c r="N136" i="44"/>
  <c r="L136" i="44"/>
  <c r="H6" i="39"/>
  <c r="G6" i="39"/>
  <c r="H8" i="39"/>
  <c r="G8" i="39"/>
  <c r="I8" i="39"/>
  <c r="P8" i="39"/>
  <c r="O8" i="39"/>
  <c r="T8" i="39"/>
  <c r="S8" i="39"/>
  <c r="R8" i="39"/>
  <c r="Q8" i="39"/>
  <c r="D11" i="39"/>
  <c r="L10" i="39"/>
  <c r="K10" i="39"/>
  <c r="M10" i="39"/>
  <c r="C129" i="39"/>
  <c r="M10" i="40"/>
  <c r="L10" i="40"/>
  <c r="N10" i="40"/>
  <c r="F8" i="40"/>
  <c r="F12" i="40"/>
  <c r="I134" i="40"/>
  <c r="H134" i="40"/>
  <c r="G134" i="40"/>
  <c r="M6" i="41"/>
  <c r="L6" i="41"/>
  <c r="N6" i="41"/>
  <c r="N12" i="41"/>
  <c r="M12" i="41"/>
  <c r="L12" i="41"/>
  <c r="F6" i="42"/>
  <c r="F11" i="42"/>
  <c r="L15" i="43"/>
  <c r="N15" i="43"/>
  <c r="M15" i="43"/>
  <c r="E11" i="39"/>
  <c r="L124" i="39"/>
  <c r="O124" i="39"/>
  <c r="N124" i="39"/>
  <c r="M124" i="39"/>
  <c r="F11" i="41"/>
  <c r="I135" i="41"/>
  <c r="H135" i="41"/>
  <c r="G135" i="41"/>
  <c r="M7" i="39"/>
  <c r="K7" i="39"/>
  <c r="L7" i="39"/>
  <c r="F11" i="39"/>
  <c r="I9" i="39"/>
  <c r="G9" i="39"/>
  <c r="H9" i="39"/>
  <c r="T9" i="39"/>
  <c r="S9" i="39"/>
  <c r="N11" i="39"/>
  <c r="R9" i="39"/>
  <c r="Q9" i="39"/>
  <c r="P9" i="39"/>
  <c r="O9" i="39"/>
  <c r="F9" i="40"/>
  <c r="F11" i="40"/>
  <c r="Q11" i="40"/>
  <c r="P11" i="40"/>
  <c r="T11" i="40"/>
  <c r="S11" i="40"/>
  <c r="R11" i="40"/>
  <c r="L136" i="40"/>
  <c r="K136" i="40"/>
  <c r="O136" i="40"/>
  <c r="N136" i="40"/>
  <c r="M136" i="40"/>
  <c r="I138" i="40"/>
  <c r="H138" i="40"/>
  <c r="G138" i="40"/>
  <c r="N12" i="43"/>
  <c r="L12" i="43"/>
  <c r="M12" i="43"/>
  <c r="F9" i="44"/>
  <c r="N7" i="42"/>
  <c r="L7" i="42"/>
  <c r="M7" i="42"/>
  <c r="F10" i="42"/>
  <c r="N11" i="42"/>
  <c r="L11" i="42"/>
  <c r="M11" i="42"/>
  <c r="M138" i="42"/>
  <c r="K138" i="42"/>
  <c r="O138" i="42"/>
  <c r="L138" i="42"/>
  <c r="N138" i="42"/>
  <c r="J8" i="44"/>
  <c r="I8" i="44"/>
  <c r="H8" i="44"/>
  <c r="E146" i="45"/>
  <c r="I138" i="41"/>
  <c r="H138" i="41"/>
  <c r="G138" i="41"/>
  <c r="G136" i="42"/>
  <c r="I136" i="42"/>
  <c r="H136" i="42"/>
  <c r="N6" i="43"/>
  <c r="L6" i="43"/>
  <c r="K16" i="43"/>
  <c r="M6" i="43"/>
  <c r="J8" i="43"/>
  <c r="H8" i="43"/>
  <c r="I8" i="43"/>
  <c r="D146" i="43"/>
  <c r="T8" i="44"/>
  <c r="S8" i="44"/>
  <c r="R8" i="44"/>
  <c r="Q8" i="44"/>
  <c r="P8" i="44"/>
  <c r="L12" i="44"/>
  <c r="N12" i="44"/>
  <c r="M12" i="44"/>
  <c r="G137" i="40"/>
  <c r="I137" i="40"/>
  <c r="H137" i="40"/>
  <c r="I11" i="41"/>
  <c r="H11" i="41"/>
  <c r="J11" i="41"/>
  <c r="Q11" i="41"/>
  <c r="P11" i="41"/>
  <c r="T11" i="41"/>
  <c r="S11" i="41"/>
  <c r="R11" i="41"/>
  <c r="F12" i="41"/>
  <c r="M136" i="41"/>
  <c r="L136" i="41"/>
  <c r="K136" i="41"/>
  <c r="O136" i="41"/>
  <c r="N136" i="41"/>
  <c r="O136" i="42"/>
  <c r="M136" i="42"/>
  <c r="K136" i="42"/>
  <c r="N136" i="42"/>
  <c r="L136" i="42"/>
  <c r="I142" i="43"/>
  <c r="H142" i="43"/>
  <c r="K142" i="43" s="1"/>
  <c r="G142" i="43"/>
  <c r="C16" i="44"/>
  <c r="I12" i="40"/>
  <c r="H12" i="40"/>
  <c r="J12" i="40"/>
  <c r="S12" i="40"/>
  <c r="R12" i="40"/>
  <c r="Q12" i="40"/>
  <c r="P12" i="40"/>
  <c r="T12" i="40"/>
  <c r="O138" i="40"/>
  <c r="N138" i="40"/>
  <c r="M138" i="40"/>
  <c r="L138" i="40"/>
  <c r="K138" i="40"/>
  <c r="H137" i="41"/>
  <c r="G137" i="41"/>
  <c r="I137" i="41"/>
  <c r="I11" i="42"/>
  <c r="H11" i="42"/>
  <c r="J11" i="42"/>
  <c r="Q11" i="42"/>
  <c r="P11" i="42"/>
  <c r="T11" i="42"/>
  <c r="S11" i="42"/>
  <c r="R11" i="42"/>
  <c r="F12" i="42"/>
  <c r="K16" i="44"/>
  <c r="N6" i="44"/>
  <c r="M6" i="44"/>
  <c r="L6" i="44"/>
  <c r="I143" i="44"/>
  <c r="H143" i="44"/>
  <c r="G143" i="44"/>
  <c r="M10" i="41"/>
  <c r="L10" i="41"/>
  <c r="N10" i="41"/>
  <c r="J12" i="41"/>
  <c r="I12" i="41"/>
  <c r="H12" i="41"/>
  <c r="P12" i="41"/>
  <c r="T12" i="41"/>
  <c r="S12" i="41"/>
  <c r="R12" i="41"/>
  <c r="Q12" i="41"/>
  <c r="K138" i="41"/>
  <c r="N138" i="41"/>
  <c r="M138" i="41"/>
  <c r="L138" i="41"/>
  <c r="O138" i="41"/>
  <c r="C16" i="43"/>
  <c r="O141" i="43"/>
  <c r="N141" i="43"/>
  <c r="M141" i="43"/>
  <c r="L141" i="43"/>
  <c r="O138" i="43"/>
  <c r="N138" i="43"/>
  <c r="M138" i="43"/>
  <c r="L138" i="43"/>
  <c r="N10" i="44"/>
  <c r="M10" i="44"/>
  <c r="L10" i="44"/>
  <c r="D10" i="47"/>
  <c r="O135" i="41"/>
  <c r="M135" i="41"/>
  <c r="K135" i="41"/>
  <c r="N135" i="41"/>
  <c r="L135" i="41"/>
  <c r="N6" i="42"/>
  <c r="L6" i="42"/>
  <c r="M6" i="42"/>
  <c r="N10" i="42"/>
  <c r="M10" i="42"/>
  <c r="L10" i="42"/>
  <c r="J12" i="42"/>
  <c r="I12" i="42"/>
  <c r="H12" i="42"/>
  <c r="T12" i="42"/>
  <c r="R12" i="42"/>
  <c r="Q12" i="42"/>
  <c r="S12" i="42"/>
  <c r="P12" i="42"/>
  <c r="I138" i="42"/>
  <c r="G138" i="42"/>
  <c r="H138" i="42"/>
  <c r="I135" i="42"/>
  <c r="H135" i="42"/>
  <c r="G135" i="42"/>
  <c r="D16" i="44"/>
  <c r="R13" i="44"/>
  <c r="T13" i="44"/>
  <c r="S13" i="44"/>
  <c r="Q13" i="44"/>
  <c r="P13" i="44"/>
  <c r="H14" i="44"/>
  <c r="J14" i="44"/>
  <c r="I14" i="44"/>
  <c r="N15" i="44"/>
  <c r="M15" i="44"/>
  <c r="L15" i="44"/>
  <c r="O145" i="44"/>
  <c r="N145" i="44"/>
  <c r="M145" i="44"/>
  <c r="L145" i="44"/>
  <c r="D14" i="47"/>
  <c r="I136" i="43"/>
  <c r="F146" i="43"/>
  <c r="H136" i="43"/>
  <c r="K136" i="43" s="1"/>
  <c r="G136" i="43"/>
  <c r="O140" i="43"/>
  <c r="N140" i="43"/>
  <c r="M140" i="43"/>
  <c r="L140" i="43"/>
  <c r="I144" i="43"/>
  <c r="H144" i="43"/>
  <c r="K144" i="43" s="1"/>
  <c r="G144" i="43"/>
  <c r="F6" i="44"/>
  <c r="E16" i="44"/>
  <c r="F16" i="44" s="1"/>
  <c r="N7" i="44"/>
  <c r="M7" i="44"/>
  <c r="L7" i="44"/>
  <c r="J9" i="44"/>
  <c r="I9" i="44"/>
  <c r="H9" i="44"/>
  <c r="T9" i="44"/>
  <c r="S9" i="44"/>
  <c r="R9" i="44"/>
  <c r="Q9" i="44"/>
  <c r="P9" i="44"/>
  <c r="F10" i="44"/>
  <c r="F12" i="44"/>
  <c r="O140" i="44"/>
  <c r="N140" i="44"/>
  <c r="L140" i="44"/>
  <c r="M140" i="44"/>
  <c r="D18" i="47"/>
  <c r="H137" i="42"/>
  <c r="I137" i="42"/>
  <c r="G137" i="42"/>
  <c r="F11" i="44"/>
  <c r="S11" i="44"/>
  <c r="R11" i="44"/>
  <c r="Q11" i="44"/>
  <c r="P11" i="44"/>
  <c r="T11" i="44"/>
  <c r="T12" i="44"/>
  <c r="S12" i="44"/>
  <c r="R12" i="44"/>
  <c r="Q12" i="44"/>
  <c r="P12" i="44"/>
  <c r="J13" i="44"/>
  <c r="I13" i="44"/>
  <c r="H13" i="44"/>
  <c r="D9" i="46"/>
  <c r="I138" i="43"/>
  <c r="H138" i="43"/>
  <c r="K138" i="43" s="1"/>
  <c r="G138" i="43"/>
  <c r="M142" i="43"/>
  <c r="L142" i="43"/>
  <c r="O142" i="43"/>
  <c r="N142" i="43"/>
  <c r="G16" i="44"/>
  <c r="J6" i="44"/>
  <c r="I6" i="44"/>
  <c r="H6" i="44"/>
  <c r="O16" i="44"/>
  <c r="R6" i="44"/>
  <c r="Q6" i="44"/>
  <c r="P6" i="44"/>
  <c r="T6" i="44"/>
  <c r="S6" i="44"/>
  <c r="F7" i="44"/>
  <c r="N8" i="44"/>
  <c r="M8" i="44"/>
  <c r="L8" i="44"/>
  <c r="J10" i="44"/>
  <c r="I10" i="44"/>
  <c r="H10" i="44"/>
  <c r="P10" i="44"/>
  <c r="S10" i="44"/>
  <c r="R10" i="44"/>
  <c r="Q10" i="44"/>
  <c r="T10" i="44"/>
  <c r="J11" i="44"/>
  <c r="I11" i="44"/>
  <c r="H11" i="44"/>
  <c r="J12" i="44"/>
  <c r="I12" i="44"/>
  <c r="H12" i="44"/>
  <c r="T15" i="44"/>
  <c r="Q15" i="44"/>
  <c r="S15" i="44"/>
  <c r="R15" i="44"/>
  <c r="P15" i="44"/>
  <c r="D13" i="46"/>
  <c r="L135" i="42"/>
  <c r="N135" i="42"/>
  <c r="M135" i="42"/>
  <c r="K135" i="42"/>
  <c r="O135" i="42"/>
  <c r="F15" i="44"/>
  <c r="D146" i="44"/>
  <c r="I145" i="45"/>
  <c r="G145" i="45"/>
  <c r="H145" i="45"/>
  <c r="I139" i="45"/>
  <c r="H139" i="45"/>
  <c r="G139" i="45"/>
  <c r="D17" i="46"/>
  <c r="D11" i="48"/>
  <c r="O136" i="43"/>
  <c r="N136" i="43"/>
  <c r="M136" i="43"/>
  <c r="J146" i="43"/>
  <c r="L136" i="43"/>
  <c r="G140" i="43"/>
  <c r="I140" i="43"/>
  <c r="H140" i="43"/>
  <c r="K140" i="43" s="1"/>
  <c r="O144" i="43"/>
  <c r="N144" i="43"/>
  <c r="M144" i="43"/>
  <c r="L144" i="43"/>
  <c r="H7" i="44"/>
  <c r="J7" i="44"/>
  <c r="I7" i="44"/>
  <c r="P7" i="44"/>
  <c r="T7" i="44"/>
  <c r="S7" i="44"/>
  <c r="R7" i="44"/>
  <c r="Q7" i="44"/>
  <c r="F8" i="44"/>
  <c r="L9" i="44"/>
  <c r="N9" i="44"/>
  <c r="M9" i="44"/>
  <c r="M13" i="44"/>
  <c r="L13" i="44"/>
  <c r="N13" i="44"/>
  <c r="I15" i="44"/>
  <c r="H15" i="44"/>
  <c r="J15" i="44"/>
  <c r="D21" i="46"/>
  <c r="D15" i="48"/>
  <c r="N137" i="42"/>
  <c r="L137" i="42"/>
  <c r="O137" i="42"/>
  <c r="M137" i="42"/>
  <c r="K137" i="42"/>
  <c r="I137" i="43"/>
  <c r="H137" i="43"/>
  <c r="K137" i="43" s="1"/>
  <c r="G137" i="43"/>
  <c r="F14" i="44"/>
  <c r="P14" i="44"/>
  <c r="S14" i="44"/>
  <c r="T14" i="44"/>
  <c r="R14" i="44"/>
  <c r="Q14" i="44"/>
  <c r="N139" i="44"/>
  <c r="M139" i="44"/>
  <c r="L139" i="44"/>
  <c r="O139" i="44"/>
  <c r="D19" i="48"/>
  <c r="F13" i="44"/>
  <c r="N14" i="44"/>
  <c r="M14" i="44"/>
  <c r="L14" i="44"/>
  <c r="G16" i="45"/>
  <c r="J6" i="45"/>
  <c r="I6" i="45"/>
  <c r="H6" i="45"/>
  <c r="T6" i="45"/>
  <c r="O16" i="45"/>
  <c r="S6" i="45"/>
  <c r="R6" i="45"/>
  <c r="Q6" i="45"/>
  <c r="P6" i="45"/>
  <c r="F7" i="45"/>
  <c r="N8" i="45"/>
  <c r="M8" i="45"/>
  <c r="L8" i="45"/>
  <c r="J10" i="45"/>
  <c r="I10" i="45"/>
  <c r="H10" i="45"/>
  <c r="T10" i="45"/>
  <c r="S10" i="45"/>
  <c r="R10" i="45"/>
  <c r="Q10" i="45"/>
  <c r="P10" i="45"/>
  <c r="F11" i="45"/>
  <c r="N12" i="45"/>
  <c r="M12" i="45"/>
  <c r="L12" i="45"/>
  <c r="J14" i="45"/>
  <c r="I14" i="45"/>
  <c r="H14" i="45"/>
  <c r="T14" i="45"/>
  <c r="S14" i="45"/>
  <c r="R14" i="45"/>
  <c r="Q14" i="45"/>
  <c r="P14" i="45"/>
  <c r="F15" i="45"/>
  <c r="O144" i="44"/>
  <c r="N144" i="44"/>
  <c r="M144" i="44"/>
  <c r="L144" i="44"/>
  <c r="J7" i="45"/>
  <c r="I7" i="45"/>
  <c r="H7" i="45"/>
  <c r="T7" i="45"/>
  <c r="S7" i="45"/>
  <c r="R7" i="45"/>
  <c r="Q7" i="45"/>
  <c r="P7" i="45"/>
  <c r="F8" i="45"/>
  <c r="N9" i="45"/>
  <c r="M9" i="45"/>
  <c r="L9" i="45"/>
  <c r="J11" i="45"/>
  <c r="I11" i="45"/>
  <c r="H11" i="45"/>
  <c r="T11" i="45"/>
  <c r="S11" i="45"/>
  <c r="R11" i="45"/>
  <c r="Q11" i="45"/>
  <c r="P11" i="45"/>
  <c r="F12" i="45"/>
  <c r="N13" i="45"/>
  <c r="M13" i="45"/>
  <c r="L13" i="45"/>
  <c r="J15" i="45"/>
  <c r="I15" i="45"/>
  <c r="H15" i="45"/>
  <c r="T15" i="45"/>
  <c r="S15" i="45"/>
  <c r="R15" i="45"/>
  <c r="Q15" i="45"/>
  <c r="P15" i="45"/>
  <c r="N141" i="44"/>
  <c r="L141" i="44"/>
  <c r="O141" i="44"/>
  <c r="M141" i="44"/>
  <c r="I141" i="45"/>
  <c r="H141" i="45"/>
  <c r="G141" i="45"/>
  <c r="D10" i="46"/>
  <c r="D14" i="46"/>
  <c r="D18" i="46"/>
  <c r="D11" i="47"/>
  <c r="D15" i="47"/>
  <c r="D19" i="47"/>
  <c r="D8" i="48"/>
  <c r="D12" i="48"/>
  <c r="D16" i="48"/>
  <c r="D20" i="48"/>
  <c r="M138" i="44"/>
  <c r="N138" i="44"/>
  <c r="O138" i="44"/>
  <c r="L138" i="44"/>
  <c r="C16" i="45"/>
  <c r="N6" i="45"/>
  <c r="M6" i="45"/>
  <c r="L6" i="45"/>
  <c r="K16" i="45"/>
  <c r="J8" i="45"/>
  <c r="I8" i="45"/>
  <c r="H8" i="45"/>
  <c r="R8" i="45"/>
  <c r="Q8" i="45"/>
  <c r="P8" i="45"/>
  <c r="S8" i="45"/>
  <c r="T8" i="45"/>
  <c r="F9" i="45"/>
  <c r="N10" i="45"/>
  <c r="M10" i="45"/>
  <c r="L10" i="45"/>
  <c r="J12" i="45"/>
  <c r="I12" i="45"/>
  <c r="H12" i="45"/>
  <c r="R12" i="45"/>
  <c r="Q12" i="45"/>
  <c r="P12" i="45"/>
  <c r="S12" i="45"/>
  <c r="T12" i="45"/>
  <c r="F13" i="45"/>
  <c r="N14" i="45"/>
  <c r="M14" i="45"/>
  <c r="L14" i="45"/>
  <c r="D16" i="45"/>
  <c r="D11" i="46"/>
  <c r="D15" i="46"/>
  <c r="D19" i="46"/>
  <c r="D8" i="47"/>
  <c r="D12" i="47"/>
  <c r="D16" i="47"/>
  <c r="D20" i="47"/>
  <c r="D9" i="48"/>
  <c r="D13" i="48"/>
  <c r="D17" i="48"/>
  <c r="D21" i="48"/>
  <c r="F6" i="45"/>
  <c r="E16" i="45"/>
  <c r="F16" i="45" s="1"/>
  <c r="L7" i="45"/>
  <c r="M7" i="45"/>
  <c r="N7" i="45"/>
  <c r="H9" i="45"/>
  <c r="I9" i="45"/>
  <c r="J9" i="45"/>
  <c r="P9" i="45"/>
  <c r="T9" i="45"/>
  <c r="S9" i="45"/>
  <c r="Q9" i="45"/>
  <c r="R9" i="45"/>
  <c r="F10" i="45"/>
  <c r="L11" i="45"/>
  <c r="M11" i="45"/>
  <c r="N11" i="45"/>
  <c r="H13" i="45"/>
  <c r="I13" i="45"/>
  <c r="J13" i="45"/>
  <c r="P13" i="45"/>
  <c r="T13" i="45"/>
  <c r="S13" i="45"/>
  <c r="Q13" i="45"/>
  <c r="R13" i="45"/>
  <c r="F14" i="45"/>
  <c r="L15" i="45"/>
  <c r="M15" i="45"/>
  <c r="N15" i="45"/>
  <c r="N137" i="44"/>
  <c r="L137" i="44"/>
  <c r="O137" i="44"/>
  <c r="M137" i="44"/>
  <c r="C146" i="45"/>
  <c r="I137" i="45"/>
  <c r="G137" i="45"/>
  <c r="H137" i="45"/>
  <c r="D8" i="46"/>
  <c r="D12" i="46"/>
  <c r="D16" i="46"/>
  <c r="D20" i="46"/>
  <c r="D9" i="47"/>
  <c r="D13" i="47"/>
  <c r="D17" i="47"/>
  <c r="D21" i="47"/>
  <c r="D10" i="48"/>
  <c r="D14" i="48"/>
  <c r="D18" i="48"/>
  <c r="J31" i="2"/>
  <c r="F17" i="2"/>
  <c r="F18" i="2"/>
  <c r="K31" i="2"/>
  <c r="G17" i="2"/>
  <c r="G18" i="2"/>
  <c r="L31" i="2"/>
  <c r="H17" i="2"/>
  <c r="H18" i="2"/>
  <c r="V6" i="5"/>
  <c r="S6" i="6"/>
  <c r="R6" i="6"/>
  <c r="E17" i="2"/>
  <c r="J6" i="2"/>
  <c r="Q6" i="6"/>
  <c r="E18" i="2"/>
  <c r="K6" i="6"/>
  <c r="J6" i="6"/>
  <c r="K79" i="3"/>
  <c r="L6" i="5"/>
  <c r="T6" i="5"/>
  <c r="L58" i="2"/>
  <c r="W6" i="5"/>
  <c r="J6" i="3"/>
  <c r="I6" i="5"/>
  <c r="E55" i="12"/>
  <c r="E53" i="12"/>
  <c r="E57" i="12" s="1"/>
  <c r="L6" i="3"/>
  <c r="K6" i="5"/>
  <c r="S6" i="5"/>
  <c r="F54" i="12"/>
  <c r="F56" i="12"/>
  <c r="E48" i="13"/>
  <c r="C76" i="13"/>
  <c r="F90" i="13"/>
  <c r="D118" i="13"/>
  <c r="G132" i="13"/>
  <c r="E160" i="13"/>
  <c r="Q23" i="14"/>
  <c r="C51" i="14"/>
  <c r="C107" i="14"/>
  <c r="C53" i="12"/>
  <c r="G54" i="12"/>
  <c r="C55" i="12"/>
  <c r="G56" i="12"/>
  <c r="A14" i="12"/>
  <c r="W6" i="13"/>
  <c r="C34" i="13"/>
  <c r="F48" i="13"/>
  <c r="D76" i="13"/>
  <c r="G90" i="13"/>
  <c r="E118" i="13"/>
  <c r="C146" i="13"/>
  <c r="F160" i="13"/>
  <c r="C163" i="14"/>
  <c r="C149" i="14"/>
  <c r="C135" i="14"/>
  <c r="E133" i="15"/>
  <c r="E147" i="15"/>
  <c r="E35" i="15"/>
  <c r="E21" i="15"/>
  <c r="E161" i="15"/>
  <c r="E49" i="15"/>
  <c r="E63" i="15"/>
  <c r="E77" i="15"/>
  <c r="E91" i="15"/>
  <c r="E119" i="15"/>
  <c r="D53" i="12"/>
  <c r="U7" i="12"/>
  <c r="D55" i="12"/>
  <c r="U9" i="12"/>
  <c r="A11" i="12"/>
  <c r="U14" i="12"/>
  <c r="D34" i="13"/>
  <c r="G48" i="13"/>
  <c r="E76" i="13"/>
  <c r="C104" i="13"/>
  <c r="F118" i="13"/>
  <c r="D146" i="13"/>
  <c r="G160" i="13"/>
  <c r="C93" i="14"/>
  <c r="I5" i="12"/>
  <c r="U11" i="12"/>
  <c r="U16" i="12"/>
  <c r="U18" i="12"/>
  <c r="U20" i="12"/>
  <c r="U22" i="12"/>
  <c r="U24" i="12"/>
  <c r="U26" i="12"/>
  <c r="U28" i="12"/>
  <c r="U30" i="12"/>
  <c r="U32" i="12"/>
  <c r="U34" i="12"/>
  <c r="U36" i="12"/>
  <c r="U38" i="12"/>
  <c r="U40" i="12"/>
  <c r="U42" i="12"/>
  <c r="U44" i="12"/>
  <c r="U46" i="12"/>
  <c r="U48" i="12"/>
  <c r="U50" i="12"/>
  <c r="U52" i="12"/>
  <c r="U54" i="12"/>
  <c r="U56" i="12"/>
  <c r="C20" i="13"/>
  <c r="E34" i="13"/>
  <c r="C62" i="13"/>
  <c r="F76" i="13"/>
  <c r="D104" i="13"/>
  <c r="G118" i="13"/>
  <c r="E146" i="13"/>
  <c r="F53" i="12"/>
  <c r="F55" i="12"/>
  <c r="D62" i="13"/>
  <c r="G76" i="13"/>
  <c r="E104" i="13"/>
  <c r="C132" i="13"/>
  <c r="F146" i="13"/>
  <c r="C37" i="14"/>
  <c r="C79" i="14"/>
  <c r="K5" i="12"/>
  <c r="S5" i="12"/>
  <c r="G53" i="12"/>
  <c r="G57" i="12" s="1"/>
  <c r="C54" i="12"/>
  <c r="G55" i="12"/>
  <c r="C56" i="12"/>
  <c r="U13" i="12"/>
  <c r="E20" i="13"/>
  <c r="P20" i="13"/>
  <c r="G34" i="13"/>
  <c r="E62" i="13"/>
  <c r="C90" i="13"/>
  <c r="F104" i="13"/>
  <c r="D132" i="13"/>
  <c r="G146" i="13"/>
  <c r="L5" i="12"/>
  <c r="U6" i="12"/>
  <c r="D54" i="12"/>
  <c r="U8" i="12"/>
  <c r="D56" i="12"/>
  <c r="A15" i="12"/>
  <c r="I6" i="13"/>
  <c r="F20" i="13"/>
  <c r="Q20" i="13"/>
  <c r="C48" i="13"/>
  <c r="F62" i="13"/>
  <c r="D90" i="13"/>
  <c r="G104" i="13"/>
  <c r="E132" i="13"/>
  <c r="C65" i="14"/>
  <c r="C121" i="14"/>
  <c r="L7" i="15"/>
  <c r="G21" i="15"/>
  <c r="R21" i="15"/>
  <c r="G35" i="15"/>
  <c r="C91" i="15"/>
  <c r="D105" i="15"/>
  <c r="F133" i="15"/>
  <c r="G147" i="15"/>
  <c r="G147" i="16"/>
  <c r="G121" i="16"/>
  <c r="G35" i="16"/>
  <c r="G119" i="16"/>
  <c r="G93" i="16"/>
  <c r="G161" i="16"/>
  <c r="G135" i="16"/>
  <c r="G49" i="16"/>
  <c r="G23" i="16"/>
  <c r="G91" i="16"/>
  <c r="G65" i="16"/>
  <c r="G9" i="16"/>
  <c r="G105" i="16"/>
  <c r="G79" i="16"/>
  <c r="C51" i="16"/>
  <c r="F107" i="16"/>
  <c r="U7" i="17"/>
  <c r="Y7" i="15"/>
  <c r="T21" i="15"/>
  <c r="C63" i="15"/>
  <c r="D77" i="15"/>
  <c r="F105" i="15"/>
  <c r="G119" i="15"/>
  <c r="J7" i="16"/>
  <c r="U21" i="15"/>
  <c r="C49" i="15"/>
  <c r="D63" i="15"/>
  <c r="F91" i="15"/>
  <c r="G105" i="15"/>
  <c r="C161" i="15"/>
  <c r="G21" i="16"/>
  <c r="F35" i="16"/>
  <c r="G63" i="16"/>
  <c r="F91" i="16"/>
  <c r="C93" i="16"/>
  <c r="C21" i="15"/>
  <c r="C35" i="15"/>
  <c r="D49" i="15"/>
  <c r="F77" i="15"/>
  <c r="G91" i="15"/>
  <c r="C147" i="15"/>
  <c r="D161" i="15"/>
  <c r="C91" i="16"/>
  <c r="C65" i="16"/>
  <c r="C9" i="16"/>
  <c r="C149" i="16"/>
  <c r="C63" i="16"/>
  <c r="C37" i="16"/>
  <c r="C105" i="16"/>
  <c r="C79" i="16"/>
  <c r="C147" i="16"/>
  <c r="C121" i="16"/>
  <c r="C35" i="16"/>
  <c r="C161" i="16"/>
  <c r="C135" i="16"/>
  <c r="C49" i="16"/>
  <c r="C23" i="16"/>
  <c r="F121" i="16"/>
  <c r="D21" i="15"/>
  <c r="D35" i="15"/>
  <c r="F63" i="15"/>
  <c r="G77" i="15"/>
  <c r="C133" i="15"/>
  <c r="D147" i="15"/>
  <c r="G37" i="16"/>
  <c r="F65" i="16"/>
  <c r="C133" i="16"/>
  <c r="J7" i="15"/>
  <c r="F49" i="15"/>
  <c r="G63" i="15"/>
  <c r="C119" i="15"/>
  <c r="D133" i="15"/>
  <c r="F161" i="15"/>
  <c r="Q21" i="16"/>
  <c r="C77" i="16"/>
  <c r="F133" i="16"/>
  <c r="G149" i="16"/>
  <c r="K7" i="15"/>
  <c r="F21" i="15"/>
  <c r="Q21" i="15"/>
  <c r="F35" i="15"/>
  <c r="G49" i="15"/>
  <c r="C105" i="15"/>
  <c r="D119" i="15"/>
  <c r="F147" i="15"/>
  <c r="F105" i="16"/>
  <c r="F79" i="16"/>
  <c r="F147" i="16"/>
  <c r="F77" i="16"/>
  <c r="F51" i="16"/>
  <c r="F119" i="16"/>
  <c r="F93" i="16"/>
  <c r="F161" i="16"/>
  <c r="F135" i="16"/>
  <c r="F49" i="16"/>
  <c r="F23" i="16"/>
  <c r="F149" i="16"/>
  <c r="F63" i="16"/>
  <c r="F37" i="16"/>
  <c r="F21" i="16"/>
  <c r="R9" i="16"/>
  <c r="R21" i="16"/>
  <c r="G77" i="16"/>
  <c r="C107" i="16"/>
  <c r="G133" i="16"/>
  <c r="W7" i="17"/>
  <c r="V7" i="17"/>
  <c r="E104" i="18"/>
  <c r="E148" i="18"/>
  <c r="E132" i="18"/>
  <c r="E106" i="18"/>
  <c r="E160" i="18"/>
  <c r="E134" i="18"/>
  <c r="E118" i="18"/>
  <c r="E120" i="18"/>
  <c r="E34" i="18"/>
  <c r="E8" i="18"/>
  <c r="E78" i="18"/>
  <c r="E146" i="18"/>
  <c r="E62" i="18"/>
  <c r="E36" i="18"/>
  <c r="E20" i="18"/>
  <c r="E90" i="18"/>
  <c r="E64" i="18"/>
  <c r="E48" i="18"/>
  <c r="E22" i="18"/>
  <c r="E76" i="18"/>
  <c r="E50" i="18"/>
  <c r="E92" i="18"/>
  <c r="I7" i="16"/>
  <c r="D9" i="16"/>
  <c r="O9" i="16"/>
  <c r="D65" i="16"/>
  <c r="D91" i="16"/>
  <c r="E107" i="16"/>
  <c r="E133" i="16"/>
  <c r="C9" i="17"/>
  <c r="E21" i="17"/>
  <c r="P21" i="17"/>
  <c r="G35" i="17"/>
  <c r="E37" i="17"/>
  <c r="E63" i="17"/>
  <c r="C65" i="17"/>
  <c r="F79" i="17"/>
  <c r="C91" i="17"/>
  <c r="F105" i="17"/>
  <c r="E119" i="17"/>
  <c r="E133" i="17"/>
  <c r="M104" i="18"/>
  <c r="M148" i="18"/>
  <c r="M132" i="18"/>
  <c r="M106" i="18"/>
  <c r="M160" i="18"/>
  <c r="M134" i="18"/>
  <c r="M118" i="18"/>
  <c r="M34" i="18"/>
  <c r="M8" i="18"/>
  <c r="M146" i="18"/>
  <c r="M78" i="18"/>
  <c r="M62" i="18"/>
  <c r="M36" i="18"/>
  <c r="M20" i="18"/>
  <c r="M90" i="18"/>
  <c r="M64" i="18"/>
  <c r="M48" i="18"/>
  <c r="M22" i="18"/>
  <c r="M120" i="18"/>
  <c r="M76" i="18"/>
  <c r="M50" i="18"/>
  <c r="U92" i="18"/>
  <c r="W7" i="16"/>
  <c r="D51" i="16"/>
  <c r="D77" i="16"/>
  <c r="E93" i="16"/>
  <c r="E119" i="16"/>
  <c r="C119" i="17"/>
  <c r="C133" i="17"/>
  <c r="C107" i="17"/>
  <c r="C149" i="17"/>
  <c r="C147" i="17"/>
  <c r="C121" i="17"/>
  <c r="K7" i="17"/>
  <c r="F9" i="17"/>
  <c r="Q9" i="17"/>
  <c r="S21" i="17"/>
  <c r="E23" i="17"/>
  <c r="E49" i="17"/>
  <c r="C51" i="17"/>
  <c r="F65" i="17"/>
  <c r="C77" i="17"/>
  <c r="F91" i="17"/>
  <c r="D93" i="17"/>
  <c r="D107" i="17"/>
  <c r="G161" i="17"/>
  <c r="U120" i="18"/>
  <c r="S9" i="16"/>
  <c r="D35" i="16"/>
  <c r="E51" i="16"/>
  <c r="E77" i="16"/>
  <c r="D121" i="16"/>
  <c r="D147" i="16"/>
  <c r="D119" i="17"/>
  <c r="D161" i="17"/>
  <c r="D135" i="17"/>
  <c r="D133" i="17"/>
  <c r="D149" i="17"/>
  <c r="G9" i="17"/>
  <c r="R9" i="17"/>
  <c r="F23" i="17"/>
  <c r="C35" i="17"/>
  <c r="F49" i="17"/>
  <c r="D51" i="17"/>
  <c r="G65" i="17"/>
  <c r="D77" i="17"/>
  <c r="G91" i="17"/>
  <c r="E93" i="17"/>
  <c r="E107" i="17"/>
  <c r="F149" i="17"/>
  <c r="E35" i="16"/>
  <c r="D79" i="16"/>
  <c r="D105" i="16"/>
  <c r="E121" i="16"/>
  <c r="E147" i="16"/>
  <c r="E161" i="17"/>
  <c r="E135" i="17"/>
  <c r="E149" i="17"/>
  <c r="E147" i="17"/>
  <c r="E121" i="17"/>
  <c r="S9" i="17"/>
  <c r="G23" i="17"/>
  <c r="D35" i="17"/>
  <c r="G49" i="17"/>
  <c r="E51" i="17"/>
  <c r="E77" i="17"/>
  <c r="C79" i="17"/>
  <c r="F93" i="17"/>
  <c r="C105" i="17"/>
  <c r="D147" i="17"/>
  <c r="D149" i="16"/>
  <c r="F133" i="17"/>
  <c r="F107" i="17"/>
  <c r="F147" i="17"/>
  <c r="F121" i="17"/>
  <c r="F161" i="17"/>
  <c r="F135" i="17"/>
  <c r="F51" i="17"/>
  <c r="C63" i="17"/>
  <c r="F77" i="17"/>
  <c r="D79" i="17"/>
  <c r="G93" i="17"/>
  <c r="D105" i="17"/>
  <c r="C135" i="17"/>
  <c r="E21" i="16"/>
  <c r="P21" i="16"/>
  <c r="E37" i="16"/>
  <c r="E63" i="16"/>
  <c r="D107" i="16"/>
  <c r="D133" i="16"/>
  <c r="E149" i="16"/>
  <c r="G133" i="17"/>
  <c r="G107" i="17"/>
  <c r="G149" i="17"/>
  <c r="G147" i="17"/>
  <c r="G121" i="17"/>
  <c r="G119" i="17"/>
  <c r="D21" i="17"/>
  <c r="O21" i="17"/>
  <c r="F35" i="17"/>
  <c r="D37" i="17"/>
  <c r="G51" i="17"/>
  <c r="D63" i="17"/>
  <c r="G77" i="17"/>
  <c r="E79" i="17"/>
  <c r="E105" i="17"/>
  <c r="G135" i="17"/>
  <c r="U104" i="18"/>
  <c r="U148" i="18"/>
  <c r="U132" i="18"/>
  <c r="U106" i="18"/>
  <c r="U160" i="18"/>
  <c r="U134" i="18"/>
  <c r="U118" i="18"/>
  <c r="U146" i="18"/>
  <c r="U34" i="18"/>
  <c r="U8" i="18"/>
  <c r="U78" i="18"/>
  <c r="U62" i="18"/>
  <c r="U36" i="18"/>
  <c r="U20" i="18"/>
  <c r="U90" i="18"/>
  <c r="U64" i="18"/>
  <c r="U48" i="18"/>
  <c r="U22" i="18"/>
  <c r="U76" i="18"/>
  <c r="U50" i="18"/>
  <c r="M92" i="18"/>
  <c r="D146" i="18"/>
  <c r="D120" i="18"/>
  <c r="D104" i="18"/>
  <c r="D148" i="18"/>
  <c r="D132" i="18"/>
  <c r="D106" i="18"/>
  <c r="D160" i="18"/>
  <c r="D134" i="18"/>
  <c r="D118" i="18"/>
  <c r="L146" i="18"/>
  <c r="L120" i="18"/>
  <c r="L104" i="18"/>
  <c r="L148" i="18"/>
  <c r="L132" i="18"/>
  <c r="L106" i="18"/>
  <c r="L160" i="18"/>
  <c r="L134" i="18"/>
  <c r="L118" i="18"/>
  <c r="T146" i="18"/>
  <c r="T120" i="18"/>
  <c r="T104" i="18"/>
  <c r="T148" i="18"/>
  <c r="T132" i="18"/>
  <c r="T106" i="18"/>
  <c r="T160" i="18"/>
  <c r="T134" i="18"/>
  <c r="T118" i="18"/>
  <c r="F8" i="18"/>
  <c r="N8" i="18"/>
  <c r="V8" i="18"/>
  <c r="C22" i="18"/>
  <c r="K22" i="18"/>
  <c r="S22" i="18"/>
  <c r="F34" i="18"/>
  <c r="N34" i="18"/>
  <c r="V34" i="18"/>
  <c r="C48" i="18"/>
  <c r="K48" i="18"/>
  <c r="S48" i="18"/>
  <c r="G78" i="18"/>
  <c r="O78" i="18"/>
  <c r="D92" i="18"/>
  <c r="L92" i="18"/>
  <c r="T92" i="18"/>
  <c r="F148" i="18"/>
  <c r="F132" i="18"/>
  <c r="F106" i="18"/>
  <c r="F160" i="18"/>
  <c r="F134" i="18"/>
  <c r="F118" i="18"/>
  <c r="F146" i="18"/>
  <c r="F120" i="18"/>
  <c r="N148" i="18"/>
  <c r="N132" i="18"/>
  <c r="N106" i="18"/>
  <c r="N160" i="18"/>
  <c r="N134" i="18"/>
  <c r="N118" i="18"/>
  <c r="N146" i="18"/>
  <c r="N120" i="18"/>
  <c r="V148" i="18"/>
  <c r="V132" i="18"/>
  <c r="V106" i="18"/>
  <c r="V160" i="18"/>
  <c r="V134" i="18"/>
  <c r="V118" i="18"/>
  <c r="V146" i="18"/>
  <c r="V120" i="18"/>
  <c r="C20" i="18"/>
  <c r="K20" i="18"/>
  <c r="S20" i="18"/>
  <c r="G50" i="18"/>
  <c r="O50" i="18"/>
  <c r="D64" i="18"/>
  <c r="L64" i="18"/>
  <c r="T64" i="18"/>
  <c r="G76" i="18"/>
  <c r="O76" i="18"/>
  <c r="D90" i="18"/>
  <c r="L90" i="18"/>
  <c r="T90" i="18"/>
  <c r="F92" i="18"/>
  <c r="N92" i="18"/>
  <c r="V92" i="18"/>
  <c r="C118" i="18"/>
  <c r="G132" i="18"/>
  <c r="G106" i="18"/>
  <c r="G160" i="18"/>
  <c r="G134" i="18"/>
  <c r="G118" i="18"/>
  <c r="G146" i="18"/>
  <c r="G120" i="18"/>
  <c r="G104" i="18"/>
  <c r="O132" i="18"/>
  <c r="O106" i="18"/>
  <c r="O160" i="18"/>
  <c r="O134" i="18"/>
  <c r="O118" i="18"/>
  <c r="O146" i="18"/>
  <c r="O120" i="18"/>
  <c r="O104" i="18"/>
  <c r="D20" i="18"/>
  <c r="L20" i="18"/>
  <c r="T20" i="18"/>
  <c r="F22" i="18"/>
  <c r="N22" i="18"/>
  <c r="V22" i="18"/>
  <c r="C36" i="18"/>
  <c r="K36" i="18"/>
  <c r="S36" i="18"/>
  <c r="F48" i="18"/>
  <c r="N48" i="18"/>
  <c r="V48" i="18"/>
  <c r="C62" i="18"/>
  <c r="K62" i="18"/>
  <c r="S62" i="18"/>
  <c r="G92" i="18"/>
  <c r="O92" i="18"/>
  <c r="K118" i="18"/>
  <c r="O148" i="18"/>
  <c r="X6" i="18"/>
  <c r="G22" i="18"/>
  <c r="O22" i="18"/>
  <c r="D36" i="18"/>
  <c r="L36" i="18"/>
  <c r="T36" i="18"/>
  <c r="G48" i="18"/>
  <c r="O48" i="18"/>
  <c r="D62" i="18"/>
  <c r="L62" i="18"/>
  <c r="T62" i="18"/>
  <c r="F64" i="18"/>
  <c r="N64" i="18"/>
  <c r="V64" i="18"/>
  <c r="C78" i="18"/>
  <c r="K78" i="18"/>
  <c r="S78" i="18"/>
  <c r="F90" i="18"/>
  <c r="N90" i="18"/>
  <c r="V90" i="18"/>
  <c r="S118" i="18"/>
  <c r="F20" i="18"/>
  <c r="N20" i="18"/>
  <c r="V20" i="18"/>
  <c r="C34" i="18"/>
  <c r="K34" i="18"/>
  <c r="S34" i="18"/>
  <c r="G64" i="18"/>
  <c r="O64" i="18"/>
  <c r="D78" i="18"/>
  <c r="L78" i="18"/>
  <c r="T78" i="18"/>
  <c r="G90" i="18"/>
  <c r="O90" i="18"/>
  <c r="F104" i="18"/>
  <c r="J6" i="18"/>
  <c r="R6" i="18"/>
  <c r="D8" i="18"/>
  <c r="L8" i="18"/>
  <c r="T8" i="18"/>
  <c r="G20" i="18"/>
  <c r="O20" i="18"/>
  <c r="D34" i="18"/>
  <c r="L34" i="18"/>
  <c r="T34" i="18"/>
  <c r="F36" i="18"/>
  <c r="N36" i="18"/>
  <c r="V36" i="18"/>
  <c r="C50" i="18"/>
  <c r="K50" i="18"/>
  <c r="S50" i="18"/>
  <c r="F62" i="18"/>
  <c r="N62" i="18"/>
  <c r="V62" i="18"/>
  <c r="C76" i="18"/>
  <c r="K76" i="18"/>
  <c r="S76" i="18"/>
  <c r="N104" i="18"/>
  <c r="C146" i="18"/>
  <c r="C120" i="18"/>
  <c r="C104" i="18"/>
  <c r="C148" i="18"/>
  <c r="C132" i="18"/>
  <c r="C106" i="18"/>
  <c r="C160" i="18"/>
  <c r="C134" i="18"/>
  <c r="K146" i="18"/>
  <c r="K120" i="18"/>
  <c r="K104" i="18"/>
  <c r="K148" i="18"/>
  <c r="K132" i="18"/>
  <c r="K106" i="18"/>
  <c r="K160" i="18"/>
  <c r="K134" i="18"/>
  <c r="S146" i="18"/>
  <c r="S120" i="18"/>
  <c r="S104" i="18"/>
  <c r="S148" i="18"/>
  <c r="S132" i="18"/>
  <c r="S106" i="18"/>
  <c r="S160" i="18"/>
  <c r="S134" i="18"/>
  <c r="G36" i="18"/>
  <c r="O36" i="18"/>
  <c r="D50" i="18"/>
  <c r="L50" i="18"/>
  <c r="T50" i="18"/>
  <c r="G62" i="18"/>
  <c r="O62" i="18"/>
  <c r="D76" i="18"/>
  <c r="L76" i="18"/>
  <c r="T76" i="18"/>
  <c r="F78" i="18"/>
  <c r="N78" i="18"/>
  <c r="V78" i="18"/>
  <c r="C92" i="18"/>
  <c r="K92" i="18"/>
  <c r="S92" i="18"/>
  <c r="V104" i="18"/>
  <c r="L22" i="21"/>
  <c r="C133" i="22"/>
  <c r="C77" i="22"/>
  <c r="C119" i="22"/>
  <c r="C63" i="22"/>
  <c r="C161" i="22"/>
  <c r="C105" i="22"/>
  <c r="C49" i="22"/>
  <c r="C147" i="22"/>
  <c r="C35" i="22"/>
  <c r="C91" i="22"/>
  <c r="C21" i="22"/>
  <c r="F7" i="19"/>
  <c r="N7" i="19"/>
  <c r="V7" i="19"/>
  <c r="M22" i="21"/>
  <c r="E50" i="21"/>
  <c r="E78" i="21"/>
  <c r="E148" i="21"/>
  <c r="E36" i="21"/>
  <c r="E106" i="21"/>
  <c r="E64" i="21"/>
  <c r="E22" i="21"/>
  <c r="E134" i="21"/>
  <c r="E92" i="21"/>
  <c r="E162" i="21"/>
  <c r="O22" i="21"/>
  <c r="D92" i="21"/>
  <c r="F120" i="21"/>
  <c r="C134" i="21"/>
  <c r="D133" i="22"/>
  <c r="D77" i="22"/>
  <c r="D119" i="22"/>
  <c r="D63" i="22"/>
  <c r="D161" i="22"/>
  <c r="D105" i="22"/>
  <c r="D49" i="22"/>
  <c r="D147" i="22"/>
  <c r="D21" i="22"/>
  <c r="G63" i="22"/>
  <c r="E77" i="22"/>
  <c r="C22" i="21"/>
  <c r="F50" i="21"/>
  <c r="C64" i="21"/>
  <c r="D134" i="21"/>
  <c r="F162" i="21"/>
  <c r="E119" i="22"/>
  <c r="E63" i="22"/>
  <c r="E161" i="22"/>
  <c r="E105" i="22"/>
  <c r="E49" i="22"/>
  <c r="E147" i="22"/>
  <c r="E91" i="22"/>
  <c r="E21" i="22"/>
  <c r="P21" i="22"/>
  <c r="H63" i="22"/>
  <c r="F77" i="22"/>
  <c r="D91" i="22"/>
  <c r="D22" i="21"/>
  <c r="N22" i="21"/>
  <c r="D64" i="21"/>
  <c r="F92" i="21"/>
  <c r="C106" i="21"/>
  <c r="F119" i="22"/>
  <c r="F63" i="22"/>
  <c r="F161" i="22"/>
  <c r="F105" i="22"/>
  <c r="F49" i="22"/>
  <c r="F147" i="22"/>
  <c r="F91" i="22"/>
  <c r="F133" i="22"/>
  <c r="F21" i="22"/>
  <c r="Q21" i="22"/>
  <c r="G119" i="22"/>
  <c r="E133" i="22"/>
  <c r="C36" i="21"/>
  <c r="D106" i="21"/>
  <c r="F134" i="21"/>
  <c r="C148" i="21"/>
  <c r="G161" i="22"/>
  <c r="G105" i="22"/>
  <c r="G49" i="22"/>
  <c r="G147" i="22"/>
  <c r="G91" i="22"/>
  <c r="G133" i="22"/>
  <c r="G77" i="22"/>
  <c r="G21" i="22"/>
  <c r="R21" i="22"/>
  <c r="D35" i="22"/>
  <c r="D148" i="21"/>
  <c r="H161" i="22"/>
  <c r="H105" i="22"/>
  <c r="H49" i="22"/>
  <c r="H147" i="22"/>
  <c r="H91" i="22"/>
  <c r="H133" i="22"/>
  <c r="H77" i="22"/>
  <c r="H119" i="22"/>
  <c r="H21" i="22"/>
  <c r="S21" i="22"/>
  <c r="E35" i="22"/>
  <c r="D78" i="21"/>
  <c r="F106" i="21"/>
  <c r="C120" i="21"/>
  <c r="T21" i="22"/>
  <c r="F35" i="22"/>
  <c r="Q8" i="21"/>
  <c r="F36" i="21"/>
  <c r="C50" i="21"/>
  <c r="D120" i="21"/>
  <c r="F148" i="21"/>
  <c r="J7" i="22"/>
  <c r="G35" i="22"/>
  <c r="E62" i="26"/>
  <c r="E160" i="26"/>
  <c r="E76" i="26"/>
  <c r="E118" i="26"/>
  <c r="E48" i="26"/>
  <c r="E90" i="26"/>
  <c r="E132" i="26"/>
  <c r="E20" i="26"/>
  <c r="E146" i="26"/>
  <c r="E34" i="26"/>
  <c r="K6" i="26"/>
  <c r="J6" i="26"/>
  <c r="G160" i="26"/>
  <c r="C62" i="26"/>
  <c r="F76" i="26"/>
  <c r="D104" i="26"/>
  <c r="G118" i="26"/>
  <c r="C48" i="26"/>
  <c r="F62" i="26"/>
  <c r="D90" i="26"/>
  <c r="G104" i="26"/>
  <c r="C160" i="26"/>
  <c r="F20" i="26"/>
  <c r="D48" i="26"/>
  <c r="G62" i="26"/>
  <c r="C118" i="26"/>
  <c r="F132" i="26"/>
  <c r="K6" i="27"/>
  <c r="J6" i="27"/>
  <c r="I6" i="27"/>
  <c r="D160" i="26"/>
  <c r="G20" i="26"/>
  <c r="C76" i="26"/>
  <c r="F90" i="26"/>
  <c r="D118" i="26"/>
  <c r="G132" i="26"/>
  <c r="C34" i="26"/>
  <c r="F48" i="26"/>
  <c r="D76" i="26"/>
  <c r="G90" i="26"/>
  <c r="C146" i="26"/>
  <c r="F160" i="26"/>
  <c r="D34" i="26"/>
  <c r="G48" i="26"/>
  <c r="C104" i="26"/>
  <c r="F118" i="26"/>
  <c r="D146" i="26"/>
  <c r="G146" i="27"/>
  <c r="G160" i="27"/>
  <c r="E34" i="27"/>
  <c r="C62" i="27"/>
  <c r="F76" i="27"/>
  <c r="D104" i="27"/>
  <c r="G118" i="27"/>
  <c r="F146" i="28"/>
  <c r="D20" i="27"/>
  <c r="G34" i="27"/>
  <c r="E62" i="27"/>
  <c r="C90" i="27"/>
  <c r="F104" i="27"/>
  <c r="D132" i="27"/>
  <c r="C132" i="28"/>
  <c r="C146" i="28"/>
  <c r="C160" i="28"/>
  <c r="C118" i="28"/>
  <c r="C104" i="28"/>
  <c r="C20" i="28"/>
  <c r="C34" i="28"/>
  <c r="C48" i="28"/>
  <c r="C62" i="28"/>
  <c r="C90" i="28"/>
  <c r="E20" i="27"/>
  <c r="C48" i="27"/>
  <c r="F62" i="27"/>
  <c r="D90" i="27"/>
  <c r="G104" i="27"/>
  <c r="E132" i="27"/>
  <c r="J30" i="30"/>
  <c r="L30" i="30"/>
  <c r="C146" i="27"/>
  <c r="C160" i="27"/>
  <c r="F20" i="27"/>
  <c r="D48" i="27"/>
  <c r="G62" i="27"/>
  <c r="E90" i="27"/>
  <c r="C118" i="27"/>
  <c r="F132" i="27"/>
  <c r="D146" i="27"/>
  <c r="D160" i="27"/>
  <c r="G20" i="27"/>
  <c r="E48" i="27"/>
  <c r="C76" i="27"/>
  <c r="F90" i="27"/>
  <c r="D118" i="27"/>
  <c r="G132" i="27"/>
  <c r="E146" i="27"/>
  <c r="F104" i="28"/>
  <c r="F118" i="28"/>
  <c r="F160" i="28"/>
  <c r="F34" i="28"/>
  <c r="F132" i="28"/>
  <c r="F48" i="28"/>
  <c r="F62" i="28"/>
  <c r="F76" i="28"/>
  <c r="F90" i="28"/>
  <c r="F20" i="28"/>
  <c r="C34" i="27"/>
  <c r="F48" i="27"/>
  <c r="D76" i="27"/>
  <c r="G90" i="27"/>
  <c r="E118" i="27"/>
  <c r="F160" i="27"/>
  <c r="F146" i="27"/>
  <c r="D34" i="27"/>
  <c r="G48" i="27"/>
  <c r="E76" i="27"/>
  <c r="C104" i="27"/>
  <c r="F118" i="27"/>
  <c r="C76" i="28"/>
  <c r="E160" i="28"/>
  <c r="E104" i="28"/>
  <c r="E146" i="28"/>
  <c r="G34" i="28"/>
  <c r="D104" i="28"/>
  <c r="G118" i="28"/>
  <c r="G132" i="28"/>
  <c r="D76" i="28"/>
  <c r="E90" i="28"/>
  <c r="E118" i="28"/>
  <c r="G146" i="28"/>
  <c r="D62" i="28"/>
  <c r="E76" i="28"/>
  <c r="H74" i="30"/>
  <c r="F74" i="30"/>
  <c r="I6" i="28"/>
  <c r="D48" i="28"/>
  <c r="E62" i="28"/>
  <c r="G90" i="28"/>
  <c r="J6" i="28"/>
  <c r="D34" i="28"/>
  <c r="E48" i="28"/>
  <c r="G76" i="28"/>
  <c r="E132" i="28"/>
  <c r="G160" i="28"/>
  <c r="E34" i="28"/>
  <c r="G62" i="28"/>
  <c r="D146" i="28"/>
  <c r="D160" i="28"/>
  <c r="D132" i="28"/>
  <c r="L6" i="28"/>
  <c r="E20" i="28"/>
  <c r="G48" i="28"/>
  <c r="D52" i="30"/>
  <c r="L58" i="30"/>
  <c r="L75" i="30"/>
  <c r="H78" i="30"/>
  <c r="L52" i="30"/>
  <c r="L53" i="30"/>
  <c r="J55" i="30"/>
  <c r="J64" i="30"/>
  <c r="J65" i="30"/>
  <c r="L78" i="30"/>
  <c r="J81" i="30"/>
  <c r="L84" i="30"/>
  <c r="F96" i="30"/>
  <c r="F118" i="30"/>
  <c r="J263" i="30"/>
  <c r="L262" i="30"/>
  <c r="F261" i="30"/>
  <c r="H260" i="30"/>
  <c r="J259" i="30"/>
  <c r="L258" i="30"/>
  <c r="F257" i="30"/>
  <c r="H256" i="30"/>
  <c r="L255" i="30"/>
  <c r="H254" i="30"/>
  <c r="L253" i="30"/>
  <c r="H252" i="30"/>
  <c r="L251" i="30"/>
  <c r="H263" i="30"/>
  <c r="J262" i="30"/>
  <c r="L261" i="30"/>
  <c r="F260" i="30"/>
  <c r="H259" i="30"/>
  <c r="J258" i="30"/>
  <c r="L257" i="30"/>
  <c r="F256" i="30"/>
  <c r="J255" i="30"/>
  <c r="N254" i="30"/>
  <c r="F254" i="30"/>
  <c r="J253" i="30"/>
  <c r="N252" i="30"/>
  <c r="F263" i="30"/>
  <c r="H262" i="30"/>
  <c r="J261" i="30"/>
  <c r="L260" i="30"/>
  <c r="F259" i="30"/>
  <c r="H258" i="30"/>
  <c r="J257" i="30"/>
  <c r="L256" i="30"/>
  <c r="H255" i="30"/>
  <c r="L254" i="30"/>
  <c r="H253" i="30"/>
  <c r="L252" i="30"/>
  <c r="H251" i="30"/>
  <c r="L263" i="30"/>
  <c r="F262" i="30"/>
  <c r="H261" i="30"/>
  <c r="J260" i="30"/>
  <c r="L259" i="30"/>
  <c r="F258" i="30"/>
  <c r="H257" i="30"/>
  <c r="J256" i="30"/>
  <c r="N255" i="30"/>
  <c r="F255" i="30"/>
  <c r="J254" i="30"/>
  <c r="N253" i="30"/>
  <c r="F253" i="30"/>
  <c r="J252" i="30"/>
  <c r="N251" i="30"/>
  <c r="F251" i="30"/>
  <c r="F252" i="30"/>
  <c r="J251" i="30"/>
  <c r="H87" i="30"/>
  <c r="H83" i="30"/>
  <c r="H85" i="30"/>
  <c r="H81" i="30"/>
  <c r="N52" i="30"/>
  <c r="L54" i="30"/>
  <c r="J56" i="30"/>
  <c r="H57" i="30"/>
  <c r="H59" i="30"/>
  <c r="H60" i="30"/>
  <c r="J62" i="30"/>
  <c r="L65" i="30"/>
  <c r="L74" i="30"/>
  <c r="L79" i="30"/>
  <c r="L82" i="30"/>
  <c r="J87" i="30"/>
  <c r="J86" i="30"/>
  <c r="J82" i="30"/>
  <c r="J79" i="30"/>
  <c r="J77" i="30"/>
  <c r="J75" i="30"/>
  <c r="J84" i="30"/>
  <c r="J80" i="30"/>
  <c r="J78" i="30"/>
  <c r="J76" i="30"/>
  <c r="J52" i="30"/>
  <c r="L55" i="30"/>
  <c r="J57" i="30"/>
  <c r="J60" i="30"/>
  <c r="J61" i="30"/>
  <c r="L63" i="30"/>
  <c r="L64" i="30"/>
  <c r="J140" i="30"/>
  <c r="H140" i="30"/>
  <c r="L86" i="30"/>
  <c r="L85" i="30"/>
  <c r="L81" i="30"/>
  <c r="L87" i="30"/>
  <c r="L83" i="30"/>
  <c r="L56" i="30"/>
  <c r="J58" i="30"/>
  <c r="J59" i="30"/>
  <c r="L61" i="30"/>
  <c r="L62" i="30"/>
  <c r="L57" i="30"/>
  <c r="L59" i="30"/>
  <c r="L60" i="30"/>
  <c r="N96" i="30"/>
  <c r="F75" i="30"/>
  <c r="F77" i="30"/>
  <c r="N77" i="30"/>
  <c r="F79" i="30"/>
  <c r="N79" i="30"/>
  <c r="F82" i="30"/>
  <c r="F86" i="30"/>
  <c r="J123" i="30"/>
  <c r="H124" i="30"/>
  <c r="F126" i="30"/>
  <c r="L129" i="30"/>
  <c r="L130" i="30"/>
  <c r="F140" i="30"/>
  <c r="N162" i="30"/>
  <c r="H163" i="30"/>
  <c r="J164" i="30"/>
  <c r="J165" i="30"/>
  <c r="L167" i="30"/>
  <c r="L168" i="30"/>
  <c r="F170" i="30"/>
  <c r="H171" i="30"/>
  <c r="L184" i="30"/>
  <c r="H208" i="30"/>
  <c r="H209" i="30"/>
  <c r="J210" i="30"/>
  <c r="J211" i="30"/>
  <c r="F215" i="30"/>
  <c r="J216" i="30"/>
  <c r="L217" i="30"/>
  <c r="F128" i="30"/>
  <c r="F129" i="30"/>
  <c r="L163" i="30"/>
  <c r="L164" i="30"/>
  <c r="N165" i="30"/>
  <c r="N166" i="30"/>
  <c r="F169" i="30"/>
  <c r="H170" i="30"/>
  <c r="L171" i="30"/>
  <c r="J175" i="30"/>
  <c r="J207" i="30"/>
  <c r="L209" i="30"/>
  <c r="L210" i="30"/>
  <c r="N211" i="30"/>
  <c r="J215" i="30"/>
  <c r="L216" i="30"/>
  <c r="F218" i="30"/>
  <c r="F228" i="30"/>
  <c r="J125" i="30"/>
  <c r="H127" i="30"/>
  <c r="H128" i="30"/>
  <c r="F130" i="30"/>
  <c r="H162" i="30"/>
  <c r="N163" i="30"/>
  <c r="N164" i="30"/>
  <c r="H169" i="30"/>
  <c r="J170" i="30"/>
  <c r="F173" i="30"/>
  <c r="H174" i="30"/>
  <c r="L175" i="30"/>
  <c r="L207" i="30"/>
  <c r="L208" i="30"/>
  <c r="N209" i="30"/>
  <c r="N210" i="30"/>
  <c r="F213" i="30"/>
  <c r="H214" i="30"/>
  <c r="L215" i="30"/>
  <c r="J219" i="30"/>
  <c r="V17" i="35"/>
  <c r="V13" i="35"/>
  <c r="V16" i="35"/>
  <c r="V12" i="35"/>
  <c r="V8" i="35"/>
  <c r="V7" i="35"/>
  <c r="V15" i="35"/>
  <c r="V18" i="35"/>
  <c r="V14" i="35"/>
  <c r="V10" i="35"/>
  <c r="V9" i="35"/>
  <c r="V11" i="35"/>
  <c r="F76" i="30"/>
  <c r="N76" i="30"/>
  <c r="F78" i="30"/>
  <c r="F80" i="30"/>
  <c r="L121" i="30"/>
  <c r="F123" i="30"/>
  <c r="L124" i="30"/>
  <c r="J126" i="30"/>
  <c r="J127" i="30"/>
  <c r="H129" i="30"/>
  <c r="F131" i="30"/>
  <c r="F167" i="30"/>
  <c r="F168" i="30"/>
  <c r="L170" i="30"/>
  <c r="H173" i="30"/>
  <c r="J174" i="30"/>
  <c r="N207" i="30"/>
  <c r="N208" i="30"/>
  <c r="H213" i="30"/>
  <c r="J214" i="30"/>
  <c r="F217" i="30"/>
  <c r="H218" i="30"/>
  <c r="L219" i="30"/>
  <c r="J228" i="30"/>
  <c r="J250" i="30"/>
  <c r="H250" i="30"/>
  <c r="J272" i="30"/>
  <c r="L272" i="30"/>
  <c r="F211" i="30"/>
  <c r="F212" i="30"/>
  <c r="L214" i="30"/>
  <c r="H217" i="30"/>
  <c r="J218" i="30"/>
  <c r="L127" i="30"/>
  <c r="J129" i="30"/>
  <c r="H131" i="30"/>
  <c r="F163" i="30"/>
  <c r="F164" i="30"/>
  <c r="H166" i="30"/>
  <c r="H167" i="30"/>
  <c r="J168" i="30"/>
  <c r="L169" i="30"/>
  <c r="H172" i="30"/>
  <c r="J173" i="30"/>
  <c r="F209" i="30"/>
  <c r="F210" i="30"/>
  <c r="H212" i="30"/>
  <c r="J213" i="30"/>
  <c r="F216" i="30"/>
  <c r="L218" i="30"/>
  <c r="F171" i="30"/>
  <c r="J172" i="30"/>
  <c r="L173" i="30"/>
  <c r="F207" i="30"/>
  <c r="F208" i="30"/>
  <c r="H210" i="30"/>
  <c r="H211" i="30"/>
  <c r="J212" i="30"/>
  <c r="L213" i="30"/>
  <c r="H216" i="30"/>
  <c r="J217" i="30"/>
  <c r="M29" i="31"/>
  <c r="J274" i="30"/>
  <c r="J278" i="30"/>
  <c r="J279" i="30"/>
  <c r="L281" i="30"/>
  <c r="L282" i="30"/>
  <c r="D30" i="31"/>
  <c r="J285" i="30"/>
  <c r="L284" i="30"/>
  <c r="F283" i="30"/>
  <c r="H282" i="30"/>
  <c r="J281" i="30"/>
  <c r="L280" i="30"/>
  <c r="F279" i="30"/>
  <c r="H278" i="30"/>
  <c r="L277" i="30"/>
  <c r="H276" i="30"/>
  <c r="L275" i="30"/>
  <c r="H274" i="30"/>
  <c r="H285" i="30"/>
  <c r="J284" i="30"/>
  <c r="L283" i="30"/>
  <c r="F282" i="30"/>
  <c r="H281" i="30"/>
  <c r="J280" i="30"/>
  <c r="L279" i="30"/>
  <c r="F278" i="30"/>
  <c r="J277" i="30"/>
  <c r="L274" i="30"/>
  <c r="F276" i="30"/>
  <c r="N277" i="30"/>
  <c r="L278" i="30"/>
  <c r="F284" i="30"/>
  <c r="F285" i="30"/>
  <c r="N8" i="31"/>
  <c r="F42" i="31"/>
  <c r="F38" i="31"/>
  <c r="F35" i="31"/>
  <c r="F33" i="31"/>
  <c r="F31" i="31"/>
  <c r="F41" i="31"/>
  <c r="F37" i="31"/>
  <c r="F40" i="31"/>
  <c r="F36" i="31"/>
  <c r="F34" i="31"/>
  <c r="F32" i="31"/>
  <c r="F30" i="31"/>
  <c r="N8" i="33"/>
  <c r="N274" i="30"/>
  <c r="F277" i="30"/>
  <c r="F280" i="30"/>
  <c r="F281" i="30"/>
  <c r="H283" i="30"/>
  <c r="H284" i="30"/>
  <c r="AV7" i="35"/>
  <c r="AU7" i="35"/>
  <c r="AT7" i="35"/>
  <c r="AS7" i="35"/>
  <c r="AR7" i="35"/>
  <c r="AK29" i="35"/>
  <c r="AL29" i="35"/>
  <c r="W29" i="35"/>
  <c r="V29" i="35"/>
  <c r="H39" i="31"/>
  <c r="H43" i="31"/>
  <c r="N9" i="33"/>
  <c r="N11" i="33"/>
  <c r="N13" i="33"/>
  <c r="M29" i="33"/>
  <c r="AL7" i="35"/>
  <c r="AK7" i="35"/>
  <c r="AJ7" i="35"/>
  <c r="L31" i="31"/>
  <c r="H32" i="31"/>
  <c r="L33" i="31"/>
  <c r="H34" i="31"/>
  <c r="L35" i="31"/>
  <c r="H36" i="31"/>
  <c r="L38" i="31"/>
  <c r="J39" i="31"/>
  <c r="H40" i="31"/>
  <c r="L42" i="31"/>
  <c r="J43" i="31"/>
  <c r="J34" i="31"/>
  <c r="J36" i="31"/>
  <c r="H37" i="31"/>
  <c r="L39" i="31"/>
  <c r="J40" i="31"/>
  <c r="H41" i="31"/>
  <c r="L43" i="31"/>
  <c r="N10" i="33"/>
  <c r="N12" i="33"/>
  <c r="H15" i="35"/>
  <c r="H18" i="35"/>
  <c r="H14" i="35"/>
  <c r="H10" i="35"/>
  <c r="H7" i="35"/>
  <c r="AB18" i="35"/>
  <c r="AB14" i="35"/>
  <c r="AB17" i="35"/>
  <c r="AB13" i="35"/>
  <c r="AB9" i="35"/>
  <c r="H13" i="35"/>
  <c r="AB7" i="35"/>
  <c r="AB12" i="35"/>
  <c r="H17" i="35"/>
  <c r="H29" i="35"/>
  <c r="AB10" i="35"/>
  <c r="AB11" i="35"/>
  <c r="AB16" i="35"/>
  <c r="I29" i="35"/>
  <c r="N11" i="35"/>
  <c r="P5" i="36"/>
  <c r="P5" i="43"/>
  <c r="T5" i="43"/>
  <c r="R5" i="43"/>
  <c r="S5" i="43"/>
  <c r="Q5" i="43"/>
  <c r="I5" i="37"/>
  <c r="Q5" i="37"/>
  <c r="R5" i="39"/>
  <c r="H5" i="40"/>
  <c r="P5" i="40"/>
  <c r="L133" i="40"/>
  <c r="F9" i="41"/>
  <c r="F8" i="41"/>
  <c r="F10" i="41"/>
  <c r="T5" i="42"/>
  <c r="S5" i="42"/>
  <c r="R5" i="42"/>
  <c r="P5" i="42"/>
  <c r="K123" i="39"/>
  <c r="I5" i="40"/>
  <c r="Q5" i="40"/>
  <c r="F5" i="41"/>
  <c r="T5" i="41"/>
  <c r="S5" i="41"/>
  <c r="Q5" i="42"/>
  <c r="O5" i="39"/>
  <c r="L123" i="39"/>
  <c r="J5" i="40"/>
  <c r="R5" i="40"/>
  <c r="P5" i="41"/>
  <c r="S5" i="40"/>
  <c r="H5" i="41"/>
  <c r="L5" i="40"/>
  <c r="G133" i="40"/>
  <c r="I5" i="41"/>
  <c r="R5" i="41"/>
  <c r="M5" i="42"/>
  <c r="L5" i="42"/>
  <c r="J5" i="42"/>
  <c r="H5" i="42"/>
  <c r="O123" i="39"/>
  <c r="M5" i="40"/>
  <c r="H133" i="40"/>
  <c r="J5" i="41"/>
  <c r="F7" i="41"/>
  <c r="L133" i="41"/>
  <c r="I133" i="41"/>
  <c r="I5" i="42"/>
  <c r="N133" i="42"/>
  <c r="N5" i="43"/>
  <c r="L5" i="43"/>
  <c r="F8" i="43"/>
  <c r="F9" i="43"/>
  <c r="H133" i="42"/>
  <c r="F11" i="43"/>
  <c r="F8" i="42"/>
  <c r="I133" i="42"/>
  <c r="F12" i="43"/>
  <c r="F13" i="43"/>
  <c r="F15" i="43"/>
  <c r="I5" i="44"/>
  <c r="F5" i="44"/>
  <c r="H5" i="43"/>
  <c r="J5" i="43"/>
  <c r="F14" i="43"/>
  <c r="E146" i="43"/>
  <c r="N5" i="44"/>
  <c r="L135" i="43"/>
  <c r="H5" i="44"/>
  <c r="P5" i="44"/>
  <c r="C146" i="44"/>
  <c r="N135" i="44"/>
  <c r="D16" i="43"/>
  <c r="N135" i="43"/>
  <c r="R5" i="44"/>
  <c r="S5" i="44"/>
  <c r="L135" i="44"/>
  <c r="H135" i="44"/>
  <c r="M135" i="44"/>
  <c r="H135" i="43"/>
  <c r="C146" i="43"/>
  <c r="O135" i="45"/>
  <c r="N135" i="45"/>
  <c r="M135" i="45"/>
  <c r="L135" i="45"/>
  <c r="K135" i="45"/>
  <c r="I5" i="45"/>
  <c r="Q5" i="45"/>
  <c r="I135" i="45"/>
  <c r="D146" i="45"/>
  <c r="S5" i="45"/>
  <c r="L5" i="45"/>
  <c r="T5" i="45"/>
  <c r="M5" i="45"/>
  <c r="E146" i="44"/>
  <c r="G135" i="45"/>
  <c r="Y43" i="18" l="1"/>
  <c r="Y60" i="18"/>
  <c r="K143" i="44"/>
  <c r="D57" i="12"/>
  <c r="Y26" i="18"/>
  <c r="W10" i="16"/>
  <c r="Y69" i="18"/>
  <c r="K139" i="45"/>
  <c r="Y17" i="18"/>
  <c r="Y52" i="18"/>
  <c r="K145" i="43"/>
  <c r="F57" i="12"/>
  <c r="K145" i="45"/>
  <c r="Y97" i="18"/>
  <c r="C57" i="12"/>
  <c r="K137" i="45"/>
  <c r="Y86" i="18"/>
  <c r="G140" i="45"/>
  <c r="H140" i="45"/>
  <c r="K140" i="45" s="1"/>
  <c r="I140" i="45"/>
  <c r="H143" i="45"/>
  <c r="K143" i="45" s="1"/>
  <c r="G143" i="45"/>
  <c r="I143" i="45"/>
  <c r="L143" i="44"/>
  <c r="O143" i="44"/>
  <c r="M143" i="44"/>
  <c r="N143" i="44"/>
  <c r="I138" i="45"/>
  <c r="H138" i="45"/>
  <c r="K138" i="45" s="1"/>
  <c r="G138" i="45"/>
  <c r="I144" i="45"/>
  <c r="H144" i="45"/>
  <c r="K144" i="45" s="1"/>
  <c r="G144" i="45"/>
  <c r="I136" i="45"/>
  <c r="F146" i="45"/>
  <c r="H136" i="45"/>
  <c r="K136" i="45" s="1"/>
  <c r="G136" i="45"/>
  <c r="I142" i="45"/>
  <c r="H142" i="45"/>
  <c r="K142" i="45" s="1"/>
  <c r="G142" i="45"/>
  <c r="O142" i="44"/>
  <c r="N142" i="44"/>
  <c r="M142" i="44"/>
  <c r="L142" i="44"/>
  <c r="O138" i="45"/>
  <c r="N138" i="45"/>
  <c r="M138" i="45"/>
  <c r="L138" i="45"/>
  <c r="O140" i="45"/>
  <c r="N140" i="45"/>
  <c r="M140" i="45"/>
  <c r="L140" i="45"/>
  <c r="N137" i="45"/>
  <c r="M137" i="45"/>
  <c r="L137" i="45"/>
  <c r="O137" i="45"/>
  <c r="N145" i="45"/>
  <c r="M145" i="45"/>
  <c r="L145" i="45"/>
  <c r="O145" i="45"/>
  <c r="M142" i="45"/>
  <c r="L142" i="45"/>
  <c r="N142" i="45"/>
  <c r="O142" i="45"/>
  <c r="L139" i="45"/>
  <c r="O139" i="45"/>
  <c r="M139" i="45"/>
  <c r="N139" i="45"/>
  <c r="O136" i="45"/>
  <c r="N136" i="45"/>
  <c r="J146" i="45"/>
  <c r="L136" i="45"/>
  <c r="M136" i="45"/>
  <c r="O144" i="45"/>
  <c r="N144" i="45"/>
  <c r="L144" i="45"/>
  <c r="M144" i="45"/>
  <c r="O141" i="45"/>
  <c r="N141" i="45"/>
  <c r="M141" i="45"/>
  <c r="L141" i="45"/>
  <c r="G136" i="44"/>
  <c r="F146" i="44"/>
  <c r="H136" i="44"/>
  <c r="K136" i="44" s="1"/>
  <c r="I136" i="44"/>
  <c r="I138" i="44"/>
  <c r="H138" i="44"/>
  <c r="G138" i="44"/>
  <c r="I140" i="44"/>
  <c r="H140" i="44"/>
  <c r="K140" i="44" s="1"/>
  <c r="G140" i="44"/>
  <c r="H137" i="44"/>
  <c r="K137" i="44" s="1"/>
  <c r="I137" i="44"/>
  <c r="G137" i="44"/>
  <c r="I145" i="44"/>
  <c r="H145" i="44"/>
  <c r="K145" i="44" s="1"/>
  <c r="G145" i="44"/>
  <c r="I142" i="44"/>
  <c r="G142" i="44"/>
  <c r="H142" i="44"/>
  <c r="K142" i="44" s="1"/>
  <c r="H139" i="44"/>
  <c r="K139" i="44" s="1"/>
  <c r="I139" i="44"/>
  <c r="G139" i="44"/>
  <c r="G144" i="44"/>
  <c r="H144" i="44"/>
  <c r="K144" i="44" s="1"/>
  <c r="I144" i="44"/>
  <c r="I141" i="44"/>
  <c r="G141" i="44"/>
  <c r="H141" i="44"/>
  <c r="K141" i="44" s="1"/>
  <c r="H143" i="43"/>
  <c r="K143" i="43" s="1"/>
  <c r="G143" i="43"/>
  <c r="I143" i="43"/>
  <c r="L139" i="43"/>
  <c r="O139" i="43"/>
  <c r="N139" i="43"/>
  <c r="M139" i="43"/>
  <c r="N145" i="43"/>
  <c r="M145" i="43"/>
  <c r="L145" i="43"/>
  <c r="O145" i="43"/>
  <c r="I141" i="43"/>
  <c r="H141" i="43"/>
  <c r="K141" i="43" s="1"/>
  <c r="G141" i="43"/>
  <c r="N137" i="43"/>
  <c r="M137" i="43"/>
  <c r="L137" i="43"/>
  <c r="O137" i="43"/>
  <c r="O143" i="43"/>
  <c r="N143" i="43"/>
  <c r="M143" i="43"/>
  <c r="L143" i="43"/>
  <c r="I139" i="43"/>
  <c r="H139" i="43"/>
  <c r="K139" i="43" s="1"/>
  <c r="G139" i="43"/>
  <c r="H13" i="43"/>
  <c r="J13" i="43"/>
  <c r="I13" i="43"/>
  <c r="L11" i="43"/>
  <c r="N11" i="43"/>
  <c r="M11" i="43"/>
  <c r="F6" i="43"/>
  <c r="E16" i="43"/>
  <c r="F16" i="43" s="1"/>
  <c r="J15" i="43"/>
  <c r="H15" i="43"/>
  <c r="I15" i="43"/>
  <c r="N10" i="43"/>
  <c r="L10" i="43"/>
  <c r="M10" i="43"/>
  <c r="J11" i="43"/>
  <c r="H11" i="43"/>
  <c r="I11" i="43"/>
  <c r="N9" i="43"/>
  <c r="L9" i="43"/>
  <c r="M9" i="43"/>
  <c r="J10" i="43"/>
  <c r="H10" i="43"/>
  <c r="I10" i="43"/>
  <c r="N8" i="43"/>
  <c r="L8" i="43"/>
  <c r="M8" i="43"/>
  <c r="L9" i="41"/>
  <c r="N9" i="41"/>
  <c r="N14" i="43"/>
  <c r="L14" i="43"/>
  <c r="M14" i="43"/>
  <c r="N13" i="43"/>
  <c r="L13" i="43"/>
  <c r="M13" i="43"/>
  <c r="J7" i="43"/>
  <c r="H7" i="43"/>
  <c r="I7" i="43"/>
  <c r="G134" i="41"/>
  <c r="I134" i="41"/>
  <c r="H134" i="41"/>
  <c r="N6" i="40"/>
  <c r="M6" i="40"/>
  <c r="L6" i="40"/>
  <c r="J6" i="42"/>
  <c r="I6" i="42"/>
  <c r="H6" i="42"/>
  <c r="M9" i="42"/>
  <c r="J9" i="42"/>
  <c r="H9" i="42"/>
  <c r="I9" i="42"/>
  <c r="I7" i="42"/>
  <c r="H7" i="42"/>
  <c r="J7" i="42"/>
  <c r="M8" i="42"/>
  <c r="J8" i="42"/>
  <c r="I8" i="42"/>
  <c r="H8" i="42"/>
  <c r="G125" i="39"/>
  <c r="I125" i="39"/>
  <c r="H125" i="39"/>
  <c r="T9" i="41"/>
  <c r="S9" i="41"/>
  <c r="Q9" i="41"/>
  <c r="P9" i="41"/>
  <c r="R9" i="41"/>
  <c r="M9" i="40"/>
  <c r="I9" i="40"/>
  <c r="H9" i="40"/>
  <c r="J9" i="40"/>
  <c r="Q8" i="40"/>
  <c r="P8" i="40"/>
  <c r="T8" i="40"/>
  <c r="S8" i="40"/>
  <c r="R8" i="40"/>
  <c r="Q7" i="40"/>
  <c r="P7" i="40"/>
  <c r="T7" i="40"/>
  <c r="AA19" i="40" s="1"/>
  <c r="S7" i="40"/>
  <c r="R7" i="40"/>
  <c r="I7" i="40"/>
  <c r="H7" i="40"/>
  <c r="J7" i="40"/>
  <c r="H128" i="39"/>
  <c r="G128" i="39"/>
  <c r="I128" i="39"/>
  <c r="J10" i="41"/>
  <c r="I10" i="41"/>
  <c r="H10" i="41"/>
  <c r="H7" i="41"/>
  <c r="J7" i="41"/>
  <c r="I7" i="41"/>
  <c r="M8" i="41"/>
  <c r="J8" i="41"/>
  <c r="I8" i="41"/>
  <c r="H8" i="41"/>
  <c r="M127" i="39"/>
  <c r="J129" i="39"/>
  <c r="L127" i="39"/>
  <c r="K127" i="39"/>
  <c r="O127" i="39"/>
  <c r="N127" i="39"/>
  <c r="S10" i="42"/>
  <c r="R10" i="42"/>
  <c r="Q10" i="42"/>
  <c r="P10" i="42"/>
  <c r="T10" i="42"/>
  <c r="AA20" i="42" s="1"/>
  <c r="P7" i="41"/>
  <c r="AA19" i="41"/>
  <c r="Q7" i="41"/>
  <c r="T7" i="41"/>
  <c r="S7" i="41"/>
  <c r="R7" i="41"/>
  <c r="T8" i="41"/>
  <c r="S8" i="41"/>
  <c r="R8" i="41"/>
  <c r="Q8" i="41"/>
  <c r="P8" i="41"/>
  <c r="J10" i="40"/>
  <c r="I10" i="40"/>
  <c r="H10" i="40"/>
  <c r="T9" i="40"/>
  <c r="S9" i="40"/>
  <c r="R9" i="40"/>
  <c r="Q9" i="40"/>
  <c r="P9" i="40"/>
  <c r="S6" i="40"/>
  <c r="R6" i="40"/>
  <c r="Q6" i="40"/>
  <c r="P6" i="40"/>
  <c r="T6" i="40"/>
  <c r="J6" i="40"/>
  <c r="I6" i="40"/>
  <c r="H6" i="40"/>
  <c r="I126" i="39"/>
  <c r="H126" i="39"/>
  <c r="G126" i="39"/>
  <c r="H124" i="39"/>
  <c r="G124" i="39"/>
  <c r="T9" i="42"/>
  <c r="S9" i="42"/>
  <c r="R9" i="42"/>
  <c r="P9" i="42"/>
  <c r="Q9" i="42"/>
  <c r="Q7" i="42"/>
  <c r="P7" i="42"/>
  <c r="AA19" i="42"/>
  <c r="T7" i="42"/>
  <c r="S7" i="42"/>
  <c r="R7" i="42"/>
  <c r="T8" i="42"/>
  <c r="R8" i="42"/>
  <c r="Q8" i="42"/>
  <c r="S8" i="42"/>
  <c r="P8" i="42"/>
  <c r="O125" i="39"/>
  <c r="N125" i="39"/>
  <c r="M125" i="39"/>
  <c r="L125" i="39"/>
  <c r="K125" i="39"/>
  <c r="S10" i="40"/>
  <c r="AA20" i="40"/>
  <c r="R10" i="40"/>
  <c r="T10" i="40"/>
  <c r="Q10" i="40"/>
  <c r="P10" i="40"/>
  <c r="J21" i="37"/>
  <c r="I21" i="37"/>
  <c r="I23" i="37"/>
  <c r="J23" i="37"/>
  <c r="J12" i="37"/>
  <c r="I12" i="37"/>
  <c r="J22" i="37"/>
  <c r="I22" i="37"/>
  <c r="J30" i="37"/>
  <c r="I30" i="37"/>
  <c r="J38" i="37"/>
  <c r="I38" i="37"/>
  <c r="J50" i="37"/>
  <c r="I50" i="37"/>
  <c r="I49" i="37"/>
  <c r="J49" i="37"/>
  <c r="J11" i="37"/>
  <c r="I11" i="37"/>
  <c r="J20" i="37"/>
  <c r="I20" i="37"/>
  <c r="J28" i="37"/>
  <c r="I28" i="37"/>
  <c r="J36" i="37"/>
  <c r="I36" i="37"/>
  <c r="J47" i="37"/>
  <c r="I47" i="37"/>
  <c r="J10" i="37"/>
  <c r="I10" i="37"/>
  <c r="J19" i="37"/>
  <c r="I19" i="37"/>
  <c r="J27" i="37"/>
  <c r="I27" i="37"/>
  <c r="J35" i="37"/>
  <c r="I35" i="37"/>
  <c r="J46" i="37"/>
  <c r="I46" i="37"/>
  <c r="J9" i="37"/>
  <c r="I9" i="37"/>
  <c r="J18" i="37"/>
  <c r="I18" i="37"/>
  <c r="J26" i="37"/>
  <c r="I26" i="37"/>
  <c r="J34" i="37"/>
  <c r="I34" i="37"/>
  <c r="J42" i="37"/>
  <c r="I42" i="37"/>
  <c r="I8" i="37"/>
  <c r="J8" i="37"/>
  <c r="I17" i="37"/>
  <c r="J17" i="37"/>
  <c r="I25" i="37"/>
  <c r="J25" i="37"/>
  <c r="I33" i="37"/>
  <c r="J33" i="37"/>
  <c r="I41" i="37"/>
  <c r="J41" i="37"/>
  <c r="J7" i="37"/>
  <c r="I7" i="37"/>
  <c r="J15" i="37"/>
  <c r="I15" i="37"/>
  <c r="J16" i="37"/>
  <c r="I16" i="37"/>
  <c r="J24" i="37"/>
  <c r="I24" i="37"/>
  <c r="J32" i="37"/>
  <c r="I32" i="37"/>
  <c r="J40" i="37"/>
  <c r="I40" i="37"/>
  <c r="J45" i="37"/>
  <c r="I45" i="37"/>
  <c r="I44" i="37"/>
  <c r="J44" i="37"/>
  <c r="J43" i="37"/>
  <c r="I43" i="37"/>
  <c r="J51" i="37"/>
  <c r="I51" i="37"/>
  <c r="J48" i="37"/>
  <c r="I48" i="37"/>
  <c r="Q20" i="37"/>
  <c r="P20" i="37"/>
  <c r="Q13" i="37"/>
  <c r="P13" i="37"/>
  <c r="J6" i="37"/>
  <c r="I6" i="37"/>
  <c r="Q21" i="37"/>
  <c r="P21" i="37"/>
  <c r="Q29" i="37"/>
  <c r="P29" i="37"/>
  <c r="Q37" i="37"/>
  <c r="P37" i="37"/>
  <c r="Q10" i="37"/>
  <c r="P10" i="37"/>
  <c r="Q19" i="37"/>
  <c r="P19" i="37"/>
  <c r="Q27" i="37"/>
  <c r="P27" i="37"/>
  <c r="Q35" i="37"/>
  <c r="P35" i="37"/>
  <c r="Q9" i="37"/>
  <c r="P9" i="37"/>
  <c r="Q18" i="37"/>
  <c r="P18" i="37"/>
  <c r="Q26" i="37"/>
  <c r="P26" i="37"/>
  <c r="Q34" i="37"/>
  <c r="P34" i="37"/>
  <c r="Q42" i="37"/>
  <c r="P42" i="37"/>
  <c r="Q8" i="37"/>
  <c r="P8" i="37"/>
  <c r="Q17" i="37"/>
  <c r="P17" i="37"/>
  <c r="Q25" i="37"/>
  <c r="P25" i="37"/>
  <c r="Q33" i="37"/>
  <c r="P33" i="37"/>
  <c r="Q41" i="37"/>
  <c r="P41" i="37"/>
  <c r="Q49" i="37"/>
  <c r="P49" i="37"/>
  <c r="P7" i="37"/>
  <c r="Q7" i="37"/>
  <c r="P15" i="37"/>
  <c r="Q15" i="37"/>
  <c r="P16" i="37"/>
  <c r="Q16" i="37"/>
  <c r="P24" i="37"/>
  <c r="Q24" i="37"/>
  <c r="P32" i="37"/>
  <c r="Q32" i="37"/>
  <c r="P40" i="37"/>
  <c r="Q40" i="37"/>
  <c r="P48" i="37"/>
  <c r="Q48" i="37"/>
  <c r="Q14" i="37"/>
  <c r="P14" i="37"/>
  <c r="Q23" i="37"/>
  <c r="P23" i="37"/>
  <c r="Q31" i="37"/>
  <c r="P31" i="37"/>
  <c r="Q39" i="37"/>
  <c r="P39" i="37"/>
  <c r="Q46" i="37"/>
  <c r="P46" i="37"/>
  <c r="Q44" i="37"/>
  <c r="P44" i="37"/>
  <c r="P43" i="37"/>
  <c r="Q43" i="37"/>
  <c r="P51" i="37"/>
  <c r="Q51" i="37"/>
  <c r="Q50" i="37"/>
  <c r="P50" i="37"/>
  <c r="P47" i="37"/>
  <c r="Q47" i="37"/>
  <c r="I31" i="37"/>
  <c r="J31" i="37"/>
  <c r="Q6" i="37"/>
  <c r="P6" i="37"/>
  <c r="P13" i="43"/>
  <c r="T13" i="43"/>
  <c r="R13" i="43"/>
  <c r="S13" i="43"/>
  <c r="Q13" i="43"/>
  <c r="T10" i="43"/>
  <c r="R10" i="43"/>
  <c r="P10" i="43"/>
  <c r="S10" i="43"/>
  <c r="Q10" i="43"/>
  <c r="T14" i="43"/>
  <c r="R14" i="43"/>
  <c r="Q14" i="43"/>
  <c r="P14" i="43"/>
  <c r="S14" i="43"/>
  <c r="T11" i="43"/>
  <c r="R11" i="43"/>
  <c r="P11" i="43"/>
  <c r="Q11" i="43"/>
  <c r="S11" i="43"/>
  <c r="R12" i="43"/>
  <c r="P12" i="43"/>
  <c r="T12" i="43"/>
  <c r="S12" i="43"/>
  <c r="Q12" i="43"/>
  <c r="T6" i="43"/>
  <c r="O16" i="43"/>
  <c r="R6" i="43"/>
  <c r="P6" i="43"/>
  <c r="S6" i="43"/>
  <c r="Q6" i="43"/>
  <c r="T7" i="43"/>
  <c r="R7" i="43"/>
  <c r="P7" i="43"/>
  <c r="S7" i="43"/>
  <c r="Q7" i="43"/>
  <c r="R8" i="43"/>
  <c r="P8" i="43"/>
  <c r="T8" i="43"/>
  <c r="Q8" i="43"/>
  <c r="S8" i="43"/>
  <c r="P9" i="43"/>
  <c r="T9" i="43"/>
  <c r="R9" i="43"/>
  <c r="S9" i="43"/>
  <c r="Q9" i="43"/>
  <c r="T15" i="43"/>
  <c r="R15" i="43"/>
  <c r="Q15" i="43"/>
  <c r="P15" i="43"/>
  <c r="S15" i="43"/>
  <c r="J37" i="37"/>
  <c r="I37" i="37"/>
  <c r="Q28" i="37"/>
  <c r="P28" i="37"/>
  <c r="J13" i="37"/>
  <c r="I13" i="37"/>
  <c r="Q11" i="37"/>
  <c r="P11" i="37"/>
  <c r="Q45" i="37"/>
  <c r="P45" i="37"/>
  <c r="I39" i="37"/>
  <c r="J39" i="37"/>
  <c r="P30" i="37"/>
  <c r="Q30" i="37"/>
  <c r="Q36" i="37"/>
  <c r="P36" i="37"/>
  <c r="I27" i="36"/>
  <c r="J27" i="36"/>
  <c r="J8" i="36"/>
  <c r="I8" i="36"/>
  <c r="J32" i="36"/>
  <c r="I32" i="36"/>
  <c r="J40" i="36"/>
  <c r="I40" i="36"/>
  <c r="J48" i="36"/>
  <c r="I48" i="36"/>
  <c r="J39" i="36"/>
  <c r="I39" i="36"/>
  <c r="J47" i="36"/>
  <c r="I47" i="36"/>
  <c r="J22" i="36"/>
  <c r="I22" i="36"/>
  <c r="J30" i="36"/>
  <c r="I30" i="36"/>
  <c r="J38" i="36"/>
  <c r="I38" i="36"/>
  <c r="J46" i="36"/>
  <c r="I46" i="36"/>
  <c r="J12" i="36"/>
  <c r="I12" i="36"/>
  <c r="I21" i="36"/>
  <c r="J21" i="36"/>
  <c r="I29" i="36"/>
  <c r="J29" i="36"/>
  <c r="J37" i="36"/>
  <c r="I37" i="36"/>
  <c r="J45" i="36"/>
  <c r="I45" i="36"/>
  <c r="J20" i="36"/>
  <c r="I20" i="36"/>
  <c r="J28" i="36"/>
  <c r="I28" i="36"/>
  <c r="J36" i="36"/>
  <c r="I36" i="36"/>
  <c r="J44" i="36"/>
  <c r="I44" i="36"/>
  <c r="I35" i="36"/>
  <c r="J35" i="36"/>
  <c r="I43" i="36"/>
  <c r="J43" i="36"/>
  <c r="I51" i="36"/>
  <c r="J51" i="36"/>
  <c r="J9" i="36"/>
  <c r="I9" i="36"/>
  <c r="J18" i="36"/>
  <c r="I18" i="36"/>
  <c r="J26" i="36"/>
  <c r="I26" i="36"/>
  <c r="J34" i="36"/>
  <c r="I34" i="36"/>
  <c r="J42" i="36"/>
  <c r="I42" i="36"/>
  <c r="J50" i="36"/>
  <c r="I50" i="36"/>
  <c r="Q23" i="36"/>
  <c r="P23" i="36"/>
  <c r="P18" i="36"/>
  <c r="Q18" i="36"/>
  <c r="I15" i="36"/>
  <c r="J15" i="36"/>
  <c r="I10" i="36"/>
  <c r="J10" i="36"/>
  <c r="Q31" i="36"/>
  <c r="P31" i="36"/>
  <c r="Q39" i="36"/>
  <c r="P39" i="36"/>
  <c r="Q47" i="36"/>
  <c r="P47" i="36"/>
  <c r="Q38" i="36"/>
  <c r="P38" i="36"/>
  <c r="Q46" i="36"/>
  <c r="P46" i="36"/>
  <c r="Q21" i="36"/>
  <c r="P21" i="36"/>
  <c r="Q29" i="36"/>
  <c r="P29" i="36"/>
  <c r="Q37" i="36"/>
  <c r="P37" i="36"/>
  <c r="Q45" i="36"/>
  <c r="P45" i="36"/>
  <c r="P11" i="36"/>
  <c r="Q11" i="36"/>
  <c r="P20" i="36"/>
  <c r="Q20" i="36"/>
  <c r="P28" i="36"/>
  <c r="Q28" i="36"/>
  <c r="Q36" i="36"/>
  <c r="P36" i="36"/>
  <c r="Q44" i="36"/>
  <c r="P44" i="36"/>
  <c r="Q19" i="36"/>
  <c r="P19" i="36"/>
  <c r="Q27" i="36"/>
  <c r="P27" i="36"/>
  <c r="Q35" i="36"/>
  <c r="P35" i="36"/>
  <c r="Q43" i="36"/>
  <c r="P43" i="36"/>
  <c r="Q51" i="36"/>
  <c r="P51" i="36"/>
  <c r="P34" i="36"/>
  <c r="Q34" i="36"/>
  <c r="P42" i="36"/>
  <c r="Q42" i="36"/>
  <c r="P50" i="36"/>
  <c r="Q50" i="36"/>
  <c r="Q8" i="36"/>
  <c r="P8" i="36"/>
  <c r="Q17" i="36"/>
  <c r="P17" i="36"/>
  <c r="Q25" i="36"/>
  <c r="P25" i="36"/>
  <c r="Q33" i="36"/>
  <c r="P33" i="36"/>
  <c r="Q41" i="36"/>
  <c r="P41" i="36"/>
  <c r="Q49" i="36"/>
  <c r="P49" i="36"/>
  <c r="V39" i="35"/>
  <c r="W39" i="35"/>
  <c r="J49" i="36"/>
  <c r="I49" i="36"/>
  <c r="J17" i="36"/>
  <c r="I17" i="36"/>
  <c r="J31" i="36"/>
  <c r="I31" i="36"/>
  <c r="P26" i="36"/>
  <c r="Q26" i="36"/>
  <c r="I33" i="36"/>
  <c r="J33" i="36"/>
  <c r="J23" i="36"/>
  <c r="I23" i="36"/>
  <c r="I19" i="36"/>
  <c r="J19" i="36"/>
  <c r="Q15" i="36"/>
  <c r="P15" i="36"/>
  <c r="J14" i="36"/>
  <c r="I14" i="36"/>
  <c r="Q10" i="36"/>
  <c r="P10" i="36"/>
  <c r="Q6" i="36"/>
  <c r="P6" i="36"/>
  <c r="W38" i="35"/>
  <c r="V38" i="35"/>
  <c r="V30" i="35"/>
  <c r="W30" i="35"/>
  <c r="Q30" i="36"/>
  <c r="P30" i="36"/>
  <c r="J24" i="36"/>
  <c r="I24" i="36"/>
  <c r="J16" i="36"/>
  <c r="I16" i="36"/>
  <c r="P12" i="36"/>
  <c r="Q12" i="36"/>
  <c r="J7" i="36"/>
  <c r="I7" i="36"/>
  <c r="W33" i="35"/>
  <c r="V33" i="35"/>
  <c r="J25" i="36"/>
  <c r="I25" i="36"/>
  <c r="J11" i="36"/>
  <c r="I11" i="36"/>
  <c r="I35" i="35"/>
  <c r="H35" i="35"/>
  <c r="I31" i="35"/>
  <c r="H31" i="35"/>
  <c r="I40" i="35"/>
  <c r="H40" i="35"/>
  <c r="H33" i="35"/>
  <c r="I33" i="35"/>
  <c r="I37" i="35"/>
  <c r="H37" i="35"/>
  <c r="I30" i="35"/>
  <c r="H30" i="35"/>
  <c r="I38" i="35"/>
  <c r="H38" i="35"/>
  <c r="H32" i="35"/>
  <c r="I32" i="35"/>
  <c r="I39" i="35"/>
  <c r="H39" i="35"/>
  <c r="AV11" i="35"/>
  <c r="AQ22" i="35"/>
  <c r="AU11" i="35"/>
  <c r="AT11" i="35"/>
  <c r="AR11" i="35"/>
  <c r="AS11" i="35"/>
  <c r="AU8" i="35"/>
  <c r="AT8" i="35"/>
  <c r="AV8" i="35"/>
  <c r="AS8" i="35"/>
  <c r="AR8" i="35"/>
  <c r="AL11" i="35"/>
  <c r="AK11" i="35"/>
  <c r="AJ11" i="35"/>
  <c r="AL16" i="35"/>
  <c r="AK16" i="35"/>
  <c r="AJ16" i="35"/>
  <c r="AK13" i="35"/>
  <c r="AJ13" i="35"/>
  <c r="AL13" i="35"/>
  <c r="AL8" i="35"/>
  <c r="AK8" i="35"/>
  <c r="AJ8" i="35"/>
  <c r="AK9" i="35"/>
  <c r="AJ9" i="35"/>
  <c r="AL9" i="35"/>
  <c r="AK17" i="35"/>
  <c r="AJ17" i="35"/>
  <c r="AL17" i="35"/>
  <c r="AL10" i="35"/>
  <c r="AK10" i="35"/>
  <c r="AJ10" i="35"/>
  <c r="AK14" i="35"/>
  <c r="AL14" i="35"/>
  <c r="AJ14" i="35"/>
  <c r="AK18" i="35"/>
  <c r="AL18" i="35"/>
  <c r="AJ18" i="35"/>
  <c r="AK15" i="35"/>
  <c r="AJ15" i="35"/>
  <c r="AL15" i="35"/>
  <c r="N35" i="33"/>
  <c r="N32" i="33"/>
  <c r="N34" i="33"/>
  <c r="N31" i="33"/>
  <c r="N30" i="33"/>
  <c r="N33" i="33"/>
  <c r="AL33" i="35"/>
  <c r="AK33" i="35"/>
  <c r="AL38" i="35"/>
  <c r="AK38" i="35"/>
  <c r="AL30" i="35"/>
  <c r="AK30" i="35"/>
  <c r="AL35" i="35"/>
  <c r="AK35" i="35"/>
  <c r="AL32" i="35"/>
  <c r="AK32" i="35"/>
  <c r="AL39" i="35"/>
  <c r="AK39" i="35"/>
  <c r="AK36" i="35"/>
  <c r="AL36" i="35"/>
  <c r="AK34" i="35"/>
  <c r="AL34" i="35"/>
  <c r="AK40" i="35"/>
  <c r="AL40" i="35"/>
  <c r="AL31" i="35"/>
  <c r="AK31" i="35"/>
  <c r="AL37" i="35"/>
  <c r="AK37" i="35"/>
  <c r="AS9" i="35"/>
  <c r="AR9" i="35"/>
  <c r="AV9" i="35"/>
  <c r="AU9" i="35"/>
  <c r="AT9" i="35"/>
  <c r="AU17" i="35"/>
  <c r="AS17" i="35"/>
  <c r="AR17" i="35"/>
  <c r="AV17" i="35"/>
  <c r="AT17" i="35"/>
  <c r="AU12" i="35"/>
  <c r="AT12" i="35"/>
  <c r="AS12" i="35"/>
  <c r="AR12" i="35"/>
  <c r="AV12" i="35"/>
  <c r="AU16" i="35"/>
  <c r="AT16" i="35"/>
  <c r="AS16" i="35"/>
  <c r="AR16" i="35"/>
  <c r="AV16" i="35"/>
  <c r="AU13" i="35"/>
  <c r="AS13" i="35"/>
  <c r="AR13" i="35"/>
  <c r="AT13" i="35"/>
  <c r="AV13" i="35"/>
  <c r="AV10" i="35"/>
  <c r="AU10" i="35"/>
  <c r="AT10" i="35"/>
  <c r="AR10" i="35"/>
  <c r="AS10" i="35"/>
  <c r="AS14" i="35"/>
  <c r="AV14" i="35"/>
  <c r="AU14" i="35"/>
  <c r="AT14" i="35"/>
  <c r="AR14" i="35"/>
  <c r="AS18" i="35"/>
  <c r="AV18" i="35"/>
  <c r="AU18" i="35"/>
  <c r="AT18" i="35"/>
  <c r="AR18" i="35"/>
  <c r="AV15" i="35"/>
  <c r="AU15" i="35"/>
  <c r="AT15" i="35"/>
  <c r="AS15" i="35"/>
  <c r="AR15" i="35"/>
  <c r="N35" i="31"/>
  <c r="N33" i="31"/>
  <c r="N31" i="31"/>
  <c r="N30" i="31"/>
  <c r="N34" i="31"/>
  <c r="N32" i="31"/>
  <c r="M140" i="28"/>
  <c r="L140" i="28"/>
  <c r="K140" i="28"/>
  <c r="J140" i="28"/>
  <c r="I140" i="28"/>
  <c r="M106" i="28"/>
  <c r="L106" i="28"/>
  <c r="K106" i="28"/>
  <c r="J106" i="28"/>
  <c r="I106" i="28"/>
  <c r="M80" i="28"/>
  <c r="L80" i="28"/>
  <c r="K80" i="28"/>
  <c r="I80" i="28"/>
  <c r="J80" i="28"/>
  <c r="M71" i="28"/>
  <c r="L71" i="28"/>
  <c r="K71" i="28"/>
  <c r="I71" i="28"/>
  <c r="J71" i="28"/>
  <c r="H62" i="28"/>
  <c r="M54" i="28"/>
  <c r="L54" i="28"/>
  <c r="K54" i="28"/>
  <c r="I54" i="28"/>
  <c r="J54" i="28"/>
  <c r="M45" i="28"/>
  <c r="L45" i="28"/>
  <c r="K45" i="28"/>
  <c r="I45" i="28"/>
  <c r="J45" i="28"/>
  <c r="M37" i="28"/>
  <c r="L37" i="28"/>
  <c r="K37" i="28"/>
  <c r="I37" i="28"/>
  <c r="J37" i="28"/>
  <c r="M28" i="28"/>
  <c r="L28" i="28"/>
  <c r="K28" i="28"/>
  <c r="I28" i="28"/>
  <c r="J28" i="28"/>
  <c r="M19" i="28"/>
  <c r="L19" i="28"/>
  <c r="K19" i="28"/>
  <c r="I19" i="28"/>
  <c r="J19" i="28"/>
  <c r="M11" i="28"/>
  <c r="L11" i="28"/>
  <c r="K11" i="28"/>
  <c r="I11" i="28"/>
  <c r="J11" i="28"/>
  <c r="M152" i="28"/>
  <c r="L152" i="28"/>
  <c r="K152" i="28"/>
  <c r="J152" i="28"/>
  <c r="I152" i="28"/>
  <c r="H160" i="28"/>
  <c r="M117" i="28"/>
  <c r="L117" i="28"/>
  <c r="K117" i="28"/>
  <c r="J117" i="28"/>
  <c r="I117" i="28"/>
  <c r="I68" i="28"/>
  <c r="H76" i="28"/>
  <c r="M68" i="28"/>
  <c r="L68" i="28"/>
  <c r="J68" i="28"/>
  <c r="K68" i="28"/>
  <c r="I59" i="28"/>
  <c r="M59" i="28"/>
  <c r="L59" i="28"/>
  <c r="J59" i="28"/>
  <c r="K59" i="28"/>
  <c r="I51" i="28"/>
  <c r="M51" i="28"/>
  <c r="L51" i="28"/>
  <c r="J51" i="28"/>
  <c r="K51" i="28"/>
  <c r="I42" i="28"/>
  <c r="M42" i="28"/>
  <c r="L42" i="28"/>
  <c r="J42" i="28"/>
  <c r="K42" i="28"/>
  <c r="I33" i="28"/>
  <c r="M33" i="28"/>
  <c r="L33" i="28"/>
  <c r="J33" i="28"/>
  <c r="K33" i="28"/>
  <c r="M149" i="28"/>
  <c r="L149" i="28"/>
  <c r="K149" i="28"/>
  <c r="J149" i="28"/>
  <c r="I149" i="28"/>
  <c r="M114" i="28"/>
  <c r="L114" i="28"/>
  <c r="K114" i="28"/>
  <c r="J114" i="28"/>
  <c r="I114" i="28"/>
  <c r="M97" i="28"/>
  <c r="K97" i="28"/>
  <c r="J97" i="28"/>
  <c r="L97" i="28"/>
  <c r="I97" i="28"/>
  <c r="J93" i="28"/>
  <c r="I93" i="28"/>
  <c r="K93" i="28"/>
  <c r="M93" i="28"/>
  <c r="L93" i="28"/>
  <c r="H90" i="28"/>
  <c r="J82" i="28"/>
  <c r="I82" i="28"/>
  <c r="M82" i="28"/>
  <c r="K82" i="28"/>
  <c r="L82" i="28"/>
  <c r="J73" i="28"/>
  <c r="I73" i="28"/>
  <c r="M73" i="28"/>
  <c r="K73" i="28"/>
  <c r="L73" i="28"/>
  <c r="J65" i="28"/>
  <c r="I65" i="28"/>
  <c r="M65" i="28"/>
  <c r="K65" i="28"/>
  <c r="L65" i="28"/>
  <c r="J56" i="28"/>
  <c r="I56" i="28"/>
  <c r="M56" i="28"/>
  <c r="K56" i="28"/>
  <c r="L56" i="28"/>
  <c r="J47" i="28"/>
  <c r="I47" i="28"/>
  <c r="M47" i="28"/>
  <c r="K47" i="28"/>
  <c r="L47" i="28"/>
  <c r="J39" i="28"/>
  <c r="I39" i="28"/>
  <c r="M39" i="28"/>
  <c r="K39" i="28"/>
  <c r="L39" i="28"/>
  <c r="J30" i="28"/>
  <c r="I30" i="28"/>
  <c r="M30" i="28"/>
  <c r="K30" i="28"/>
  <c r="L30" i="28"/>
  <c r="J22" i="28"/>
  <c r="I22" i="28"/>
  <c r="M22" i="28"/>
  <c r="K22" i="28"/>
  <c r="L22" i="28"/>
  <c r="J13" i="28"/>
  <c r="M13" i="28"/>
  <c r="K13" i="28"/>
  <c r="L13" i="28"/>
  <c r="I13" i="28"/>
  <c r="M126" i="28"/>
  <c r="L126" i="28"/>
  <c r="K126" i="28"/>
  <c r="J126" i="28"/>
  <c r="I126" i="28"/>
  <c r="M88" i="28"/>
  <c r="K88" i="28"/>
  <c r="J88" i="28"/>
  <c r="L88" i="28"/>
  <c r="I88" i="28"/>
  <c r="K79" i="28"/>
  <c r="J79" i="28"/>
  <c r="I79" i="28"/>
  <c r="L79" i="28"/>
  <c r="M79" i="28"/>
  <c r="K70" i="28"/>
  <c r="J70" i="28"/>
  <c r="I70" i="28"/>
  <c r="L70" i="28"/>
  <c r="M70" i="28"/>
  <c r="K61" i="28"/>
  <c r="J61" i="28"/>
  <c r="I61" i="28"/>
  <c r="L61" i="28"/>
  <c r="M61" i="28"/>
  <c r="K53" i="28"/>
  <c r="J53" i="28"/>
  <c r="I53" i="28"/>
  <c r="L53" i="28"/>
  <c r="M53" i="28"/>
  <c r="K44" i="28"/>
  <c r="J44" i="28"/>
  <c r="I44" i="28"/>
  <c r="L44" i="28"/>
  <c r="M44" i="28"/>
  <c r="K36" i="28"/>
  <c r="J36" i="28"/>
  <c r="I36" i="28"/>
  <c r="L36" i="28"/>
  <c r="M36" i="28"/>
  <c r="K27" i="28"/>
  <c r="J27" i="28"/>
  <c r="I27" i="28"/>
  <c r="L27" i="28"/>
  <c r="M27" i="28"/>
  <c r="K18" i="28"/>
  <c r="J18" i="28"/>
  <c r="I18" i="28"/>
  <c r="L18" i="28"/>
  <c r="M18" i="28"/>
  <c r="K10" i="28"/>
  <c r="I10" i="28"/>
  <c r="L10" i="28"/>
  <c r="M10" i="28"/>
  <c r="J10" i="28"/>
  <c r="M157" i="28"/>
  <c r="L157" i="28"/>
  <c r="K157" i="28"/>
  <c r="J157" i="28"/>
  <c r="I157" i="28"/>
  <c r="M123" i="28"/>
  <c r="L123" i="28"/>
  <c r="K123" i="28"/>
  <c r="J123" i="28"/>
  <c r="I123" i="28"/>
  <c r="L75" i="28"/>
  <c r="K75" i="28"/>
  <c r="J75" i="28"/>
  <c r="I75" i="28"/>
  <c r="M75" i="28"/>
  <c r="L67" i="28"/>
  <c r="K67" i="28"/>
  <c r="J67" i="28"/>
  <c r="I67" i="28"/>
  <c r="M67" i="28"/>
  <c r="L58" i="28"/>
  <c r="K58" i="28"/>
  <c r="J58" i="28"/>
  <c r="I58" i="28"/>
  <c r="M58" i="28"/>
  <c r="L50" i="28"/>
  <c r="K50" i="28"/>
  <c r="J50" i="28"/>
  <c r="I50" i="28"/>
  <c r="M50" i="28"/>
  <c r="L41" i="28"/>
  <c r="K41" i="28"/>
  <c r="J41" i="28"/>
  <c r="I41" i="28"/>
  <c r="M41" i="28"/>
  <c r="L32" i="28"/>
  <c r="K32" i="28"/>
  <c r="J32" i="28"/>
  <c r="I32" i="28"/>
  <c r="M32" i="28"/>
  <c r="L24" i="28"/>
  <c r="K24" i="28"/>
  <c r="J24" i="28"/>
  <c r="I24" i="28"/>
  <c r="M24" i="28"/>
  <c r="L15" i="28"/>
  <c r="K15" i="28"/>
  <c r="J15" i="28"/>
  <c r="I15" i="28"/>
  <c r="M15" i="28"/>
  <c r="L85" i="28"/>
  <c r="K85" i="28"/>
  <c r="M85" i="28"/>
  <c r="I85" i="28"/>
  <c r="J85" i="28"/>
  <c r="L94" i="28"/>
  <c r="K94" i="28"/>
  <c r="M94" i="28"/>
  <c r="J94" i="28"/>
  <c r="I94" i="28"/>
  <c r="M102" i="28"/>
  <c r="L102" i="28"/>
  <c r="K102" i="28"/>
  <c r="I102" i="28"/>
  <c r="J102" i="28"/>
  <c r="M111" i="28"/>
  <c r="L111" i="28"/>
  <c r="K111" i="28"/>
  <c r="J111" i="28"/>
  <c r="I111" i="28"/>
  <c r="M120" i="28"/>
  <c r="L120" i="28"/>
  <c r="K120" i="28"/>
  <c r="J120" i="28"/>
  <c r="I120" i="28"/>
  <c r="M128" i="28"/>
  <c r="L128" i="28"/>
  <c r="K128" i="28"/>
  <c r="J128" i="28"/>
  <c r="I128" i="28"/>
  <c r="M137" i="28"/>
  <c r="L137" i="28"/>
  <c r="K137" i="28"/>
  <c r="I137" i="28"/>
  <c r="J137" i="28"/>
  <c r="M145" i="28"/>
  <c r="L145" i="28"/>
  <c r="K145" i="28"/>
  <c r="J145" i="28"/>
  <c r="I145" i="28"/>
  <c r="M154" i="28"/>
  <c r="L154" i="28"/>
  <c r="K154" i="28"/>
  <c r="J154" i="28"/>
  <c r="I154" i="28"/>
  <c r="L86" i="28"/>
  <c r="K86" i="28"/>
  <c r="I86" i="28"/>
  <c r="M86" i="28"/>
  <c r="J86" i="28"/>
  <c r="L95" i="28"/>
  <c r="K95" i="28"/>
  <c r="I95" i="28"/>
  <c r="M95" i="28"/>
  <c r="J95" i="28"/>
  <c r="L103" i="28"/>
  <c r="K103" i="28"/>
  <c r="J103" i="28"/>
  <c r="I103" i="28"/>
  <c r="M103" i="28"/>
  <c r="L112" i="28"/>
  <c r="K112" i="28"/>
  <c r="J112" i="28"/>
  <c r="I112" i="28"/>
  <c r="M112" i="28"/>
  <c r="L121" i="28"/>
  <c r="K121" i="28"/>
  <c r="J121" i="28"/>
  <c r="I121" i="28"/>
  <c r="M121" i="28"/>
  <c r="L129" i="28"/>
  <c r="K129" i="28"/>
  <c r="J129" i="28"/>
  <c r="I129" i="28"/>
  <c r="M129" i="28"/>
  <c r="L138" i="28"/>
  <c r="K138" i="28"/>
  <c r="J138" i="28"/>
  <c r="I138" i="28"/>
  <c r="H146" i="28"/>
  <c r="M138" i="28"/>
  <c r="L155" i="28"/>
  <c r="K155" i="28"/>
  <c r="J155" i="28"/>
  <c r="I155" i="28"/>
  <c r="M155" i="28"/>
  <c r="K89" i="28"/>
  <c r="J89" i="28"/>
  <c r="L89" i="28"/>
  <c r="M89" i="28"/>
  <c r="I89" i="28"/>
  <c r="K98" i="28"/>
  <c r="J98" i="28"/>
  <c r="L98" i="28"/>
  <c r="M98" i="28"/>
  <c r="I98" i="28"/>
  <c r="K107" i="28"/>
  <c r="J107" i="28"/>
  <c r="I107" i="28"/>
  <c r="L107" i="28"/>
  <c r="M107" i="28"/>
  <c r="K115" i="28"/>
  <c r="J115" i="28"/>
  <c r="I115" i="28"/>
  <c r="L115" i="28"/>
  <c r="M115" i="28"/>
  <c r="K124" i="28"/>
  <c r="J124" i="28"/>
  <c r="I124" i="28"/>
  <c r="H132" i="28"/>
  <c r="L124" i="28"/>
  <c r="M124" i="28"/>
  <c r="K141" i="28"/>
  <c r="J141" i="28"/>
  <c r="I141" i="28"/>
  <c r="L141" i="28"/>
  <c r="M141" i="28"/>
  <c r="K150" i="28"/>
  <c r="J150" i="28"/>
  <c r="I150" i="28"/>
  <c r="L150" i="28"/>
  <c r="M150" i="28"/>
  <c r="K158" i="28"/>
  <c r="J158" i="28"/>
  <c r="I158" i="28"/>
  <c r="L158" i="28"/>
  <c r="M158" i="28"/>
  <c r="J101" i="28"/>
  <c r="I101" i="28"/>
  <c r="K101" i="28"/>
  <c r="M101" i="28"/>
  <c r="L101" i="28"/>
  <c r="J110" i="28"/>
  <c r="I110" i="28"/>
  <c r="H118" i="28"/>
  <c r="K110" i="28"/>
  <c r="M110" i="28"/>
  <c r="L110" i="28"/>
  <c r="J127" i="28"/>
  <c r="I127" i="28"/>
  <c r="K127" i="28"/>
  <c r="L127" i="28"/>
  <c r="M127" i="28"/>
  <c r="J136" i="28"/>
  <c r="I136" i="28"/>
  <c r="K136" i="28"/>
  <c r="M136" i="28"/>
  <c r="L136" i="28"/>
  <c r="J144" i="28"/>
  <c r="I144" i="28"/>
  <c r="K144" i="28"/>
  <c r="M144" i="28"/>
  <c r="L144" i="28"/>
  <c r="J153" i="28"/>
  <c r="I153" i="28"/>
  <c r="K153" i="28"/>
  <c r="M153" i="28"/>
  <c r="L153" i="28"/>
  <c r="I87" i="28"/>
  <c r="M87" i="28"/>
  <c r="J87" i="28"/>
  <c r="L87" i="28"/>
  <c r="K87" i="28"/>
  <c r="I96" i="28"/>
  <c r="H104" i="28"/>
  <c r="M96" i="28"/>
  <c r="J96" i="28"/>
  <c r="L96" i="28"/>
  <c r="K96" i="28"/>
  <c r="I113" i="28"/>
  <c r="M113" i="28"/>
  <c r="J113" i="28"/>
  <c r="L113" i="28"/>
  <c r="K113" i="28"/>
  <c r="I122" i="28"/>
  <c r="M122" i="28"/>
  <c r="J122" i="28"/>
  <c r="L122" i="28"/>
  <c r="K122" i="28"/>
  <c r="I130" i="28"/>
  <c r="M130" i="28"/>
  <c r="J130" i="28"/>
  <c r="K130" i="28"/>
  <c r="L130" i="28"/>
  <c r="I139" i="28"/>
  <c r="M139" i="28"/>
  <c r="J139" i="28"/>
  <c r="L139" i="28"/>
  <c r="K139" i="28"/>
  <c r="I148" i="28"/>
  <c r="M148" i="28"/>
  <c r="J148" i="28"/>
  <c r="L148" i="28"/>
  <c r="K148" i="28"/>
  <c r="I156" i="28"/>
  <c r="M156" i="28"/>
  <c r="J156" i="28"/>
  <c r="L156" i="28"/>
  <c r="K156" i="28"/>
  <c r="M99" i="28"/>
  <c r="L99" i="28"/>
  <c r="I99" i="28"/>
  <c r="K99" i="28"/>
  <c r="J99" i="28"/>
  <c r="M108" i="28"/>
  <c r="L108" i="28"/>
  <c r="I108" i="28"/>
  <c r="K108" i="28"/>
  <c r="J108" i="28"/>
  <c r="M116" i="28"/>
  <c r="L116" i="28"/>
  <c r="I116" i="28"/>
  <c r="K116" i="28"/>
  <c r="J116" i="28"/>
  <c r="M125" i="28"/>
  <c r="L125" i="28"/>
  <c r="I125" i="28"/>
  <c r="K125" i="28"/>
  <c r="J125" i="28"/>
  <c r="M134" i="28"/>
  <c r="L134" i="28"/>
  <c r="I134" i="28"/>
  <c r="J134" i="28"/>
  <c r="K134" i="28"/>
  <c r="M142" i="28"/>
  <c r="L142" i="28"/>
  <c r="I142" i="28"/>
  <c r="K142" i="28"/>
  <c r="J142" i="28"/>
  <c r="M151" i="28"/>
  <c r="L151" i="28"/>
  <c r="I151" i="28"/>
  <c r="K151" i="28"/>
  <c r="J151" i="28"/>
  <c r="M159" i="28"/>
  <c r="L159" i="28"/>
  <c r="I159" i="28"/>
  <c r="K159" i="28"/>
  <c r="J159" i="28"/>
  <c r="M100" i="28"/>
  <c r="L100" i="28"/>
  <c r="K100" i="28"/>
  <c r="J100" i="28"/>
  <c r="I100" i="28"/>
  <c r="K84" i="28"/>
  <c r="M84" i="28"/>
  <c r="L84" i="28"/>
  <c r="J84" i="28"/>
  <c r="I84" i="28"/>
  <c r="M81" i="28"/>
  <c r="L81" i="28"/>
  <c r="K81" i="28"/>
  <c r="J81" i="28"/>
  <c r="I81" i="28"/>
  <c r="M72" i="28"/>
  <c r="L72" i="28"/>
  <c r="K72" i="28"/>
  <c r="J72" i="28"/>
  <c r="I72" i="28"/>
  <c r="M64" i="28"/>
  <c r="L64" i="28"/>
  <c r="K64" i="28"/>
  <c r="J64" i="28"/>
  <c r="I64" i="28"/>
  <c r="M55" i="28"/>
  <c r="L55" i="28"/>
  <c r="K55" i="28"/>
  <c r="J55" i="28"/>
  <c r="I55" i="28"/>
  <c r="M46" i="28"/>
  <c r="L46" i="28"/>
  <c r="K46" i="28"/>
  <c r="J46" i="28"/>
  <c r="I46" i="28"/>
  <c r="M38" i="28"/>
  <c r="L38" i="28"/>
  <c r="K38" i="28"/>
  <c r="J38" i="28"/>
  <c r="I38" i="28"/>
  <c r="M29" i="28"/>
  <c r="L29" i="28"/>
  <c r="K29" i="28"/>
  <c r="J29" i="28"/>
  <c r="I29" i="28"/>
  <c r="M12" i="28"/>
  <c r="K12" i="28"/>
  <c r="J12" i="28"/>
  <c r="I12" i="28"/>
  <c r="H20" i="28"/>
  <c r="L12" i="28"/>
  <c r="M143" i="28"/>
  <c r="L143" i="28"/>
  <c r="K143" i="28"/>
  <c r="J143" i="28"/>
  <c r="I143" i="28"/>
  <c r="M109" i="28"/>
  <c r="L109" i="28"/>
  <c r="K109" i="28"/>
  <c r="J109" i="28"/>
  <c r="I109" i="28"/>
  <c r="M83" i="28"/>
  <c r="L83" i="28"/>
  <c r="K83" i="28"/>
  <c r="J83" i="28"/>
  <c r="I83" i="28"/>
  <c r="M74" i="28"/>
  <c r="L74" i="28"/>
  <c r="K74" i="28"/>
  <c r="J74" i="28"/>
  <c r="I74" i="28"/>
  <c r="M66" i="28"/>
  <c r="L66" i="28"/>
  <c r="K66" i="28"/>
  <c r="J66" i="28"/>
  <c r="I66" i="28"/>
  <c r="M57" i="28"/>
  <c r="L57" i="28"/>
  <c r="K57" i="28"/>
  <c r="J57" i="28"/>
  <c r="I57" i="28"/>
  <c r="M40" i="28"/>
  <c r="L40" i="28"/>
  <c r="K40" i="28"/>
  <c r="J40" i="28"/>
  <c r="H48" i="28"/>
  <c r="I40" i="28"/>
  <c r="M31" i="28"/>
  <c r="L31" i="28"/>
  <c r="K31" i="28"/>
  <c r="J31" i="28"/>
  <c r="I31" i="28"/>
  <c r="M23" i="28"/>
  <c r="L23" i="28"/>
  <c r="K23" i="28"/>
  <c r="J23" i="28"/>
  <c r="I23" i="28"/>
  <c r="M14" i="28"/>
  <c r="L14" i="28"/>
  <c r="K14" i="28"/>
  <c r="J14" i="28"/>
  <c r="I14" i="28"/>
  <c r="I157" i="27"/>
  <c r="J157" i="27"/>
  <c r="K157" i="27"/>
  <c r="K101" i="27"/>
  <c r="J101" i="27"/>
  <c r="I101" i="27"/>
  <c r="K93" i="27"/>
  <c r="J93" i="27"/>
  <c r="I93" i="27"/>
  <c r="K24" i="27"/>
  <c r="J24" i="27"/>
  <c r="I24" i="27"/>
  <c r="K84" i="27"/>
  <c r="J84" i="27"/>
  <c r="I84" i="27"/>
  <c r="K75" i="27"/>
  <c r="J75" i="27"/>
  <c r="I75" i="27"/>
  <c r="K14" i="27"/>
  <c r="J14" i="27"/>
  <c r="I14" i="27"/>
  <c r="K23" i="27"/>
  <c r="J23" i="27"/>
  <c r="I23" i="27"/>
  <c r="K31" i="27"/>
  <c r="J31" i="27"/>
  <c r="I31" i="27"/>
  <c r="K40" i="27"/>
  <c r="J40" i="27"/>
  <c r="H48" i="27"/>
  <c r="I40" i="27"/>
  <c r="K57" i="27"/>
  <c r="J57" i="27"/>
  <c r="I57" i="27"/>
  <c r="K66" i="27"/>
  <c r="J66" i="27"/>
  <c r="I66" i="27"/>
  <c r="K74" i="27"/>
  <c r="J74" i="27"/>
  <c r="I74" i="27"/>
  <c r="K83" i="27"/>
  <c r="J83" i="27"/>
  <c r="I83" i="27"/>
  <c r="K92" i="27"/>
  <c r="J92" i="27"/>
  <c r="I92" i="27"/>
  <c r="K100" i="27"/>
  <c r="J100" i="27"/>
  <c r="I100" i="27"/>
  <c r="K109" i="27"/>
  <c r="J109" i="27"/>
  <c r="I109" i="27"/>
  <c r="K117" i="27"/>
  <c r="J117" i="27"/>
  <c r="I117" i="27"/>
  <c r="K126" i="27"/>
  <c r="J126" i="27"/>
  <c r="I126" i="27"/>
  <c r="K8" i="27"/>
  <c r="J8" i="27"/>
  <c r="I8" i="27"/>
  <c r="K16" i="27"/>
  <c r="J16" i="27"/>
  <c r="I16" i="27"/>
  <c r="K25" i="27"/>
  <c r="J25" i="27"/>
  <c r="I25" i="27"/>
  <c r="K33" i="27"/>
  <c r="J33" i="27"/>
  <c r="I33" i="27"/>
  <c r="K42" i="27"/>
  <c r="J42" i="27"/>
  <c r="I42" i="27"/>
  <c r="K51" i="27"/>
  <c r="J51" i="27"/>
  <c r="I51" i="27"/>
  <c r="K59" i="27"/>
  <c r="J59" i="27"/>
  <c r="I59" i="27"/>
  <c r="K68" i="27"/>
  <c r="J68" i="27"/>
  <c r="I68" i="27"/>
  <c r="H76" i="27"/>
  <c r="K85" i="27"/>
  <c r="J85" i="27"/>
  <c r="I85" i="27"/>
  <c r="K94" i="27"/>
  <c r="J94" i="27"/>
  <c r="I94" i="27"/>
  <c r="K102" i="27"/>
  <c r="J102" i="27"/>
  <c r="I102" i="27"/>
  <c r="K111" i="27"/>
  <c r="J111" i="27"/>
  <c r="I111" i="27"/>
  <c r="K120" i="27"/>
  <c r="J120" i="27"/>
  <c r="I120" i="27"/>
  <c r="K128" i="27"/>
  <c r="J128" i="27"/>
  <c r="I128" i="27"/>
  <c r="K9" i="27"/>
  <c r="J9" i="27"/>
  <c r="I9" i="27"/>
  <c r="K17" i="27"/>
  <c r="J17" i="27"/>
  <c r="I17" i="27"/>
  <c r="K26" i="27"/>
  <c r="J26" i="27"/>
  <c r="I26" i="27"/>
  <c r="H34" i="27"/>
  <c r="K43" i="27"/>
  <c r="J43" i="27"/>
  <c r="I43" i="27"/>
  <c r="K52" i="27"/>
  <c r="J52" i="27"/>
  <c r="I52" i="27"/>
  <c r="K60" i="27"/>
  <c r="J60" i="27"/>
  <c r="I60" i="27"/>
  <c r="K69" i="27"/>
  <c r="J69" i="27"/>
  <c r="I69" i="27"/>
  <c r="K78" i="27"/>
  <c r="J78" i="27"/>
  <c r="I78" i="27"/>
  <c r="K86" i="27"/>
  <c r="J86" i="27"/>
  <c r="I86" i="27"/>
  <c r="K95" i="27"/>
  <c r="J95" i="27"/>
  <c r="I95" i="27"/>
  <c r="K103" i="27"/>
  <c r="J103" i="27"/>
  <c r="I103" i="27"/>
  <c r="K112" i="27"/>
  <c r="J112" i="27"/>
  <c r="I112" i="27"/>
  <c r="K121" i="27"/>
  <c r="J121" i="27"/>
  <c r="I121" i="27"/>
  <c r="K129" i="27"/>
  <c r="J129" i="27"/>
  <c r="I129" i="27"/>
  <c r="I131" i="27"/>
  <c r="K131" i="27"/>
  <c r="J131" i="27"/>
  <c r="K10" i="27"/>
  <c r="J10" i="27"/>
  <c r="I10" i="27"/>
  <c r="K18" i="27"/>
  <c r="J18" i="27"/>
  <c r="I18" i="27"/>
  <c r="K27" i="27"/>
  <c r="J27" i="27"/>
  <c r="I27" i="27"/>
  <c r="K36" i="27"/>
  <c r="J36" i="27"/>
  <c r="I36" i="27"/>
  <c r="K44" i="27"/>
  <c r="J44" i="27"/>
  <c r="I44" i="27"/>
  <c r="K53" i="27"/>
  <c r="J53" i="27"/>
  <c r="I53" i="27"/>
  <c r="K61" i="27"/>
  <c r="J61" i="27"/>
  <c r="I61" i="27"/>
  <c r="K70" i="27"/>
  <c r="J70" i="27"/>
  <c r="I70" i="27"/>
  <c r="K79" i="27"/>
  <c r="J79" i="27"/>
  <c r="I79" i="27"/>
  <c r="K87" i="27"/>
  <c r="J87" i="27"/>
  <c r="I87" i="27"/>
  <c r="K96" i="27"/>
  <c r="J96" i="27"/>
  <c r="I96" i="27"/>
  <c r="H104" i="27"/>
  <c r="K113" i="27"/>
  <c r="J113" i="27"/>
  <c r="I113" i="27"/>
  <c r="K122" i="27"/>
  <c r="J122" i="27"/>
  <c r="I122" i="27"/>
  <c r="K130" i="27"/>
  <c r="J130" i="27"/>
  <c r="I130" i="27"/>
  <c r="K134" i="27"/>
  <c r="J134" i="27"/>
  <c r="I134" i="27"/>
  <c r="K143" i="27"/>
  <c r="J143" i="27"/>
  <c r="I143" i="27"/>
  <c r="J11" i="27"/>
  <c r="I11" i="27"/>
  <c r="K11" i="27"/>
  <c r="J19" i="27"/>
  <c r="I19" i="27"/>
  <c r="K19" i="27"/>
  <c r="J28" i="27"/>
  <c r="I28" i="27"/>
  <c r="K28" i="27"/>
  <c r="J37" i="27"/>
  <c r="I37" i="27"/>
  <c r="K37" i="27"/>
  <c r="J45" i="27"/>
  <c r="I45" i="27"/>
  <c r="K45" i="27"/>
  <c r="J54" i="27"/>
  <c r="I54" i="27"/>
  <c r="H62" i="27"/>
  <c r="K54" i="27"/>
  <c r="J71" i="27"/>
  <c r="I71" i="27"/>
  <c r="K71" i="27"/>
  <c r="J80" i="27"/>
  <c r="I80" i="27"/>
  <c r="K80" i="27"/>
  <c r="J88" i="27"/>
  <c r="I88" i="27"/>
  <c r="K88" i="27"/>
  <c r="J97" i="27"/>
  <c r="I97" i="27"/>
  <c r="K97" i="27"/>
  <c r="J106" i="27"/>
  <c r="I106" i="27"/>
  <c r="K106" i="27"/>
  <c r="J114" i="27"/>
  <c r="I114" i="27"/>
  <c r="K114" i="27"/>
  <c r="J123" i="27"/>
  <c r="I123" i="27"/>
  <c r="K123" i="27"/>
  <c r="I140" i="27"/>
  <c r="J140" i="27"/>
  <c r="K140" i="27"/>
  <c r="I12" i="27"/>
  <c r="H20" i="27"/>
  <c r="J12" i="27"/>
  <c r="K12" i="27"/>
  <c r="I29" i="27"/>
  <c r="J29" i="27"/>
  <c r="K29" i="27"/>
  <c r="I38" i="27"/>
  <c r="J38" i="27"/>
  <c r="K38" i="27"/>
  <c r="I46" i="27"/>
  <c r="J46" i="27"/>
  <c r="K46" i="27"/>
  <c r="I55" i="27"/>
  <c r="J55" i="27"/>
  <c r="K55" i="27"/>
  <c r="I64" i="27"/>
  <c r="J64" i="27"/>
  <c r="K64" i="27"/>
  <c r="I72" i="27"/>
  <c r="J72" i="27"/>
  <c r="K72" i="27"/>
  <c r="I81" i="27"/>
  <c r="J81" i="27"/>
  <c r="K81" i="27"/>
  <c r="I89" i="27"/>
  <c r="J89" i="27"/>
  <c r="K89" i="27"/>
  <c r="I98" i="27"/>
  <c r="J98" i="27"/>
  <c r="K98" i="27"/>
  <c r="I107" i="27"/>
  <c r="J107" i="27"/>
  <c r="K107" i="27"/>
  <c r="I115" i="27"/>
  <c r="J115" i="27"/>
  <c r="K115" i="27"/>
  <c r="H132" i="27"/>
  <c r="I124" i="27"/>
  <c r="J124" i="27"/>
  <c r="K124" i="27"/>
  <c r="K152" i="27"/>
  <c r="J152" i="27"/>
  <c r="I152" i="27"/>
  <c r="H160" i="27"/>
  <c r="K13" i="27"/>
  <c r="I13" i="27"/>
  <c r="J13" i="27"/>
  <c r="K22" i="27"/>
  <c r="I22" i="27"/>
  <c r="J22" i="27"/>
  <c r="K30" i="27"/>
  <c r="I30" i="27"/>
  <c r="J30" i="27"/>
  <c r="K39" i="27"/>
  <c r="I39" i="27"/>
  <c r="J39" i="27"/>
  <c r="K47" i="27"/>
  <c r="I47" i="27"/>
  <c r="J47" i="27"/>
  <c r="K56" i="27"/>
  <c r="I56" i="27"/>
  <c r="J56" i="27"/>
  <c r="K65" i="27"/>
  <c r="I65" i="27"/>
  <c r="J65" i="27"/>
  <c r="K73" i="27"/>
  <c r="I73" i="27"/>
  <c r="J73" i="27"/>
  <c r="H90" i="27"/>
  <c r="K82" i="27"/>
  <c r="I82" i="27"/>
  <c r="J82" i="27"/>
  <c r="K99" i="27"/>
  <c r="I99" i="27"/>
  <c r="J99" i="27"/>
  <c r="K108" i="27"/>
  <c r="I108" i="27"/>
  <c r="J108" i="27"/>
  <c r="K116" i="27"/>
  <c r="I116" i="27"/>
  <c r="J116" i="27"/>
  <c r="K125" i="27"/>
  <c r="I125" i="27"/>
  <c r="J125" i="27"/>
  <c r="I149" i="27"/>
  <c r="J149" i="27"/>
  <c r="K149" i="27"/>
  <c r="K142" i="27"/>
  <c r="J142" i="27"/>
  <c r="I142" i="27"/>
  <c r="K151" i="27"/>
  <c r="J151" i="27"/>
  <c r="I151" i="27"/>
  <c r="K159" i="27"/>
  <c r="J159" i="27"/>
  <c r="I159" i="27"/>
  <c r="J136" i="27"/>
  <c r="I136" i="27"/>
  <c r="K136" i="27"/>
  <c r="K144" i="27"/>
  <c r="J144" i="27"/>
  <c r="I144" i="27"/>
  <c r="K153" i="27"/>
  <c r="J153" i="27"/>
  <c r="I153" i="27"/>
  <c r="I137" i="27"/>
  <c r="K137" i="27"/>
  <c r="J137" i="27"/>
  <c r="J145" i="27"/>
  <c r="I145" i="27"/>
  <c r="K145" i="27"/>
  <c r="J154" i="27"/>
  <c r="I154" i="27"/>
  <c r="K154" i="27"/>
  <c r="K138" i="27"/>
  <c r="H146" i="27"/>
  <c r="J138" i="27"/>
  <c r="I138" i="27"/>
  <c r="K155" i="27"/>
  <c r="I155" i="27"/>
  <c r="J155" i="27"/>
  <c r="J139" i="27"/>
  <c r="K139" i="27"/>
  <c r="I139" i="27"/>
  <c r="J148" i="27"/>
  <c r="K148" i="27"/>
  <c r="I148" i="27"/>
  <c r="J156" i="27"/>
  <c r="K156" i="27"/>
  <c r="I156" i="27"/>
  <c r="K141" i="27"/>
  <c r="I141" i="27"/>
  <c r="J141" i="27"/>
  <c r="K150" i="27"/>
  <c r="I150" i="27"/>
  <c r="J150" i="27"/>
  <c r="K158" i="27"/>
  <c r="I158" i="27"/>
  <c r="J158" i="27"/>
  <c r="K135" i="27"/>
  <c r="J135" i="27"/>
  <c r="I135" i="27"/>
  <c r="K110" i="27"/>
  <c r="J110" i="27"/>
  <c r="I110" i="27"/>
  <c r="H118" i="27"/>
  <c r="K41" i="27"/>
  <c r="J41" i="27"/>
  <c r="I41" i="27"/>
  <c r="K144" i="26"/>
  <c r="J144" i="26"/>
  <c r="I144" i="26"/>
  <c r="K110" i="26"/>
  <c r="J110" i="26"/>
  <c r="I110" i="26"/>
  <c r="H118" i="26"/>
  <c r="K75" i="26"/>
  <c r="J75" i="26"/>
  <c r="I75" i="26"/>
  <c r="K41" i="26"/>
  <c r="J41" i="26"/>
  <c r="I41" i="26"/>
  <c r="K14" i="26"/>
  <c r="I14" i="26"/>
  <c r="J14" i="26"/>
  <c r="K23" i="26"/>
  <c r="J23" i="26"/>
  <c r="I23" i="26"/>
  <c r="K31" i="26"/>
  <c r="J31" i="26"/>
  <c r="I31" i="26"/>
  <c r="K40" i="26"/>
  <c r="H48" i="26"/>
  <c r="J40" i="26"/>
  <c r="I40" i="26"/>
  <c r="K57" i="26"/>
  <c r="J57" i="26"/>
  <c r="I57" i="26"/>
  <c r="K66" i="26"/>
  <c r="J66" i="26"/>
  <c r="I66" i="26"/>
  <c r="K74" i="26"/>
  <c r="J74" i="26"/>
  <c r="I74" i="26"/>
  <c r="K83" i="26"/>
  <c r="I83" i="26"/>
  <c r="J83" i="26"/>
  <c r="K92" i="26"/>
  <c r="J92" i="26"/>
  <c r="I92" i="26"/>
  <c r="K100" i="26"/>
  <c r="J100" i="26"/>
  <c r="I100" i="26"/>
  <c r="K109" i="26"/>
  <c r="J109" i="26"/>
  <c r="I109" i="26"/>
  <c r="K117" i="26"/>
  <c r="I117" i="26"/>
  <c r="J117" i="26"/>
  <c r="K126" i="26"/>
  <c r="J126" i="26"/>
  <c r="I126" i="26"/>
  <c r="K135" i="26"/>
  <c r="J135" i="26"/>
  <c r="I135" i="26"/>
  <c r="K143" i="26"/>
  <c r="J143" i="26"/>
  <c r="I143" i="26"/>
  <c r="K9" i="26"/>
  <c r="J9" i="26"/>
  <c r="I9" i="26"/>
  <c r="K17" i="26"/>
  <c r="J17" i="26"/>
  <c r="I17" i="26"/>
  <c r="K26" i="26"/>
  <c r="J26" i="26"/>
  <c r="I26" i="26"/>
  <c r="H34" i="26"/>
  <c r="K43" i="26"/>
  <c r="J43" i="26"/>
  <c r="I43" i="26"/>
  <c r="K52" i="26"/>
  <c r="J52" i="26"/>
  <c r="I52" i="26"/>
  <c r="K60" i="26"/>
  <c r="J60" i="26"/>
  <c r="I60" i="26"/>
  <c r="K69" i="26"/>
  <c r="J69" i="26"/>
  <c r="I69" i="26"/>
  <c r="K78" i="26"/>
  <c r="J78" i="26"/>
  <c r="I78" i="26"/>
  <c r="K86" i="26"/>
  <c r="J86" i="26"/>
  <c r="I86" i="26"/>
  <c r="K95" i="26"/>
  <c r="J95" i="26"/>
  <c r="I95" i="26"/>
  <c r="K103" i="26"/>
  <c r="J103" i="26"/>
  <c r="I103" i="26"/>
  <c r="K112" i="26"/>
  <c r="J112" i="26"/>
  <c r="I112" i="26"/>
  <c r="K121" i="26"/>
  <c r="J121" i="26"/>
  <c r="I121" i="26"/>
  <c r="K129" i="26"/>
  <c r="J129" i="26"/>
  <c r="I129" i="26"/>
  <c r="K138" i="26"/>
  <c r="J138" i="26"/>
  <c r="I138" i="26"/>
  <c r="H146" i="26"/>
  <c r="K10" i="26"/>
  <c r="J10" i="26"/>
  <c r="I10" i="26"/>
  <c r="K18" i="26"/>
  <c r="J18" i="26"/>
  <c r="I18" i="26"/>
  <c r="K27" i="26"/>
  <c r="J27" i="26"/>
  <c r="I27" i="26"/>
  <c r="K36" i="26"/>
  <c r="J36" i="26"/>
  <c r="I36" i="26"/>
  <c r="K44" i="26"/>
  <c r="J44" i="26"/>
  <c r="I44" i="26"/>
  <c r="K53" i="26"/>
  <c r="J53" i="26"/>
  <c r="I53" i="26"/>
  <c r="K61" i="26"/>
  <c r="J61" i="26"/>
  <c r="I61" i="26"/>
  <c r="K70" i="26"/>
  <c r="J70" i="26"/>
  <c r="I70" i="26"/>
  <c r="K79" i="26"/>
  <c r="J79" i="26"/>
  <c r="I79" i="26"/>
  <c r="K87" i="26"/>
  <c r="J87" i="26"/>
  <c r="I87" i="26"/>
  <c r="K96" i="26"/>
  <c r="J96" i="26"/>
  <c r="I96" i="26"/>
  <c r="H104" i="26"/>
  <c r="K113" i="26"/>
  <c r="J113" i="26"/>
  <c r="I113" i="26"/>
  <c r="K122" i="26"/>
  <c r="J122" i="26"/>
  <c r="I122" i="26"/>
  <c r="K130" i="26"/>
  <c r="J130" i="26"/>
  <c r="I130" i="26"/>
  <c r="K139" i="26"/>
  <c r="J139" i="26"/>
  <c r="I139" i="26"/>
  <c r="K148" i="26"/>
  <c r="J148" i="26"/>
  <c r="I148" i="26"/>
  <c r="J11" i="26"/>
  <c r="I11" i="26"/>
  <c r="K11" i="26"/>
  <c r="J19" i="26"/>
  <c r="I19" i="26"/>
  <c r="K19" i="26"/>
  <c r="J28" i="26"/>
  <c r="I28" i="26"/>
  <c r="K28" i="26"/>
  <c r="J37" i="26"/>
  <c r="I37" i="26"/>
  <c r="K37" i="26"/>
  <c r="J45" i="26"/>
  <c r="I45" i="26"/>
  <c r="K45" i="26"/>
  <c r="J54" i="26"/>
  <c r="I54" i="26"/>
  <c r="H62" i="26"/>
  <c r="K54" i="26"/>
  <c r="J71" i="26"/>
  <c r="I71" i="26"/>
  <c r="K71" i="26"/>
  <c r="J80" i="26"/>
  <c r="I80" i="26"/>
  <c r="K80" i="26"/>
  <c r="J88" i="26"/>
  <c r="I88" i="26"/>
  <c r="K88" i="26"/>
  <c r="J97" i="26"/>
  <c r="I97" i="26"/>
  <c r="K97" i="26"/>
  <c r="J106" i="26"/>
  <c r="I106" i="26"/>
  <c r="K106" i="26"/>
  <c r="J114" i="26"/>
  <c r="I114" i="26"/>
  <c r="K114" i="26"/>
  <c r="J123" i="26"/>
  <c r="I123" i="26"/>
  <c r="K123" i="26"/>
  <c r="J131" i="26"/>
  <c r="I131" i="26"/>
  <c r="K131" i="26"/>
  <c r="J140" i="26"/>
  <c r="I140" i="26"/>
  <c r="K140" i="26"/>
  <c r="J149" i="26"/>
  <c r="I149" i="26"/>
  <c r="K149" i="26"/>
  <c r="I12" i="26"/>
  <c r="H20" i="26"/>
  <c r="J12" i="26"/>
  <c r="K12" i="26"/>
  <c r="I29" i="26"/>
  <c r="J29" i="26"/>
  <c r="K29" i="26"/>
  <c r="I38" i="26"/>
  <c r="J38" i="26"/>
  <c r="K38" i="26"/>
  <c r="I46" i="26"/>
  <c r="J46" i="26"/>
  <c r="K46" i="26"/>
  <c r="I55" i="26"/>
  <c r="J55" i="26"/>
  <c r="K55" i="26"/>
  <c r="I64" i="26"/>
  <c r="J64" i="26"/>
  <c r="K64" i="26"/>
  <c r="I72" i="26"/>
  <c r="J72" i="26"/>
  <c r="K72" i="26"/>
  <c r="I81" i="26"/>
  <c r="J81" i="26"/>
  <c r="K81" i="26"/>
  <c r="I89" i="26"/>
  <c r="J89" i="26"/>
  <c r="K89" i="26"/>
  <c r="I98" i="26"/>
  <c r="J98" i="26"/>
  <c r="K98" i="26"/>
  <c r="I107" i="26"/>
  <c r="J107" i="26"/>
  <c r="K107" i="26"/>
  <c r="I115" i="26"/>
  <c r="J115" i="26"/>
  <c r="K115" i="26"/>
  <c r="I124" i="26"/>
  <c r="H132" i="26"/>
  <c r="J124" i="26"/>
  <c r="K124" i="26"/>
  <c r="I141" i="26"/>
  <c r="J141" i="26"/>
  <c r="K141" i="26"/>
  <c r="K154" i="26"/>
  <c r="J154" i="26"/>
  <c r="I154" i="26"/>
  <c r="I13" i="26"/>
  <c r="K13" i="26"/>
  <c r="J13" i="26"/>
  <c r="I22" i="26"/>
  <c r="J22" i="26"/>
  <c r="K22" i="26"/>
  <c r="I30" i="26"/>
  <c r="K30" i="26"/>
  <c r="J30" i="26"/>
  <c r="I39" i="26"/>
  <c r="K39" i="26"/>
  <c r="J39" i="26"/>
  <c r="I47" i="26"/>
  <c r="K47" i="26"/>
  <c r="J47" i="26"/>
  <c r="I56" i="26"/>
  <c r="J56" i="26"/>
  <c r="K56" i="26"/>
  <c r="I65" i="26"/>
  <c r="K65" i="26"/>
  <c r="J65" i="26"/>
  <c r="I73" i="26"/>
  <c r="K73" i="26"/>
  <c r="J73" i="26"/>
  <c r="H90" i="26"/>
  <c r="I82" i="26"/>
  <c r="K82" i="26"/>
  <c r="J82" i="26"/>
  <c r="I99" i="26"/>
  <c r="K99" i="26"/>
  <c r="J99" i="26"/>
  <c r="I108" i="26"/>
  <c r="K108" i="26"/>
  <c r="J108" i="26"/>
  <c r="I116" i="26"/>
  <c r="K116" i="26"/>
  <c r="J116" i="26"/>
  <c r="I125" i="26"/>
  <c r="J125" i="26"/>
  <c r="K125" i="26"/>
  <c r="I134" i="26"/>
  <c r="K134" i="26"/>
  <c r="J134" i="26"/>
  <c r="I142" i="26"/>
  <c r="K142" i="26"/>
  <c r="J142" i="26"/>
  <c r="K153" i="26"/>
  <c r="J153" i="26"/>
  <c r="I153" i="26"/>
  <c r="K155" i="26"/>
  <c r="J155" i="26"/>
  <c r="I155" i="26"/>
  <c r="K156" i="26"/>
  <c r="J156" i="26"/>
  <c r="I156" i="26"/>
  <c r="K157" i="26"/>
  <c r="J157" i="26"/>
  <c r="I157" i="26"/>
  <c r="J150" i="26"/>
  <c r="I150" i="26"/>
  <c r="K150" i="26"/>
  <c r="J158" i="26"/>
  <c r="I158" i="26"/>
  <c r="K158" i="26"/>
  <c r="I151" i="26"/>
  <c r="J151" i="26"/>
  <c r="K151" i="26"/>
  <c r="I159" i="26"/>
  <c r="J159" i="26"/>
  <c r="K159" i="26"/>
  <c r="H160" i="26"/>
  <c r="K152" i="26"/>
  <c r="I152" i="26"/>
  <c r="J152" i="26"/>
  <c r="K94" i="26"/>
  <c r="J94" i="26"/>
  <c r="I94" i="26"/>
  <c r="K59" i="26"/>
  <c r="J59" i="26"/>
  <c r="I59" i="26"/>
  <c r="K25" i="26"/>
  <c r="J25" i="26"/>
  <c r="I25" i="26"/>
  <c r="K136" i="26"/>
  <c r="J136" i="26"/>
  <c r="I136" i="26"/>
  <c r="K101" i="26"/>
  <c r="J101" i="26"/>
  <c r="I101" i="26"/>
  <c r="K67" i="26"/>
  <c r="J67" i="26"/>
  <c r="I67" i="26"/>
  <c r="K120" i="26"/>
  <c r="J120" i="26"/>
  <c r="I120" i="26"/>
  <c r="K85" i="26"/>
  <c r="J85" i="26"/>
  <c r="I85" i="26"/>
  <c r="K51" i="26"/>
  <c r="J51" i="26"/>
  <c r="I51" i="26"/>
  <c r="K16" i="26"/>
  <c r="J16" i="26"/>
  <c r="I16" i="26"/>
  <c r="K127" i="26"/>
  <c r="J127" i="26"/>
  <c r="I127" i="26"/>
  <c r="K93" i="26"/>
  <c r="J93" i="26"/>
  <c r="I93" i="26"/>
  <c r="K58" i="26"/>
  <c r="J58" i="26"/>
  <c r="I58" i="26"/>
  <c r="K24" i="26"/>
  <c r="J24" i="26"/>
  <c r="I24" i="26"/>
  <c r="K145" i="26"/>
  <c r="J145" i="26"/>
  <c r="I145" i="26"/>
  <c r="K111" i="26"/>
  <c r="J111" i="26"/>
  <c r="I111" i="26"/>
  <c r="K42" i="26"/>
  <c r="J42" i="26"/>
  <c r="I42" i="26"/>
  <c r="K8" i="26"/>
  <c r="J8" i="26"/>
  <c r="I8" i="26"/>
  <c r="K137" i="26"/>
  <c r="J137" i="26"/>
  <c r="I137" i="26"/>
  <c r="K102" i="26"/>
  <c r="J102" i="26"/>
  <c r="I102" i="26"/>
  <c r="K68" i="26"/>
  <c r="J68" i="26"/>
  <c r="I68" i="26"/>
  <c r="H76" i="26"/>
  <c r="K33" i="26"/>
  <c r="J33" i="26"/>
  <c r="I33" i="26"/>
  <c r="L149" i="22"/>
  <c r="K149" i="22"/>
  <c r="J149" i="22"/>
  <c r="L114" i="22"/>
  <c r="K114" i="22"/>
  <c r="J114" i="22"/>
  <c r="L88" i="22"/>
  <c r="K88" i="22"/>
  <c r="J88" i="22"/>
  <c r="L71" i="22"/>
  <c r="K71" i="22"/>
  <c r="J71" i="22"/>
  <c r="L54" i="22"/>
  <c r="K54" i="22"/>
  <c r="J54" i="22"/>
  <c r="L32" i="22"/>
  <c r="K32" i="22"/>
  <c r="J32" i="22"/>
  <c r="L26" i="22"/>
  <c r="K26" i="22"/>
  <c r="J26" i="22"/>
  <c r="L16" i="22"/>
  <c r="K16" i="22"/>
  <c r="J16" i="22"/>
  <c r="I150" i="21"/>
  <c r="H150" i="21"/>
  <c r="I141" i="21"/>
  <c r="H141" i="21"/>
  <c r="I132" i="21"/>
  <c r="H132" i="21"/>
  <c r="I124" i="21"/>
  <c r="H124" i="21"/>
  <c r="I115" i="21"/>
  <c r="H115" i="21"/>
  <c r="G106" i="21"/>
  <c r="I98" i="21"/>
  <c r="H98" i="21"/>
  <c r="I89" i="21"/>
  <c r="H89" i="21"/>
  <c r="I81" i="21"/>
  <c r="H81" i="21"/>
  <c r="I72" i="21"/>
  <c r="H72" i="21"/>
  <c r="I63" i="21"/>
  <c r="H63" i="21"/>
  <c r="I55" i="21"/>
  <c r="H55" i="21"/>
  <c r="H46" i="21"/>
  <c r="I46" i="21"/>
  <c r="I38" i="21"/>
  <c r="H38" i="21"/>
  <c r="I29" i="21"/>
  <c r="H29" i="21"/>
  <c r="R17" i="21"/>
  <c r="Q17" i="21"/>
  <c r="R13" i="21"/>
  <c r="Q13" i="21"/>
  <c r="L127" i="22"/>
  <c r="K127" i="22"/>
  <c r="J127" i="22"/>
  <c r="L93" i="22"/>
  <c r="K93" i="22"/>
  <c r="J93" i="22"/>
  <c r="L37" i="22"/>
  <c r="J37" i="22"/>
  <c r="K37" i="22"/>
  <c r="V18" i="22"/>
  <c r="X18" i="22"/>
  <c r="W18" i="22"/>
  <c r="J13" i="22"/>
  <c r="I21" i="22"/>
  <c r="L13" i="22"/>
  <c r="K13" i="22"/>
  <c r="V10" i="22"/>
  <c r="X10" i="22"/>
  <c r="W10" i="22"/>
  <c r="L46" i="22"/>
  <c r="K46" i="22"/>
  <c r="J46" i="22"/>
  <c r="L51" i="22"/>
  <c r="K51" i="22"/>
  <c r="J51" i="22"/>
  <c r="L55" i="22"/>
  <c r="K55" i="22"/>
  <c r="J55" i="22"/>
  <c r="I63" i="22"/>
  <c r="L59" i="22"/>
  <c r="K59" i="22"/>
  <c r="J59" i="22"/>
  <c r="L68" i="22"/>
  <c r="K68" i="22"/>
  <c r="J68" i="22"/>
  <c r="L72" i="22"/>
  <c r="K72" i="22"/>
  <c r="J72" i="22"/>
  <c r="L76" i="22"/>
  <c r="K76" i="22"/>
  <c r="J76" i="22"/>
  <c r="L81" i="22"/>
  <c r="K81" i="22"/>
  <c r="J81" i="22"/>
  <c r="L85" i="22"/>
  <c r="K85" i="22"/>
  <c r="J85" i="22"/>
  <c r="L89" i="22"/>
  <c r="K89" i="22"/>
  <c r="J89" i="22"/>
  <c r="L94" i="22"/>
  <c r="K94" i="22"/>
  <c r="J94" i="22"/>
  <c r="L98" i="22"/>
  <c r="K98" i="22"/>
  <c r="J98" i="22"/>
  <c r="L102" i="22"/>
  <c r="K102" i="22"/>
  <c r="J102" i="22"/>
  <c r="L107" i="22"/>
  <c r="K107" i="22"/>
  <c r="J107" i="22"/>
  <c r="L111" i="22"/>
  <c r="K111" i="22"/>
  <c r="J111" i="22"/>
  <c r="I119" i="22"/>
  <c r="L115" i="22"/>
  <c r="K115" i="22"/>
  <c r="J115" i="22"/>
  <c r="L124" i="22"/>
  <c r="K124" i="22"/>
  <c r="J124" i="22"/>
  <c r="L128" i="22"/>
  <c r="K128" i="22"/>
  <c r="J128" i="22"/>
  <c r="L132" i="22"/>
  <c r="K132" i="22"/>
  <c r="J132" i="22"/>
  <c r="L137" i="22"/>
  <c r="K137" i="22"/>
  <c r="J137" i="22"/>
  <c r="L141" i="22"/>
  <c r="K141" i="22"/>
  <c r="J141" i="22"/>
  <c r="L145" i="22"/>
  <c r="K145" i="22"/>
  <c r="J145" i="22"/>
  <c r="L150" i="22"/>
  <c r="K150" i="22"/>
  <c r="J150" i="22"/>
  <c r="L154" i="22"/>
  <c r="K154" i="22"/>
  <c r="J154" i="22"/>
  <c r="L158" i="22"/>
  <c r="K158" i="22"/>
  <c r="J158" i="22"/>
  <c r="L30" i="22"/>
  <c r="J30" i="22"/>
  <c r="K30" i="22"/>
  <c r="L34" i="22"/>
  <c r="K34" i="22"/>
  <c r="J34" i="22"/>
  <c r="L39" i="22"/>
  <c r="K39" i="22"/>
  <c r="J39" i="22"/>
  <c r="L43" i="22"/>
  <c r="K43" i="22"/>
  <c r="J43" i="22"/>
  <c r="L47" i="22"/>
  <c r="K47" i="22"/>
  <c r="J47" i="22"/>
  <c r="L52" i="22"/>
  <c r="K52" i="22"/>
  <c r="J52" i="22"/>
  <c r="L56" i="22"/>
  <c r="K56" i="22"/>
  <c r="J56" i="22"/>
  <c r="L60" i="22"/>
  <c r="K60" i="22"/>
  <c r="J60" i="22"/>
  <c r="L65" i="22"/>
  <c r="K65" i="22"/>
  <c r="J65" i="22"/>
  <c r="L69" i="22"/>
  <c r="K69" i="22"/>
  <c r="J69" i="22"/>
  <c r="I77" i="22"/>
  <c r="L73" i="22"/>
  <c r="K73" i="22"/>
  <c r="J73" i="22"/>
  <c r="L82" i="22"/>
  <c r="K82" i="22"/>
  <c r="J82" i="22"/>
  <c r="L86" i="22"/>
  <c r="K86" i="22"/>
  <c r="J86" i="22"/>
  <c r="L90" i="22"/>
  <c r="K90" i="22"/>
  <c r="J90" i="22"/>
  <c r="L95" i="22"/>
  <c r="K95" i="22"/>
  <c r="J95" i="22"/>
  <c r="L99" i="22"/>
  <c r="K99" i="22"/>
  <c r="J99" i="22"/>
  <c r="L103" i="22"/>
  <c r="K103" i="22"/>
  <c r="J103" i="22"/>
  <c r="L108" i="22"/>
  <c r="K108" i="22"/>
  <c r="J108" i="22"/>
  <c r="L112" i="22"/>
  <c r="K112" i="22"/>
  <c r="J112" i="22"/>
  <c r="L116" i="22"/>
  <c r="K116" i="22"/>
  <c r="J116" i="22"/>
  <c r="L121" i="22"/>
  <c r="K121" i="22"/>
  <c r="J121" i="22"/>
  <c r="L125" i="22"/>
  <c r="K125" i="22"/>
  <c r="J125" i="22"/>
  <c r="I133" i="22"/>
  <c r="L129" i="22"/>
  <c r="K129" i="22"/>
  <c r="J129" i="22"/>
  <c r="L138" i="22"/>
  <c r="K138" i="22"/>
  <c r="J138" i="22"/>
  <c r="L142" i="22"/>
  <c r="K142" i="22"/>
  <c r="J142" i="22"/>
  <c r="L146" i="22"/>
  <c r="K146" i="22"/>
  <c r="J146" i="22"/>
  <c r="L151" i="22"/>
  <c r="K151" i="22"/>
  <c r="J151" i="22"/>
  <c r="L155" i="22"/>
  <c r="K155" i="22"/>
  <c r="J155" i="22"/>
  <c r="L159" i="22"/>
  <c r="K159" i="22"/>
  <c r="J159" i="22"/>
  <c r="J31" i="22"/>
  <c r="L31" i="22"/>
  <c r="K31" i="22"/>
  <c r="J40" i="22"/>
  <c r="L40" i="22"/>
  <c r="K40" i="22"/>
  <c r="J44" i="22"/>
  <c r="L44" i="22"/>
  <c r="K44" i="22"/>
  <c r="J48" i="22"/>
  <c r="L48" i="22"/>
  <c r="K48" i="22"/>
  <c r="J53" i="22"/>
  <c r="L53" i="22"/>
  <c r="K53" i="22"/>
  <c r="J57" i="22"/>
  <c r="K57" i="22"/>
  <c r="L57" i="22"/>
  <c r="J61" i="22"/>
  <c r="L61" i="22"/>
  <c r="K61" i="22"/>
  <c r="J66" i="22"/>
  <c r="L66" i="22"/>
  <c r="K66" i="22"/>
  <c r="J70" i="22"/>
  <c r="L70" i="22"/>
  <c r="K70" i="22"/>
  <c r="J74" i="22"/>
  <c r="K74" i="22"/>
  <c r="L74" i="22"/>
  <c r="J79" i="22"/>
  <c r="L79" i="22"/>
  <c r="K79" i="22"/>
  <c r="J83" i="22"/>
  <c r="I91" i="22"/>
  <c r="L83" i="22"/>
  <c r="K83" i="22"/>
  <c r="J87" i="22"/>
  <c r="L87" i="22"/>
  <c r="K87" i="22"/>
  <c r="J96" i="22"/>
  <c r="L96" i="22"/>
  <c r="K96" i="22"/>
  <c r="J100" i="22"/>
  <c r="L100" i="22"/>
  <c r="K100" i="22"/>
  <c r="J104" i="22"/>
  <c r="L104" i="22"/>
  <c r="K104" i="22"/>
  <c r="J109" i="22"/>
  <c r="L109" i="22"/>
  <c r="K109" i="22"/>
  <c r="J113" i="22"/>
  <c r="L113" i="22"/>
  <c r="K113" i="22"/>
  <c r="J117" i="22"/>
  <c r="L117" i="22"/>
  <c r="K117" i="22"/>
  <c r="J122" i="22"/>
  <c r="L122" i="22"/>
  <c r="K122" i="22"/>
  <c r="J126" i="22"/>
  <c r="L126" i="22"/>
  <c r="K126" i="22"/>
  <c r="J130" i="22"/>
  <c r="L130" i="22"/>
  <c r="K130" i="22"/>
  <c r="J135" i="22"/>
  <c r="L135" i="22"/>
  <c r="K135" i="22"/>
  <c r="J139" i="22"/>
  <c r="I147" i="22"/>
  <c r="L139" i="22"/>
  <c r="K139" i="22"/>
  <c r="J143" i="22"/>
  <c r="L143" i="22"/>
  <c r="K143" i="22"/>
  <c r="J152" i="22"/>
  <c r="L152" i="22"/>
  <c r="K152" i="22"/>
  <c r="J156" i="22"/>
  <c r="L156" i="22"/>
  <c r="K156" i="22"/>
  <c r="J160" i="22"/>
  <c r="L160" i="22"/>
  <c r="K160" i="22"/>
  <c r="H159" i="21"/>
  <c r="I159" i="21"/>
  <c r="H151" i="21"/>
  <c r="I151" i="21"/>
  <c r="H142" i="21"/>
  <c r="I142" i="21"/>
  <c r="H133" i="21"/>
  <c r="I133" i="21"/>
  <c r="H125" i="21"/>
  <c r="I125" i="21"/>
  <c r="H116" i="21"/>
  <c r="I116" i="21"/>
  <c r="H108" i="21"/>
  <c r="I108" i="21"/>
  <c r="H99" i="21"/>
  <c r="I99" i="21"/>
  <c r="H90" i="21"/>
  <c r="I90" i="21"/>
  <c r="H82" i="21"/>
  <c r="I82" i="21"/>
  <c r="H73" i="21"/>
  <c r="I73" i="21"/>
  <c r="H56" i="21"/>
  <c r="G64" i="21"/>
  <c r="I56" i="21"/>
  <c r="H47" i="21"/>
  <c r="I47" i="21"/>
  <c r="H39" i="21"/>
  <c r="I39" i="21"/>
  <c r="H30" i="21"/>
  <c r="I30" i="21"/>
  <c r="H18" i="21"/>
  <c r="I18" i="21"/>
  <c r="H14" i="21"/>
  <c r="G22" i="21"/>
  <c r="I14" i="21"/>
  <c r="H10" i="21"/>
  <c r="I10" i="21"/>
  <c r="L84" i="22"/>
  <c r="K84" i="22"/>
  <c r="J84" i="22"/>
  <c r="L67" i="22"/>
  <c r="K67" i="22"/>
  <c r="J67" i="22"/>
  <c r="L41" i="22"/>
  <c r="K41" i="22"/>
  <c r="J41" i="22"/>
  <c r="I49" i="22"/>
  <c r="K29" i="22"/>
  <c r="J29" i="22"/>
  <c r="L29" i="22"/>
  <c r="I160" i="21"/>
  <c r="H160" i="21"/>
  <c r="I152" i="21"/>
  <c r="H152" i="21"/>
  <c r="I143" i="21"/>
  <c r="H143" i="21"/>
  <c r="I126" i="21"/>
  <c r="H126" i="21"/>
  <c r="G134" i="21"/>
  <c r="I117" i="21"/>
  <c r="H117" i="21"/>
  <c r="I109" i="21"/>
  <c r="H109" i="21"/>
  <c r="I100" i="21"/>
  <c r="H100" i="21"/>
  <c r="I91" i="21"/>
  <c r="H91" i="21"/>
  <c r="I83" i="21"/>
  <c r="H83" i="21"/>
  <c r="L153" i="22"/>
  <c r="K153" i="22"/>
  <c r="J153" i="22"/>
  <c r="I161" i="22"/>
  <c r="L118" i="22"/>
  <c r="K118" i="22"/>
  <c r="J118" i="22"/>
  <c r="L33" i="22"/>
  <c r="K33" i="22"/>
  <c r="J33" i="22"/>
  <c r="X20" i="22"/>
  <c r="W20" i="22"/>
  <c r="V20" i="22"/>
  <c r="L15" i="22"/>
  <c r="K15" i="22"/>
  <c r="J15" i="22"/>
  <c r="X12" i="22"/>
  <c r="W12" i="22"/>
  <c r="V12" i="22"/>
  <c r="I161" i="21"/>
  <c r="H161" i="21"/>
  <c r="I153" i="21"/>
  <c r="H153" i="21"/>
  <c r="I144" i="21"/>
  <c r="H144" i="21"/>
  <c r="I136" i="21"/>
  <c r="H136" i="21"/>
  <c r="I127" i="21"/>
  <c r="H127" i="21"/>
  <c r="I118" i="21"/>
  <c r="H118" i="21"/>
  <c r="I110" i="21"/>
  <c r="H110" i="21"/>
  <c r="I101" i="21"/>
  <c r="H101" i="21"/>
  <c r="I84" i="21"/>
  <c r="H84" i="21"/>
  <c r="G92" i="21"/>
  <c r="I75" i="21"/>
  <c r="H75" i="21"/>
  <c r="I67" i="21"/>
  <c r="H67" i="21"/>
  <c r="I58" i="21"/>
  <c r="H58" i="21"/>
  <c r="I49" i="21"/>
  <c r="H49" i="21"/>
  <c r="I41" i="21"/>
  <c r="H41" i="21"/>
  <c r="I32" i="21"/>
  <c r="H32" i="21"/>
  <c r="I24" i="21"/>
  <c r="H24" i="21"/>
  <c r="I19" i="21"/>
  <c r="H19" i="21"/>
  <c r="I15" i="21"/>
  <c r="H15" i="21"/>
  <c r="I11" i="21"/>
  <c r="H11" i="21"/>
  <c r="L131" i="22"/>
  <c r="K131" i="22"/>
  <c r="J131" i="22"/>
  <c r="L97" i="22"/>
  <c r="K97" i="22"/>
  <c r="J97" i="22"/>
  <c r="I105" i="22"/>
  <c r="L80" i="22"/>
  <c r="K80" i="22"/>
  <c r="J80" i="22"/>
  <c r="L62" i="22"/>
  <c r="K62" i="22"/>
  <c r="J62" i="22"/>
  <c r="L45" i="22"/>
  <c r="K45" i="22"/>
  <c r="J45" i="22"/>
  <c r="L38" i="22"/>
  <c r="K38" i="22"/>
  <c r="J38" i="22"/>
  <c r="L28" i="22"/>
  <c r="K28" i="22"/>
  <c r="J28" i="22"/>
  <c r="L24" i="22"/>
  <c r="K24" i="22"/>
  <c r="J24" i="22"/>
  <c r="L20" i="22"/>
  <c r="K20" i="22"/>
  <c r="J20" i="22"/>
  <c r="X17" i="22"/>
  <c r="W17" i="22"/>
  <c r="V17" i="22"/>
  <c r="L12" i="22"/>
  <c r="K12" i="22"/>
  <c r="J12" i="22"/>
  <c r="X9" i="22"/>
  <c r="W9" i="22"/>
  <c r="V9" i="22"/>
  <c r="I154" i="21"/>
  <c r="H154" i="21"/>
  <c r="G162" i="21"/>
  <c r="I145" i="21"/>
  <c r="H145" i="21"/>
  <c r="I137" i="21"/>
  <c r="H137" i="21"/>
  <c r="I128" i="21"/>
  <c r="H128" i="21"/>
  <c r="I119" i="21"/>
  <c r="H119" i="21"/>
  <c r="I111" i="21"/>
  <c r="H111" i="21"/>
  <c r="I102" i="21"/>
  <c r="H102" i="21"/>
  <c r="I94" i="21"/>
  <c r="H94" i="21"/>
  <c r="I85" i="21"/>
  <c r="H85" i="21"/>
  <c r="I76" i="21"/>
  <c r="H76" i="21"/>
  <c r="I68" i="21"/>
  <c r="H68" i="21"/>
  <c r="I59" i="21"/>
  <c r="H59" i="21"/>
  <c r="I42" i="21"/>
  <c r="H42" i="21"/>
  <c r="G50" i="21"/>
  <c r="H33" i="21"/>
  <c r="I33" i="21"/>
  <c r="H25" i="21"/>
  <c r="I25" i="21"/>
  <c r="Q19" i="21"/>
  <c r="R19" i="21"/>
  <c r="Q15" i="21"/>
  <c r="R15" i="21"/>
  <c r="Q11" i="21"/>
  <c r="R11" i="21"/>
  <c r="L144" i="22"/>
  <c r="K144" i="22"/>
  <c r="J144" i="22"/>
  <c r="L110" i="22"/>
  <c r="K110" i="22"/>
  <c r="J110" i="22"/>
  <c r="L42" i="22"/>
  <c r="K42" i="22"/>
  <c r="J42" i="22"/>
  <c r="L17" i="22"/>
  <c r="K17" i="22"/>
  <c r="J17" i="22"/>
  <c r="X14" i="22"/>
  <c r="W14" i="22"/>
  <c r="V14" i="22"/>
  <c r="I155" i="21"/>
  <c r="H155" i="21"/>
  <c r="I146" i="21"/>
  <c r="H146" i="21"/>
  <c r="I138" i="21"/>
  <c r="H138" i="21"/>
  <c r="I129" i="21"/>
  <c r="H129" i="21"/>
  <c r="I112" i="21"/>
  <c r="H112" i="21"/>
  <c r="G120" i="21"/>
  <c r="I103" i="21"/>
  <c r="H103" i="21"/>
  <c r="I95" i="21"/>
  <c r="H95" i="21"/>
  <c r="I86" i="21"/>
  <c r="H86" i="21"/>
  <c r="I77" i="21"/>
  <c r="H77" i="21"/>
  <c r="I69" i="21"/>
  <c r="H69" i="21"/>
  <c r="I60" i="21"/>
  <c r="H60" i="21"/>
  <c r="I52" i="21"/>
  <c r="H52" i="21"/>
  <c r="I43" i="21"/>
  <c r="H43" i="21"/>
  <c r="I34" i="21"/>
  <c r="H34" i="21"/>
  <c r="I26" i="21"/>
  <c r="H26" i="21"/>
  <c r="I20" i="21"/>
  <c r="H20" i="21"/>
  <c r="I16" i="21"/>
  <c r="H16" i="21"/>
  <c r="L157" i="22"/>
  <c r="K157" i="22"/>
  <c r="J157" i="22"/>
  <c r="L123" i="22"/>
  <c r="K123" i="22"/>
  <c r="J123" i="22"/>
  <c r="L75" i="22"/>
  <c r="K75" i="22"/>
  <c r="J75" i="22"/>
  <c r="L58" i="22"/>
  <c r="K58" i="22"/>
  <c r="J58" i="22"/>
  <c r="I35" i="22"/>
  <c r="L27" i="22"/>
  <c r="K27" i="22"/>
  <c r="J27" i="22"/>
  <c r="I156" i="21"/>
  <c r="H156" i="21"/>
  <c r="I147" i="21"/>
  <c r="H147" i="21"/>
  <c r="I139" i="21"/>
  <c r="H139" i="21"/>
  <c r="I130" i="21"/>
  <c r="H130" i="21"/>
  <c r="I122" i="21"/>
  <c r="H122" i="21"/>
  <c r="I113" i="21"/>
  <c r="H113" i="21"/>
  <c r="I104" i="21"/>
  <c r="H104" i="21"/>
  <c r="I96" i="21"/>
  <c r="H96" i="21"/>
  <c r="I87" i="21"/>
  <c r="H87" i="21"/>
  <c r="Q21" i="21"/>
  <c r="R21" i="21"/>
  <c r="Q117" i="19"/>
  <c r="P117" i="19"/>
  <c r="Y114" i="19"/>
  <c r="X114" i="19"/>
  <c r="I112" i="19"/>
  <c r="H112" i="19"/>
  <c r="Q109" i="19"/>
  <c r="P109" i="19"/>
  <c r="I103" i="19"/>
  <c r="H103" i="19"/>
  <c r="Q100" i="19"/>
  <c r="P100" i="19"/>
  <c r="Y97" i="19"/>
  <c r="X97" i="19"/>
  <c r="W105" i="19"/>
  <c r="I95" i="19"/>
  <c r="H95" i="19"/>
  <c r="Y88" i="19"/>
  <c r="X88" i="19"/>
  <c r="I86" i="19"/>
  <c r="H86" i="19"/>
  <c r="Q83" i="19"/>
  <c r="P83" i="19"/>
  <c r="O91" i="19"/>
  <c r="Y71" i="19"/>
  <c r="X71" i="19"/>
  <c r="J69" i="19"/>
  <c r="I69" i="19"/>
  <c r="H69" i="19"/>
  <c r="G77" i="19"/>
  <c r="Q66" i="19"/>
  <c r="P66" i="19"/>
  <c r="O65" i="19"/>
  <c r="Y62" i="19"/>
  <c r="X62" i="19"/>
  <c r="I60" i="19"/>
  <c r="H60" i="19"/>
  <c r="Q56" i="19"/>
  <c r="P56" i="19"/>
  <c r="Y53" i="19"/>
  <c r="X53" i="19"/>
  <c r="Q47" i="19"/>
  <c r="P47" i="19"/>
  <c r="Y44" i="19"/>
  <c r="X44" i="19"/>
  <c r="I42" i="19"/>
  <c r="H42" i="19"/>
  <c r="I40" i="19"/>
  <c r="H40" i="19"/>
  <c r="Y38" i="19"/>
  <c r="W37" i="19"/>
  <c r="X38" i="19"/>
  <c r="Y33" i="19"/>
  <c r="X33" i="19"/>
  <c r="Q32" i="19"/>
  <c r="P32" i="19"/>
  <c r="I31" i="19"/>
  <c r="H31" i="19"/>
  <c r="R12" i="21"/>
  <c r="Q12" i="21"/>
  <c r="R14" i="21"/>
  <c r="Q14" i="21"/>
  <c r="P22" i="21"/>
  <c r="R20" i="21"/>
  <c r="Q20" i="21"/>
  <c r="R10" i="21"/>
  <c r="Q10" i="21"/>
  <c r="R16" i="21"/>
  <c r="Q16" i="21"/>
  <c r="R18" i="21"/>
  <c r="Q18" i="21"/>
  <c r="Y154" i="19"/>
  <c r="X154" i="19"/>
  <c r="I117" i="19"/>
  <c r="H117" i="19"/>
  <c r="Q114" i="19"/>
  <c r="P114" i="19"/>
  <c r="Y111" i="19"/>
  <c r="X111" i="19"/>
  <c r="W119" i="19"/>
  <c r="J109" i="19"/>
  <c r="I109" i="19"/>
  <c r="H109" i="19"/>
  <c r="Y102" i="19"/>
  <c r="X102" i="19"/>
  <c r="I100" i="19"/>
  <c r="H100" i="19"/>
  <c r="R97" i="19"/>
  <c r="Q97" i="19"/>
  <c r="P97" i="19"/>
  <c r="O105" i="19"/>
  <c r="Y94" i="19"/>
  <c r="X94" i="19"/>
  <c r="W93" i="19"/>
  <c r="Q88" i="19"/>
  <c r="P88" i="19"/>
  <c r="Y85" i="19"/>
  <c r="X85" i="19"/>
  <c r="I83" i="19"/>
  <c r="H83" i="19"/>
  <c r="G91" i="19"/>
  <c r="Y80" i="19"/>
  <c r="X80" i="19"/>
  <c r="W79" i="19"/>
  <c r="Y75" i="19"/>
  <c r="X75" i="19"/>
  <c r="Q74" i="19"/>
  <c r="P74" i="19"/>
  <c r="R73" i="19"/>
  <c r="Q73" i="19"/>
  <c r="P73" i="19"/>
  <c r="Y70" i="19"/>
  <c r="X70" i="19"/>
  <c r="I68" i="19"/>
  <c r="H68" i="19"/>
  <c r="Y61" i="19"/>
  <c r="X61" i="19"/>
  <c r="I59" i="19"/>
  <c r="H59" i="19"/>
  <c r="Y54" i="19"/>
  <c r="X54" i="19"/>
  <c r="I52" i="19"/>
  <c r="H52" i="19"/>
  <c r="G51" i="19"/>
  <c r="Q48" i="19"/>
  <c r="P48" i="19"/>
  <c r="Y45" i="19"/>
  <c r="X45" i="19"/>
  <c r="J43" i="19"/>
  <c r="I43" i="19"/>
  <c r="H43" i="19"/>
  <c r="Y145" i="19"/>
  <c r="X145" i="19"/>
  <c r="Y116" i="19"/>
  <c r="X116" i="19"/>
  <c r="I114" i="19"/>
  <c r="H114" i="19"/>
  <c r="Q111" i="19"/>
  <c r="O119" i="19"/>
  <c r="P111" i="19"/>
  <c r="Y108" i="19"/>
  <c r="X108" i="19"/>
  <c r="W107" i="19"/>
  <c r="Q102" i="19"/>
  <c r="P102" i="19"/>
  <c r="Y99" i="19"/>
  <c r="X99" i="19"/>
  <c r="I97" i="19"/>
  <c r="H97" i="19"/>
  <c r="G105" i="19"/>
  <c r="Q94" i="19"/>
  <c r="P94" i="19"/>
  <c r="O93" i="19"/>
  <c r="Y90" i="19"/>
  <c r="X90" i="19"/>
  <c r="J88" i="19"/>
  <c r="I88" i="19"/>
  <c r="H88" i="19"/>
  <c r="Q85" i="19"/>
  <c r="P85" i="19"/>
  <c r="Y82" i="19"/>
  <c r="X82" i="19"/>
  <c r="R72" i="19"/>
  <c r="Q72" i="19"/>
  <c r="P72" i="19"/>
  <c r="Y69" i="19"/>
  <c r="X69" i="19"/>
  <c r="W77" i="19"/>
  <c r="I67" i="19"/>
  <c r="H67" i="19"/>
  <c r="Y60" i="19"/>
  <c r="X60" i="19"/>
  <c r="I58" i="19"/>
  <c r="H58" i="19"/>
  <c r="Q57" i="19"/>
  <c r="P57" i="19"/>
  <c r="Y55" i="19"/>
  <c r="X55" i="19"/>
  <c r="W63" i="19"/>
  <c r="I53" i="19"/>
  <c r="H53" i="19"/>
  <c r="Y46" i="19"/>
  <c r="X46" i="19"/>
  <c r="I44" i="19"/>
  <c r="H44" i="19"/>
  <c r="Q41" i="19"/>
  <c r="P41" i="19"/>
  <c r="O49" i="19"/>
  <c r="R40" i="19"/>
  <c r="Q40" i="19"/>
  <c r="P40" i="19"/>
  <c r="I39" i="19"/>
  <c r="H39" i="19"/>
  <c r="I34" i="19"/>
  <c r="H34" i="19"/>
  <c r="Y32" i="19"/>
  <c r="X32" i="19"/>
  <c r="Q31" i="19"/>
  <c r="P31" i="19"/>
  <c r="I30" i="19"/>
  <c r="H30" i="19"/>
  <c r="Y29" i="19"/>
  <c r="X29" i="19"/>
  <c r="Q29" i="19"/>
  <c r="P29" i="19"/>
  <c r="I29" i="19"/>
  <c r="H29" i="19"/>
  <c r="J29" i="19"/>
  <c r="Y28" i="19"/>
  <c r="X28" i="19"/>
  <c r="Q28" i="19"/>
  <c r="P28" i="19"/>
  <c r="I28" i="19"/>
  <c r="H28" i="19"/>
  <c r="J28" i="19"/>
  <c r="Y27" i="19"/>
  <c r="X27" i="19"/>
  <c r="W35" i="19"/>
  <c r="Q27" i="19"/>
  <c r="P27" i="19"/>
  <c r="O35" i="19"/>
  <c r="G35" i="19"/>
  <c r="I27" i="19"/>
  <c r="H27" i="19"/>
  <c r="Y26" i="19"/>
  <c r="X26" i="19"/>
  <c r="Q26" i="19"/>
  <c r="P26" i="19"/>
  <c r="R26" i="19"/>
  <c r="I26" i="19"/>
  <c r="H26" i="19"/>
  <c r="Y25" i="19"/>
  <c r="X25" i="19"/>
  <c r="Q25" i="19"/>
  <c r="P25" i="19"/>
  <c r="R25" i="19"/>
  <c r="I25" i="19"/>
  <c r="H25" i="19"/>
  <c r="Y24" i="19"/>
  <c r="X24" i="19"/>
  <c r="W23" i="19"/>
  <c r="Q24" i="19"/>
  <c r="P24" i="19"/>
  <c r="O23" i="19"/>
  <c r="I24" i="19"/>
  <c r="H24" i="19"/>
  <c r="G23" i="19"/>
  <c r="Y20" i="19"/>
  <c r="X20" i="19"/>
  <c r="Q20" i="19"/>
  <c r="P20" i="19"/>
  <c r="I20" i="19"/>
  <c r="H20" i="19"/>
  <c r="Y19" i="19"/>
  <c r="X19" i="19"/>
  <c r="Q19" i="19"/>
  <c r="P19" i="19"/>
  <c r="I19" i="19"/>
  <c r="H19" i="19"/>
  <c r="Y18" i="19"/>
  <c r="X18" i="19"/>
  <c r="Q18" i="19"/>
  <c r="P18" i="19"/>
  <c r="I18" i="19"/>
  <c r="H18" i="19"/>
  <c r="Y17" i="19"/>
  <c r="X17" i="19"/>
  <c r="Q17" i="19"/>
  <c r="P17" i="19"/>
  <c r="I17" i="19"/>
  <c r="H17" i="19"/>
  <c r="Y16" i="19"/>
  <c r="X16" i="19"/>
  <c r="Q16" i="19"/>
  <c r="P16" i="19"/>
  <c r="I16" i="19"/>
  <c r="H16" i="19"/>
  <c r="Y15" i="19"/>
  <c r="X15" i="19"/>
  <c r="Q15" i="19"/>
  <c r="P15" i="19"/>
  <c r="I15" i="19"/>
  <c r="H15" i="19"/>
  <c r="Y14" i="19"/>
  <c r="X14" i="19"/>
  <c r="Q14" i="19"/>
  <c r="P14" i="19"/>
  <c r="I14" i="19"/>
  <c r="H14" i="19"/>
  <c r="Y13" i="19"/>
  <c r="X13" i="19"/>
  <c r="W21" i="19"/>
  <c r="Q13" i="19"/>
  <c r="P13" i="19"/>
  <c r="O21" i="19"/>
  <c r="I13" i="19"/>
  <c r="H13" i="19"/>
  <c r="G21" i="19"/>
  <c r="Y12" i="19"/>
  <c r="X12" i="19"/>
  <c r="Q12" i="19"/>
  <c r="P12" i="19"/>
  <c r="I12" i="19"/>
  <c r="H12" i="19"/>
  <c r="Y11" i="19"/>
  <c r="X11" i="19"/>
  <c r="Q11" i="19"/>
  <c r="P11" i="19"/>
  <c r="I11" i="19"/>
  <c r="H11" i="19"/>
  <c r="Y10" i="19"/>
  <c r="X10" i="19"/>
  <c r="W9" i="19"/>
  <c r="Q10" i="19"/>
  <c r="P10" i="19"/>
  <c r="O9" i="19"/>
  <c r="R102" i="19" s="1"/>
  <c r="R10" i="19"/>
  <c r="I10" i="19"/>
  <c r="H10" i="19"/>
  <c r="G9" i="19"/>
  <c r="J83" i="19" s="1"/>
  <c r="Y124" i="19"/>
  <c r="X124" i="19"/>
  <c r="Y144" i="19"/>
  <c r="X144" i="19"/>
  <c r="Y153" i="19"/>
  <c r="X153" i="19"/>
  <c r="W161" i="19"/>
  <c r="Y125" i="19"/>
  <c r="X125" i="19"/>
  <c r="W133" i="19"/>
  <c r="Y146" i="19"/>
  <c r="X146" i="19"/>
  <c r="Y155" i="19"/>
  <c r="X155" i="19"/>
  <c r="Y129" i="19"/>
  <c r="X129" i="19"/>
  <c r="Y131" i="19"/>
  <c r="X131" i="19"/>
  <c r="Y136" i="19"/>
  <c r="X136" i="19"/>
  <c r="W135" i="19"/>
  <c r="Y138" i="19"/>
  <c r="X138" i="19"/>
  <c r="Y140" i="19"/>
  <c r="X140" i="19"/>
  <c r="Y156" i="19"/>
  <c r="X156" i="19"/>
  <c r="Y122" i="19"/>
  <c r="X122" i="19"/>
  <c r="W121" i="19"/>
  <c r="Y126" i="19"/>
  <c r="X126" i="19"/>
  <c r="Y157" i="19"/>
  <c r="X157" i="19"/>
  <c r="Y128" i="19"/>
  <c r="X128" i="19"/>
  <c r="Y141" i="19"/>
  <c r="X141" i="19"/>
  <c r="Y150" i="19"/>
  <c r="X150" i="19"/>
  <c r="W149" i="19"/>
  <c r="Y158" i="19"/>
  <c r="X158" i="19"/>
  <c r="Y118" i="19"/>
  <c r="X118" i="19"/>
  <c r="Y123" i="19"/>
  <c r="X123" i="19"/>
  <c r="Y127" i="19"/>
  <c r="X127" i="19"/>
  <c r="Y142" i="19"/>
  <c r="X142" i="19"/>
  <c r="Y151" i="19"/>
  <c r="X151" i="19"/>
  <c r="Y159" i="19"/>
  <c r="X159" i="19"/>
  <c r="Y130" i="19"/>
  <c r="X130" i="19"/>
  <c r="Y132" i="19"/>
  <c r="X132" i="19"/>
  <c r="Y137" i="19"/>
  <c r="X137" i="19"/>
  <c r="Y139" i="19"/>
  <c r="X139" i="19"/>
  <c r="W147" i="19"/>
  <c r="Y143" i="19"/>
  <c r="X143" i="19"/>
  <c r="Y152" i="19"/>
  <c r="X152" i="19"/>
  <c r="Y160" i="19"/>
  <c r="X160" i="19"/>
  <c r="Q123" i="19"/>
  <c r="P123" i="19"/>
  <c r="R123" i="19"/>
  <c r="Q127" i="19"/>
  <c r="P127" i="19"/>
  <c r="R127" i="19"/>
  <c r="Q128" i="19"/>
  <c r="P128" i="19"/>
  <c r="R128" i="19"/>
  <c r="Q156" i="19"/>
  <c r="P156" i="19"/>
  <c r="R156" i="19"/>
  <c r="Q124" i="19"/>
  <c r="P124" i="19"/>
  <c r="R124" i="19"/>
  <c r="Q141" i="19"/>
  <c r="P141" i="19"/>
  <c r="R141" i="19"/>
  <c r="Q150" i="19"/>
  <c r="P150" i="19"/>
  <c r="R150" i="19"/>
  <c r="O149" i="19"/>
  <c r="Q158" i="19"/>
  <c r="P158" i="19"/>
  <c r="R158" i="19"/>
  <c r="Q130" i="19"/>
  <c r="P130" i="19"/>
  <c r="R130" i="19"/>
  <c r="Q132" i="19"/>
  <c r="P132" i="19"/>
  <c r="R132" i="19"/>
  <c r="Q137" i="19"/>
  <c r="P137" i="19"/>
  <c r="R137" i="19"/>
  <c r="Q139" i="19"/>
  <c r="P139" i="19"/>
  <c r="R139" i="19"/>
  <c r="O147" i="19"/>
  <c r="Q142" i="19"/>
  <c r="P142" i="19"/>
  <c r="R142" i="19"/>
  <c r="Q151" i="19"/>
  <c r="P151" i="19"/>
  <c r="R151" i="19"/>
  <c r="Q159" i="19"/>
  <c r="P159" i="19"/>
  <c r="R159" i="19"/>
  <c r="Q125" i="19"/>
  <c r="P125" i="19"/>
  <c r="O133" i="19"/>
  <c r="R125" i="19"/>
  <c r="Q143" i="19"/>
  <c r="P143" i="19"/>
  <c r="R143" i="19"/>
  <c r="Q152" i="19"/>
  <c r="P152" i="19"/>
  <c r="R152" i="19"/>
  <c r="Q160" i="19"/>
  <c r="P160" i="19"/>
  <c r="R160" i="19"/>
  <c r="Q144" i="19"/>
  <c r="P144" i="19"/>
  <c r="R144" i="19"/>
  <c r="Q153" i="19"/>
  <c r="P153" i="19"/>
  <c r="R153" i="19"/>
  <c r="O161" i="19"/>
  <c r="Q122" i="19"/>
  <c r="P122" i="19"/>
  <c r="R122" i="19"/>
  <c r="O121" i="19"/>
  <c r="Q126" i="19"/>
  <c r="P126" i="19"/>
  <c r="R126" i="19"/>
  <c r="Q145" i="19"/>
  <c r="P145" i="19"/>
  <c r="R145" i="19"/>
  <c r="Q154" i="19"/>
  <c r="P154" i="19"/>
  <c r="R154" i="19"/>
  <c r="Q118" i="19"/>
  <c r="P118" i="19"/>
  <c r="R118" i="19"/>
  <c r="Q129" i="19"/>
  <c r="P129" i="19"/>
  <c r="R129" i="19"/>
  <c r="Q131" i="19"/>
  <c r="P131" i="19"/>
  <c r="R131" i="19"/>
  <c r="Q136" i="19"/>
  <c r="P136" i="19"/>
  <c r="O135" i="19"/>
  <c r="R136" i="19"/>
  <c r="Q138" i="19"/>
  <c r="P138" i="19"/>
  <c r="R138" i="19"/>
  <c r="Q140" i="19"/>
  <c r="P140" i="19"/>
  <c r="R140" i="19"/>
  <c r="Q146" i="19"/>
  <c r="P146" i="19"/>
  <c r="R146" i="19"/>
  <c r="Q155" i="19"/>
  <c r="P155" i="19"/>
  <c r="R155" i="19"/>
  <c r="I118" i="19"/>
  <c r="J118" i="19"/>
  <c r="H118" i="19"/>
  <c r="I122" i="19"/>
  <c r="H122" i="19"/>
  <c r="G121" i="19"/>
  <c r="J122" i="19"/>
  <c r="I126" i="19"/>
  <c r="H126" i="19"/>
  <c r="J126" i="19"/>
  <c r="I142" i="19"/>
  <c r="H142" i="19"/>
  <c r="J142" i="19"/>
  <c r="I151" i="19"/>
  <c r="H151" i="19"/>
  <c r="J151" i="19"/>
  <c r="I159" i="19"/>
  <c r="H159" i="19"/>
  <c r="J159" i="19"/>
  <c r="I123" i="19"/>
  <c r="H123" i="19"/>
  <c r="J123" i="19"/>
  <c r="I127" i="19"/>
  <c r="H127" i="19"/>
  <c r="J127" i="19"/>
  <c r="I129" i="19"/>
  <c r="H129" i="19"/>
  <c r="J129" i="19"/>
  <c r="I144" i="19"/>
  <c r="H144" i="19"/>
  <c r="J144" i="19"/>
  <c r="I153" i="19"/>
  <c r="H153" i="19"/>
  <c r="J153" i="19"/>
  <c r="G161" i="19"/>
  <c r="I128" i="19"/>
  <c r="H128" i="19"/>
  <c r="J128" i="19"/>
  <c r="I131" i="19"/>
  <c r="H131" i="19"/>
  <c r="J131" i="19"/>
  <c r="I136" i="19"/>
  <c r="H136" i="19"/>
  <c r="G135" i="19"/>
  <c r="J136" i="19"/>
  <c r="I138" i="19"/>
  <c r="H138" i="19"/>
  <c r="J138" i="19"/>
  <c r="I140" i="19"/>
  <c r="H140" i="19"/>
  <c r="J140" i="19"/>
  <c r="I145" i="19"/>
  <c r="H145" i="19"/>
  <c r="J145" i="19"/>
  <c r="I154" i="19"/>
  <c r="H154" i="19"/>
  <c r="J154" i="19"/>
  <c r="I124" i="19"/>
  <c r="H124" i="19"/>
  <c r="J124" i="19"/>
  <c r="I146" i="19"/>
  <c r="H146" i="19"/>
  <c r="J146" i="19"/>
  <c r="I155" i="19"/>
  <c r="H155" i="19"/>
  <c r="J155" i="19"/>
  <c r="I156" i="19"/>
  <c r="H156" i="19"/>
  <c r="J156" i="19"/>
  <c r="I125" i="19"/>
  <c r="H125" i="19"/>
  <c r="J125" i="19"/>
  <c r="G133" i="19"/>
  <c r="I157" i="19"/>
  <c r="H157" i="19"/>
  <c r="J157" i="19"/>
  <c r="I130" i="19"/>
  <c r="H130" i="19"/>
  <c r="J130" i="19"/>
  <c r="I132" i="19"/>
  <c r="H132" i="19"/>
  <c r="J132" i="19"/>
  <c r="I137" i="19"/>
  <c r="H137" i="19"/>
  <c r="J137" i="19"/>
  <c r="I139" i="19"/>
  <c r="H139" i="19"/>
  <c r="G147" i="19"/>
  <c r="J139" i="19"/>
  <c r="I141" i="19"/>
  <c r="H141" i="19"/>
  <c r="J141" i="19"/>
  <c r="I150" i="19"/>
  <c r="H150" i="19"/>
  <c r="G149" i="19"/>
  <c r="J150" i="19"/>
  <c r="I158" i="19"/>
  <c r="H158" i="19"/>
  <c r="J158" i="19"/>
  <c r="G119" i="19"/>
  <c r="J111" i="19"/>
  <c r="I111" i="19"/>
  <c r="H111" i="19"/>
  <c r="R108" i="19"/>
  <c r="Q108" i="19"/>
  <c r="P108" i="19"/>
  <c r="O107" i="19"/>
  <c r="Y104" i="19"/>
  <c r="X104" i="19"/>
  <c r="J102" i="19"/>
  <c r="I102" i="19"/>
  <c r="H102" i="19"/>
  <c r="R99" i="19"/>
  <c r="Q99" i="19"/>
  <c r="P99" i="19"/>
  <c r="Y96" i="19"/>
  <c r="X96" i="19"/>
  <c r="J94" i="19"/>
  <c r="I94" i="19"/>
  <c r="H94" i="19"/>
  <c r="G93" i="19"/>
  <c r="R90" i="19"/>
  <c r="Q90" i="19"/>
  <c r="P90" i="19"/>
  <c r="Y87" i="19"/>
  <c r="X87" i="19"/>
  <c r="J85" i="19"/>
  <c r="I85" i="19"/>
  <c r="H85" i="19"/>
  <c r="R82" i="19"/>
  <c r="Q82" i="19"/>
  <c r="P82" i="19"/>
  <c r="R80" i="19"/>
  <c r="Q80" i="19"/>
  <c r="P80" i="19"/>
  <c r="O79" i="19"/>
  <c r="Y76" i="19"/>
  <c r="X76" i="19"/>
  <c r="R75" i="19"/>
  <c r="Q75" i="19"/>
  <c r="P75" i="19"/>
  <c r="J74" i="19"/>
  <c r="I74" i="19"/>
  <c r="H74" i="19"/>
  <c r="R71" i="19"/>
  <c r="Q71" i="19"/>
  <c r="P71" i="19"/>
  <c r="Y68" i="19"/>
  <c r="X68" i="19"/>
  <c r="J66" i="19"/>
  <c r="I66" i="19"/>
  <c r="H66" i="19"/>
  <c r="G65" i="19"/>
  <c r="R62" i="19"/>
  <c r="Q62" i="19"/>
  <c r="P62" i="19"/>
  <c r="Y59" i="19"/>
  <c r="X59" i="19"/>
  <c r="Y56" i="19"/>
  <c r="X56" i="19"/>
  <c r="J54" i="19"/>
  <c r="I54" i="19"/>
  <c r="H54" i="19"/>
  <c r="Y47" i="19"/>
  <c r="X47" i="19"/>
  <c r="J45" i="19"/>
  <c r="I45" i="19"/>
  <c r="H45" i="19"/>
  <c r="R42" i="19"/>
  <c r="Q42" i="19"/>
  <c r="P42" i="19"/>
  <c r="V161" i="19"/>
  <c r="V149" i="19"/>
  <c r="V147" i="19"/>
  <c r="V135" i="19"/>
  <c r="V121" i="19"/>
  <c r="V119" i="19"/>
  <c r="V107" i="19"/>
  <c r="V105" i="19"/>
  <c r="V93" i="19"/>
  <c r="V91" i="19"/>
  <c r="V79" i="19"/>
  <c r="V77" i="19"/>
  <c r="V65" i="19"/>
  <c r="V51" i="19"/>
  <c r="V37" i="19"/>
  <c r="X7" i="19"/>
  <c r="V63" i="19"/>
  <c r="V35" i="19"/>
  <c r="V23" i="19"/>
  <c r="V21" i="19"/>
  <c r="V9" i="19"/>
  <c r="U7" i="19"/>
  <c r="V49" i="19"/>
  <c r="V133" i="19"/>
  <c r="N161" i="19"/>
  <c r="N149" i="19"/>
  <c r="N147" i="19"/>
  <c r="N135" i="19"/>
  <c r="N121" i="19"/>
  <c r="N133" i="19"/>
  <c r="N119" i="19"/>
  <c r="N107" i="19"/>
  <c r="N105" i="19"/>
  <c r="N93" i="19"/>
  <c r="N91" i="19"/>
  <c r="N79" i="19"/>
  <c r="N77" i="19"/>
  <c r="N65" i="19"/>
  <c r="N63" i="19"/>
  <c r="P7" i="19"/>
  <c r="N49" i="19"/>
  <c r="N35" i="19"/>
  <c r="N23" i="19"/>
  <c r="N21" i="19"/>
  <c r="N9" i="19"/>
  <c r="M7" i="19"/>
  <c r="N51" i="19"/>
  <c r="N37" i="19"/>
  <c r="F161" i="19"/>
  <c r="F149" i="19"/>
  <c r="F147" i="19"/>
  <c r="F135" i="19"/>
  <c r="F121" i="19"/>
  <c r="F133" i="19"/>
  <c r="F119" i="19"/>
  <c r="F107" i="19"/>
  <c r="F105" i="19"/>
  <c r="F93" i="19"/>
  <c r="F91" i="19"/>
  <c r="F79" i="19"/>
  <c r="F77" i="19"/>
  <c r="F65" i="19"/>
  <c r="F49" i="19"/>
  <c r="H7" i="19"/>
  <c r="F51" i="19"/>
  <c r="F35" i="19"/>
  <c r="F23" i="19"/>
  <c r="F21" i="19"/>
  <c r="F9" i="19"/>
  <c r="E7" i="19"/>
  <c r="F63" i="19"/>
  <c r="F37" i="19"/>
  <c r="I152" i="19"/>
  <c r="H152" i="19"/>
  <c r="J152" i="19"/>
  <c r="J116" i="19"/>
  <c r="I116" i="19"/>
  <c r="H116" i="19"/>
  <c r="R113" i="19"/>
  <c r="Q113" i="19"/>
  <c r="P113" i="19"/>
  <c r="Y110" i="19"/>
  <c r="X110" i="19"/>
  <c r="J108" i="19"/>
  <c r="I108" i="19"/>
  <c r="H108" i="19"/>
  <c r="G107" i="19"/>
  <c r="R104" i="19"/>
  <c r="Q104" i="19"/>
  <c r="P104" i="19"/>
  <c r="Y101" i="19"/>
  <c r="X101" i="19"/>
  <c r="J99" i="19"/>
  <c r="I99" i="19"/>
  <c r="H99" i="19"/>
  <c r="R96" i="19"/>
  <c r="Q96" i="19"/>
  <c r="P96" i="19"/>
  <c r="J90" i="19"/>
  <c r="I90" i="19"/>
  <c r="H90" i="19"/>
  <c r="R87" i="19"/>
  <c r="Q87" i="19"/>
  <c r="P87" i="19"/>
  <c r="Y84" i="19"/>
  <c r="X84" i="19"/>
  <c r="J82" i="19"/>
  <c r="I82" i="19"/>
  <c r="H82" i="19"/>
  <c r="J73" i="19"/>
  <c r="I73" i="19"/>
  <c r="H73" i="19"/>
  <c r="R70" i="19"/>
  <c r="Q70" i="19"/>
  <c r="P70" i="19"/>
  <c r="Y67" i="19"/>
  <c r="X67" i="19"/>
  <c r="R61" i="19"/>
  <c r="Q61" i="19"/>
  <c r="P61" i="19"/>
  <c r="Y58" i="19"/>
  <c r="X58" i="19"/>
  <c r="J55" i="19"/>
  <c r="I55" i="19"/>
  <c r="H55" i="19"/>
  <c r="G63" i="19"/>
  <c r="R52" i="19"/>
  <c r="Q52" i="19"/>
  <c r="P52" i="19"/>
  <c r="O51" i="19"/>
  <c r="Y48" i="19"/>
  <c r="X48" i="19"/>
  <c r="J46" i="19"/>
  <c r="I46" i="19"/>
  <c r="H46" i="19"/>
  <c r="R43" i="19"/>
  <c r="Q43" i="19"/>
  <c r="P43" i="19"/>
  <c r="Y40" i="19"/>
  <c r="X40" i="19"/>
  <c r="R39" i="19"/>
  <c r="Q39" i="19"/>
  <c r="P39" i="19"/>
  <c r="J38" i="19"/>
  <c r="I38" i="19"/>
  <c r="H38" i="19"/>
  <c r="G37" i="19"/>
  <c r="R34" i="19"/>
  <c r="Q34" i="19"/>
  <c r="P34" i="19"/>
  <c r="J33" i="19"/>
  <c r="I33" i="19"/>
  <c r="H33" i="19"/>
  <c r="Y31" i="19"/>
  <c r="X31" i="19"/>
  <c r="R30" i="19"/>
  <c r="Q30" i="19"/>
  <c r="P30" i="19"/>
  <c r="I143" i="19"/>
  <c r="H143" i="19"/>
  <c r="J143" i="19"/>
  <c r="Y115" i="19"/>
  <c r="X115" i="19"/>
  <c r="J113" i="19"/>
  <c r="I113" i="19"/>
  <c r="H113" i="19"/>
  <c r="R110" i="19"/>
  <c r="Q110" i="19"/>
  <c r="P110" i="19"/>
  <c r="J104" i="19"/>
  <c r="I104" i="19"/>
  <c r="H104" i="19"/>
  <c r="R101" i="19"/>
  <c r="Q101" i="19"/>
  <c r="P101" i="19"/>
  <c r="Y98" i="19"/>
  <c r="X98" i="19"/>
  <c r="J96" i="19"/>
  <c r="I96" i="19"/>
  <c r="H96" i="19"/>
  <c r="Y89" i="19"/>
  <c r="X89" i="19"/>
  <c r="J87" i="19"/>
  <c r="I87" i="19"/>
  <c r="H87" i="19"/>
  <c r="R84" i="19"/>
  <c r="Q84" i="19"/>
  <c r="P84" i="19"/>
  <c r="Y81" i="19"/>
  <c r="X81" i="19"/>
  <c r="J80" i="19"/>
  <c r="I80" i="19"/>
  <c r="H80" i="19"/>
  <c r="G79" i="19"/>
  <c r="R76" i="19"/>
  <c r="Q76" i="19"/>
  <c r="P76" i="19"/>
  <c r="J75" i="19"/>
  <c r="I75" i="19"/>
  <c r="H75" i="19"/>
  <c r="J72" i="19"/>
  <c r="I72" i="19"/>
  <c r="H72" i="19"/>
  <c r="R69" i="19"/>
  <c r="Q69" i="19"/>
  <c r="P69" i="19"/>
  <c r="O77" i="19"/>
  <c r="Y66" i="19"/>
  <c r="X66" i="19"/>
  <c r="W65" i="19"/>
  <c r="R60" i="19"/>
  <c r="Q60" i="19"/>
  <c r="P60" i="19"/>
  <c r="J56" i="19"/>
  <c r="I56" i="19"/>
  <c r="H56" i="19"/>
  <c r="R53" i="19"/>
  <c r="Q53" i="19"/>
  <c r="P53" i="19"/>
  <c r="J47" i="19"/>
  <c r="I47" i="19"/>
  <c r="H47" i="19"/>
  <c r="R44" i="19"/>
  <c r="Q44" i="19"/>
  <c r="P44" i="19"/>
  <c r="Y41" i="19"/>
  <c r="X41" i="19"/>
  <c r="W49" i="19"/>
  <c r="Q157" i="19"/>
  <c r="P157" i="19"/>
  <c r="R157" i="19"/>
  <c r="R115" i="19"/>
  <c r="Q115" i="19"/>
  <c r="P115" i="19"/>
  <c r="Y112" i="19"/>
  <c r="X112" i="19"/>
  <c r="J110" i="19"/>
  <c r="I110" i="19"/>
  <c r="H110" i="19"/>
  <c r="Y103" i="19"/>
  <c r="X103" i="19"/>
  <c r="J101" i="19"/>
  <c r="I101" i="19"/>
  <c r="H101" i="19"/>
  <c r="R98" i="19"/>
  <c r="Q98" i="19"/>
  <c r="P98" i="19"/>
  <c r="Y95" i="19"/>
  <c r="X95" i="19"/>
  <c r="R89" i="19"/>
  <c r="Q89" i="19"/>
  <c r="P89" i="19"/>
  <c r="Y86" i="19"/>
  <c r="X86" i="19"/>
  <c r="J84" i="19"/>
  <c r="I84" i="19"/>
  <c r="H84" i="19"/>
  <c r="R81" i="19"/>
  <c r="Q81" i="19"/>
  <c r="P81" i="19"/>
  <c r="Y73" i="19"/>
  <c r="X73" i="19"/>
  <c r="J71" i="19"/>
  <c r="I71" i="19"/>
  <c r="H71" i="19"/>
  <c r="R68" i="19"/>
  <c r="Q68" i="19"/>
  <c r="P68" i="19"/>
  <c r="J62" i="19"/>
  <c r="I62" i="19"/>
  <c r="H62" i="19"/>
  <c r="R59" i="19"/>
  <c r="Q59" i="19"/>
  <c r="P59" i="19"/>
  <c r="Y57" i="19"/>
  <c r="X57" i="19"/>
  <c r="J57" i="19"/>
  <c r="I57" i="19"/>
  <c r="H57" i="19"/>
  <c r="R54" i="19"/>
  <c r="Q54" i="19"/>
  <c r="P54" i="19"/>
  <c r="J48" i="19"/>
  <c r="I48" i="19"/>
  <c r="H48" i="19"/>
  <c r="R45" i="19"/>
  <c r="Q45" i="19"/>
  <c r="P45" i="19"/>
  <c r="Y42" i="19"/>
  <c r="X42" i="19"/>
  <c r="Y39" i="19"/>
  <c r="X39" i="19"/>
  <c r="R38" i="19"/>
  <c r="Q38" i="19"/>
  <c r="O37" i="19"/>
  <c r="P38" i="19"/>
  <c r="Y34" i="19"/>
  <c r="X34" i="19"/>
  <c r="R33" i="19"/>
  <c r="Q33" i="19"/>
  <c r="P33" i="19"/>
  <c r="J32" i="19"/>
  <c r="I32" i="19"/>
  <c r="H32" i="19"/>
  <c r="Y30" i="19"/>
  <c r="X30" i="19"/>
  <c r="Q141" i="18"/>
  <c r="Y123" i="18"/>
  <c r="X123" i="18"/>
  <c r="Q89" i="18"/>
  <c r="I89" i="18"/>
  <c r="X88" i="18"/>
  <c r="Y88" i="18"/>
  <c r="Q81" i="18"/>
  <c r="I81" i="18"/>
  <c r="X80" i="18"/>
  <c r="Y80" i="18"/>
  <c r="Q72" i="18"/>
  <c r="I72" i="18"/>
  <c r="X71" i="18"/>
  <c r="Y71" i="18"/>
  <c r="Q55" i="18"/>
  <c r="I55" i="18"/>
  <c r="W62" i="18"/>
  <c r="X54" i="18"/>
  <c r="Y54" i="18"/>
  <c r="Q46" i="18"/>
  <c r="I46" i="18"/>
  <c r="X45" i="18"/>
  <c r="Y45" i="18"/>
  <c r="Q38" i="18"/>
  <c r="I38" i="18"/>
  <c r="X37" i="18"/>
  <c r="W36" i="18"/>
  <c r="Y37" i="18"/>
  <c r="Q29" i="18"/>
  <c r="I29" i="18"/>
  <c r="X28" i="18"/>
  <c r="Y28" i="18"/>
  <c r="X19" i="18"/>
  <c r="Y19" i="18"/>
  <c r="P20" i="18"/>
  <c r="Q12" i="18"/>
  <c r="H20" i="18"/>
  <c r="I12" i="18"/>
  <c r="J12" i="18"/>
  <c r="X11" i="18"/>
  <c r="Y11" i="18"/>
  <c r="Q150" i="18"/>
  <c r="I141" i="18"/>
  <c r="Y131" i="18"/>
  <c r="X131" i="18"/>
  <c r="X89" i="18"/>
  <c r="Y89" i="18"/>
  <c r="Q82" i="18"/>
  <c r="P90" i="18"/>
  <c r="I82" i="18"/>
  <c r="H90" i="18"/>
  <c r="J82" i="18"/>
  <c r="X81" i="18"/>
  <c r="Y81" i="18"/>
  <c r="Q73" i="18"/>
  <c r="I73" i="18"/>
  <c r="X72" i="18"/>
  <c r="Y72" i="18"/>
  <c r="Q65" i="18"/>
  <c r="P64" i="18"/>
  <c r="I65" i="18"/>
  <c r="H64" i="18"/>
  <c r="Q56" i="18"/>
  <c r="R56" i="18"/>
  <c r="I56" i="18"/>
  <c r="X55" i="18"/>
  <c r="Y55" i="18"/>
  <c r="Q47" i="18"/>
  <c r="I47" i="18"/>
  <c r="J47" i="18"/>
  <c r="X46" i="18"/>
  <c r="Y46" i="18"/>
  <c r="Q39" i="18"/>
  <c r="I39" i="18"/>
  <c r="X38" i="18"/>
  <c r="Y38" i="18"/>
  <c r="Q30" i="18"/>
  <c r="I30" i="18"/>
  <c r="X29" i="18"/>
  <c r="Y29" i="18"/>
  <c r="Q13" i="18"/>
  <c r="R13" i="18"/>
  <c r="I13" i="18"/>
  <c r="X12" i="18"/>
  <c r="W20" i="18"/>
  <c r="Y12" i="18"/>
  <c r="Q158" i="18"/>
  <c r="J150" i="18"/>
  <c r="I150" i="18"/>
  <c r="Y140" i="18"/>
  <c r="X140" i="18"/>
  <c r="Q83" i="18"/>
  <c r="I83" i="18"/>
  <c r="Y82" i="18"/>
  <c r="X82" i="18"/>
  <c r="W90" i="18"/>
  <c r="Q74" i="18"/>
  <c r="I74" i="18"/>
  <c r="Y73" i="18"/>
  <c r="X73" i="18"/>
  <c r="Q66" i="18"/>
  <c r="I66" i="18"/>
  <c r="Y65" i="18"/>
  <c r="X65" i="18"/>
  <c r="W64" i="18"/>
  <c r="R57" i="18"/>
  <c r="Q57" i="18"/>
  <c r="I57" i="18"/>
  <c r="Y56" i="18"/>
  <c r="X56" i="18"/>
  <c r="Y47" i="18"/>
  <c r="X47" i="18"/>
  <c r="R40" i="18"/>
  <c r="Q40" i="18"/>
  <c r="P48" i="18"/>
  <c r="I40" i="18"/>
  <c r="H48" i="18"/>
  <c r="Y39" i="18"/>
  <c r="X39" i="18"/>
  <c r="R31" i="18"/>
  <c r="Q31" i="18"/>
  <c r="I31" i="18"/>
  <c r="Y30" i="18"/>
  <c r="X30" i="18"/>
  <c r="Q23" i="18"/>
  <c r="P22" i="18"/>
  <c r="I23" i="18"/>
  <c r="H22" i="18"/>
  <c r="Q14" i="18"/>
  <c r="I14" i="18"/>
  <c r="Y13" i="18"/>
  <c r="X13" i="18"/>
  <c r="I158" i="18"/>
  <c r="Y149" i="18"/>
  <c r="X149" i="18"/>
  <c r="W148" i="18"/>
  <c r="Q98" i="18"/>
  <c r="Q93" i="18"/>
  <c r="P92" i="18"/>
  <c r="I93" i="18"/>
  <c r="H92" i="18"/>
  <c r="Q84" i="18"/>
  <c r="I84" i="18"/>
  <c r="Y83" i="18"/>
  <c r="X83" i="18"/>
  <c r="Q75" i="18"/>
  <c r="I75" i="18"/>
  <c r="Y74" i="18"/>
  <c r="X74" i="18"/>
  <c r="Q67" i="18"/>
  <c r="I67" i="18"/>
  <c r="Y66" i="18"/>
  <c r="X66" i="18"/>
  <c r="Q58" i="18"/>
  <c r="I58" i="18"/>
  <c r="Y57" i="18"/>
  <c r="X57" i="18"/>
  <c r="Q41" i="18"/>
  <c r="I41" i="18"/>
  <c r="Y40" i="18"/>
  <c r="X40" i="18"/>
  <c r="W48" i="18"/>
  <c r="Q32" i="18"/>
  <c r="J32" i="18"/>
  <c r="I32" i="18"/>
  <c r="Y31" i="18"/>
  <c r="X31" i="18"/>
  <c r="Q24" i="18"/>
  <c r="I24" i="18"/>
  <c r="Y23" i="18"/>
  <c r="X23" i="18"/>
  <c r="W22" i="18"/>
  <c r="Q15" i="18"/>
  <c r="I15" i="18"/>
  <c r="Y14" i="18"/>
  <c r="X14" i="18"/>
  <c r="Q97" i="18"/>
  <c r="Q114" i="18"/>
  <c r="Q123" i="18"/>
  <c r="Q131" i="18"/>
  <c r="Q140" i="18"/>
  <c r="Q149" i="18"/>
  <c r="P148" i="18"/>
  <c r="Q157" i="18"/>
  <c r="R96" i="18"/>
  <c r="Q96" i="18"/>
  <c r="P104" i="18"/>
  <c r="Q113" i="18"/>
  <c r="Q122" i="18"/>
  <c r="Q130" i="18"/>
  <c r="Q139" i="18"/>
  <c r="Q156" i="18"/>
  <c r="Q95" i="18"/>
  <c r="Q103" i="18"/>
  <c r="Q112" i="18"/>
  <c r="Q121" i="18"/>
  <c r="P120" i="18"/>
  <c r="Q129" i="18"/>
  <c r="R138" i="18"/>
  <c r="Q138" i="18"/>
  <c r="P146" i="18"/>
  <c r="Q155" i="18"/>
  <c r="Q94" i="18"/>
  <c r="Q102" i="18"/>
  <c r="Q111" i="18"/>
  <c r="Q128" i="18"/>
  <c r="Q137" i="18"/>
  <c r="Q145" i="18"/>
  <c r="Q154" i="18"/>
  <c r="Q101" i="18"/>
  <c r="Q110" i="18"/>
  <c r="P118" i="18"/>
  <c r="R127" i="18"/>
  <c r="Q127" i="18"/>
  <c r="Q136" i="18"/>
  <c r="Q144" i="18"/>
  <c r="Q153" i="18"/>
  <c r="Q100" i="18"/>
  <c r="Q109" i="18"/>
  <c r="Q117" i="18"/>
  <c r="Q126" i="18"/>
  <c r="Q135" i="18"/>
  <c r="P134" i="18"/>
  <c r="Q143" i="18"/>
  <c r="Q152" i="18"/>
  <c r="P160" i="18"/>
  <c r="R99" i="18"/>
  <c r="Q99" i="18"/>
  <c r="Q108" i="18"/>
  <c r="Q116" i="18"/>
  <c r="Q125" i="18"/>
  <c r="R142" i="18"/>
  <c r="Q142" i="18"/>
  <c r="Q151" i="18"/>
  <c r="Q159" i="18"/>
  <c r="I97" i="18"/>
  <c r="J114" i="18"/>
  <c r="I114" i="18"/>
  <c r="I123" i="18"/>
  <c r="I131" i="18"/>
  <c r="I140" i="18"/>
  <c r="J149" i="18"/>
  <c r="I149" i="18"/>
  <c r="H148" i="18"/>
  <c r="I157" i="18"/>
  <c r="I96" i="18"/>
  <c r="H104" i="18"/>
  <c r="J113" i="18"/>
  <c r="I113" i="18"/>
  <c r="I122" i="18"/>
  <c r="I130" i="18"/>
  <c r="I139" i="18"/>
  <c r="J156" i="18"/>
  <c r="I156" i="18"/>
  <c r="I95" i="18"/>
  <c r="I103" i="18"/>
  <c r="I112" i="18"/>
  <c r="J121" i="18"/>
  <c r="I121" i="18"/>
  <c r="H120" i="18"/>
  <c r="I129" i="18"/>
  <c r="I138" i="18"/>
  <c r="H146" i="18"/>
  <c r="J155" i="18"/>
  <c r="I155" i="18"/>
  <c r="I94" i="18"/>
  <c r="I102" i="18"/>
  <c r="I111" i="18"/>
  <c r="J128" i="18"/>
  <c r="I128" i="18"/>
  <c r="I137" i="18"/>
  <c r="I145" i="18"/>
  <c r="I154" i="18"/>
  <c r="J101" i="18"/>
  <c r="I101" i="18"/>
  <c r="I110" i="18"/>
  <c r="H118" i="18"/>
  <c r="I127" i="18"/>
  <c r="I136" i="18"/>
  <c r="I144" i="18"/>
  <c r="I153" i="18"/>
  <c r="I100" i="18"/>
  <c r="I109" i="18"/>
  <c r="J109" i="18"/>
  <c r="I117" i="18"/>
  <c r="I126" i="18"/>
  <c r="I135" i="18"/>
  <c r="H134" i="18"/>
  <c r="I143" i="18"/>
  <c r="I152" i="18"/>
  <c r="H160" i="18"/>
  <c r="I99" i="18"/>
  <c r="I108" i="18"/>
  <c r="I116" i="18"/>
  <c r="I125" i="18"/>
  <c r="I142" i="18"/>
  <c r="I151" i="18"/>
  <c r="I159" i="18"/>
  <c r="Y157" i="18"/>
  <c r="X157" i="18"/>
  <c r="Y93" i="18"/>
  <c r="X93" i="18"/>
  <c r="W92" i="18"/>
  <c r="R85" i="18"/>
  <c r="Q85" i="18"/>
  <c r="I85" i="18"/>
  <c r="Y84" i="18"/>
  <c r="X84" i="18"/>
  <c r="Y75" i="18"/>
  <c r="X75" i="18"/>
  <c r="R68" i="18"/>
  <c r="Q68" i="18"/>
  <c r="P76" i="18"/>
  <c r="I68" i="18"/>
  <c r="H76" i="18"/>
  <c r="Y67" i="18"/>
  <c r="X67" i="18"/>
  <c r="R59" i="18"/>
  <c r="Q59" i="18"/>
  <c r="I59" i="18"/>
  <c r="Y58" i="18"/>
  <c r="X58" i="18"/>
  <c r="Q51" i="18"/>
  <c r="P50" i="18"/>
  <c r="I51" i="18"/>
  <c r="H50" i="18"/>
  <c r="Q42" i="18"/>
  <c r="I42" i="18"/>
  <c r="Y41" i="18"/>
  <c r="X41" i="18"/>
  <c r="Q33" i="18"/>
  <c r="I33" i="18"/>
  <c r="Y32" i="18"/>
  <c r="X32" i="18"/>
  <c r="R25" i="18"/>
  <c r="Q25" i="18"/>
  <c r="I25" i="18"/>
  <c r="Y24" i="18"/>
  <c r="X24" i="18"/>
  <c r="Q16" i="18"/>
  <c r="J16" i="18"/>
  <c r="I16" i="18"/>
  <c r="Y15" i="18"/>
  <c r="X15" i="18"/>
  <c r="Y96" i="18"/>
  <c r="X96" i="18"/>
  <c r="W104" i="18"/>
  <c r="Y113" i="18"/>
  <c r="X113" i="18"/>
  <c r="Y122" i="18"/>
  <c r="X122" i="18"/>
  <c r="Y130" i="18"/>
  <c r="X130" i="18"/>
  <c r="Y139" i="18"/>
  <c r="X139" i="18"/>
  <c r="Y156" i="18"/>
  <c r="X156" i="18"/>
  <c r="Y95" i="18"/>
  <c r="X95" i="18"/>
  <c r="Y103" i="18"/>
  <c r="X103" i="18"/>
  <c r="Y112" i="18"/>
  <c r="X112" i="18"/>
  <c r="Y121" i="18"/>
  <c r="X121" i="18"/>
  <c r="W120" i="18"/>
  <c r="Y129" i="18"/>
  <c r="X129" i="18"/>
  <c r="Y138" i="18"/>
  <c r="X138" i="18"/>
  <c r="W146" i="18"/>
  <c r="Y155" i="18"/>
  <c r="X155" i="18"/>
  <c r="Y94" i="18"/>
  <c r="X94" i="18"/>
  <c r="Y102" i="18"/>
  <c r="X102" i="18"/>
  <c r="Y111" i="18"/>
  <c r="X111" i="18"/>
  <c r="Y128" i="18"/>
  <c r="X128" i="18"/>
  <c r="Y137" i="18"/>
  <c r="X137" i="18"/>
  <c r="Y145" i="18"/>
  <c r="X145" i="18"/>
  <c r="Y154" i="18"/>
  <c r="X154" i="18"/>
  <c r="Y101" i="18"/>
  <c r="X101" i="18"/>
  <c r="Y110" i="18"/>
  <c r="X110" i="18"/>
  <c r="W118" i="18"/>
  <c r="Y127" i="18"/>
  <c r="X127" i="18"/>
  <c r="Y136" i="18"/>
  <c r="X136" i="18"/>
  <c r="Y144" i="18"/>
  <c r="X144" i="18"/>
  <c r="Y153" i="18"/>
  <c r="X153" i="18"/>
  <c r="Y100" i="18"/>
  <c r="X100" i="18"/>
  <c r="Y109" i="18"/>
  <c r="X109" i="18"/>
  <c r="Y117" i="18"/>
  <c r="X117" i="18"/>
  <c r="Y126" i="18"/>
  <c r="X126" i="18"/>
  <c r="Y135" i="18"/>
  <c r="X135" i="18"/>
  <c r="W134" i="18"/>
  <c r="Y143" i="18"/>
  <c r="X143" i="18"/>
  <c r="Y152" i="18"/>
  <c r="X152" i="18"/>
  <c r="W160" i="18"/>
  <c r="X99" i="18"/>
  <c r="Y99" i="18"/>
  <c r="X108" i="18"/>
  <c r="Y108" i="18"/>
  <c r="X116" i="18"/>
  <c r="Y116" i="18"/>
  <c r="X125" i="18"/>
  <c r="Y125" i="18"/>
  <c r="X142" i="18"/>
  <c r="Y142" i="18"/>
  <c r="X151" i="18"/>
  <c r="Y151" i="18"/>
  <c r="X159" i="18"/>
  <c r="Y159" i="18"/>
  <c r="Y98" i="18"/>
  <c r="X98" i="18"/>
  <c r="Y107" i="18"/>
  <c r="X107" i="18"/>
  <c r="W106" i="18"/>
  <c r="Y115" i="18"/>
  <c r="X115" i="18"/>
  <c r="W132" i="18"/>
  <c r="Y124" i="18"/>
  <c r="X124" i="18"/>
  <c r="Y141" i="18"/>
  <c r="X141" i="18"/>
  <c r="Y150" i="18"/>
  <c r="X150" i="18"/>
  <c r="Y158" i="18"/>
  <c r="X158" i="18"/>
  <c r="Q115" i="18"/>
  <c r="I107" i="18"/>
  <c r="H106" i="18"/>
  <c r="Q86" i="18"/>
  <c r="I86" i="18"/>
  <c r="Y85" i="18"/>
  <c r="X85" i="18"/>
  <c r="Q69" i="18"/>
  <c r="I69" i="18"/>
  <c r="Y68" i="18"/>
  <c r="X68" i="18"/>
  <c r="W76" i="18"/>
  <c r="Q60" i="18"/>
  <c r="I60" i="18"/>
  <c r="Y59" i="18"/>
  <c r="X59" i="18"/>
  <c r="Q52" i="18"/>
  <c r="I52" i="18"/>
  <c r="Y51" i="18"/>
  <c r="X51" i="18"/>
  <c r="W50" i="18"/>
  <c r="Q43" i="18"/>
  <c r="I43" i="18"/>
  <c r="Y42" i="18"/>
  <c r="X42" i="18"/>
  <c r="Y33" i="18"/>
  <c r="X33" i="18"/>
  <c r="Q26" i="18"/>
  <c r="P34" i="18"/>
  <c r="I26" i="18"/>
  <c r="H34" i="18"/>
  <c r="Y25" i="18"/>
  <c r="X25" i="18"/>
  <c r="Q17" i="18"/>
  <c r="J17" i="18"/>
  <c r="I17" i="18"/>
  <c r="Y16" i="18"/>
  <c r="X16" i="18"/>
  <c r="Q9" i="18"/>
  <c r="P8" i="18"/>
  <c r="R72" i="18" s="1"/>
  <c r="J9" i="18"/>
  <c r="I9" i="18"/>
  <c r="H8" i="18"/>
  <c r="J141" i="18" s="1"/>
  <c r="J124" i="18"/>
  <c r="I124" i="18"/>
  <c r="H132" i="18"/>
  <c r="Y114" i="18"/>
  <c r="X114" i="18"/>
  <c r="R88" i="18"/>
  <c r="Q88" i="18"/>
  <c r="J88" i="18"/>
  <c r="I88" i="18"/>
  <c r="Y87" i="18"/>
  <c r="X87" i="18"/>
  <c r="R80" i="18"/>
  <c r="Q80" i="18"/>
  <c r="J80" i="18"/>
  <c r="I80" i="18"/>
  <c r="Y79" i="18"/>
  <c r="X79" i="18"/>
  <c r="W78" i="18"/>
  <c r="R71" i="18"/>
  <c r="Q71" i="18"/>
  <c r="J71" i="18"/>
  <c r="I71" i="18"/>
  <c r="Y70" i="18"/>
  <c r="X70" i="18"/>
  <c r="Y61" i="18"/>
  <c r="X61" i="18"/>
  <c r="R54" i="18"/>
  <c r="P62" i="18"/>
  <c r="Q54" i="18"/>
  <c r="J54" i="18"/>
  <c r="H62" i="18"/>
  <c r="I54" i="18"/>
  <c r="Y53" i="18"/>
  <c r="X53" i="18"/>
  <c r="R45" i="18"/>
  <c r="Q45" i="18"/>
  <c r="J45" i="18"/>
  <c r="I45" i="18"/>
  <c r="Y44" i="18"/>
  <c r="X44" i="18"/>
  <c r="R37" i="18"/>
  <c r="P36" i="18"/>
  <c r="Q37" i="18"/>
  <c r="J37" i="18"/>
  <c r="H36" i="18"/>
  <c r="I37" i="18"/>
  <c r="R28" i="18"/>
  <c r="Q28" i="18"/>
  <c r="J28" i="18"/>
  <c r="I28" i="18"/>
  <c r="Y27" i="18"/>
  <c r="X27" i="18"/>
  <c r="R19" i="18"/>
  <c r="Q19" i="18"/>
  <c r="J19" i="18"/>
  <c r="I19" i="18"/>
  <c r="Y18" i="18"/>
  <c r="X18" i="18"/>
  <c r="R11" i="18"/>
  <c r="Q11" i="18"/>
  <c r="J11" i="18"/>
  <c r="I11" i="18"/>
  <c r="Y10" i="18"/>
  <c r="X10" i="18"/>
  <c r="J143" i="17"/>
  <c r="I143" i="17"/>
  <c r="H93" i="17"/>
  <c r="I94" i="17"/>
  <c r="J94" i="17"/>
  <c r="I85" i="17"/>
  <c r="J85" i="17"/>
  <c r="I76" i="17"/>
  <c r="K76" i="17"/>
  <c r="J76" i="17"/>
  <c r="I68" i="17"/>
  <c r="J68" i="17"/>
  <c r="I59" i="17"/>
  <c r="J59" i="17"/>
  <c r="I42" i="17"/>
  <c r="J42" i="17"/>
  <c r="I33" i="17"/>
  <c r="J33" i="17"/>
  <c r="I25" i="17"/>
  <c r="J25" i="17"/>
  <c r="I19" i="17"/>
  <c r="J19" i="17"/>
  <c r="I15" i="17"/>
  <c r="J15" i="17"/>
  <c r="I11" i="17"/>
  <c r="K11" i="17"/>
  <c r="J11" i="17"/>
  <c r="I146" i="16"/>
  <c r="J146" i="16"/>
  <c r="I138" i="16"/>
  <c r="J138" i="16"/>
  <c r="I129" i="16"/>
  <c r="J129" i="16"/>
  <c r="I112" i="16"/>
  <c r="J112" i="16"/>
  <c r="I103" i="16"/>
  <c r="J103" i="16"/>
  <c r="I95" i="16"/>
  <c r="J95" i="16"/>
  <c r="I86" i="16"/>
  <c r="J86" i="16"/>
  <c r="H77" i="16"/>
  <c r="I69" i="16"/>
  <c r="J69" i="16"/>
  <c r="I60" i="16"/>
  <c r="J60" i="16"/>
  <c r="I52" i="16"/>
  <c r="H51" i="16"/>
  <c r="K52" i="16"/>
  <c r="J52" i="16"/>
  <c r="I43" i="16"/>
  <c r="J43" i="16"/>
  <c r="I34" i="16"/>
  <c r="J34" i="16"/>
  <c r="I26" i="16"/>
  <c r="J26" i="16"/>
  <c r="U15" i="16"/>
  <c r="W15" i="16"/>
  <c r="V15" i="16"/>
  <c r="U11" i="16"/>
  <c r="V11" i="16"/>
  <c r="W11" i="16"/>
  <c r="J139" i="17"/>
  <c r="I139" i="17"/>
  <c r="H147" i="17"/>
  <c r="J100" i="17"/>
  <c r="I100" i="17"/>
  <c r="K100" i="17"/>
  <c r="I84" i="17"/>
  <c r="J84" i="17"/>
  <c r="I75" i="17"/>
  <c r="J75" i="17"/>
  <c r="I67" i="17"/>
  <c r="J67" i="17"/>
  <c r="K67" i="17"/>
  <c r="I58" i="17"/>
  <c r="J58" i="17"/>
  <c r="I154" i="16"/>
  <c r="J154" i="16"/>
  <c r="I145" i="16"/>
  <c r="J145" i="16"/>
  <c r="H107" i="17"/>
  <c r="J108" i="17"/>
  <c r="I108" i="17"/>
  <c r="J83" i="17"/>
  <c r="I83" i="17"/>
  <c r="H91" i="17"/>
  <c r="J74" i="17"/>
  <c r="I74" i="17"/>
  <c r="J66" i="17"/>
  <c r="I66" i="17"/>
  <c r="H65" i="17"/>
  <c r="K66" i="17"/>
  <c r="J57" i="17"/>
  <c r="I57" i="17"/>
  <c r="J48" i="17"/>
  <c r="I48" i="17"/>
  <c r="K48" i="17"/>
  <c r="J40" i="17"/>
  <c r="I40" i="17"/>
  <c r="J31" i="17"/>
  <c r="I31" i="17"/>
  <c r="J18" i="17"/>
  <c r="I18" i="17"/>
  <c r="K18" i="17"/>
  <c r="J14" i="17"/>
  <c r="I14" i="17"/>
  <c r="J10" i="17"/>
  <c r="I10" i="17"/>
  <c r="H9" i="17"/>
  <c r="K85" i="17" s="1"/>
  <c r="K10" i="17"/>
  <c r="J153" i="16"/>
  <c r="I153" i="16"/>
  <c r="H161" i="16"/>
  <c r="J144" i="16"/>
  <c r="I144" i="16"/>
  <c r="J136" i="16"/>
  <c r="H135" i="16"/>
  <c r="K136" i="16"/>
  <c r="I136" i="16"/>
  <c r="J127" i="16"/>
  <c r="I127" i="16"/>
  <c r="J118" i="16"/>
  <c r="I118" i="16"/>
  <c r="J110" i="16"/>
  <c r="I110" i="16"/>
  <c r="J101" i="16"/>
  <c r="I101" i="16"/>
  <c r="J84" i="16"/>
  <c r="K84" i="16"/>
  <c r="I84" i="16"/>
  <c r="J75" i="16"/>
  <c r="I75" i="16"/>
  <c r="J67" i="16"/>
  <c r="I67" i="16"/>
  <c r="J58" i="16"/>
  <c r="K58" i="16"/>
  <c r="I58" i="16"/>
  <c r="J41" i="16"/>
  <c r="H49" i="16"/>
  <c r="I41" i="16"/>
  <c r="J32" i="16"/>
  <c r="K32" i="16"/>
  <c r="I32" i="16"/>
  <c r="J24" i="16"/>
  <c r="H23" i="16"/>
  <c r="I24" i="16"/>
  <c r="J130" i="17"/>
  <c r="I130" i="17"/>
  <c r="K130" i="17"/>
  <c r="K90" i="17"/>
  <c r="J90" i="17"/>
  <c r="I90" i="17"/>
  <c r="K82" i="17"/>
  <c r="J82" i="17"/>
  <c r="I82" i="17"/>
  <c r="K73" i="17"/>
  <c r="J73" i="17"/>
  <c r="I73" i="17"/>
  <c r="K56" i="17"/>
  <c r="J56" i="17"/>
  <c r="I56" i="17"/>
  <c r="K47" i="17"/>
  <c r="J47" i="17"/>
  <c r="I47" i="17"/>
  <c r="K39" i="17"/>
  <c r="J39" i="17"/>
  <c r="I39" i="17"/>
  <c r="K30" i="17"/>
  <c r="J30" i="17"/>
  <c r="I30" i="17"/>
  <c r="J160" i="16"/>
  <c r="I160" i="16"/>
  <c r="K152" i="16"/>
  <c r="J152" i="16"/>
  <c r="I152" i="16"/>
  <c r="J143" i="16"/>
  <c r="I143" i="16"/>
  <c r="K126" i="16"/>
  <c r="I126" i="16"/>
  <c r="J126" i="16"/>
  <c r="I117" i="16"/>
  <c r="J117" i="16"/>
  <c r="I109" i="16"/>
  <c r="J109" i="16"/>
  <c r="K100" i="16"/>
  <c r="I100" i="16"/>
  <c r="J100" i="16"/>
  <c r="I83" i="16"/>
  <c r="H91" i="16"/>
  <c r="J83" i="16"/>
  <c r="K74" i="16"/>
  <c r="I74" i="16"/>
  <c r="J74" i="16"/>
  <c r="I66" i="16"/>
  <c r="H65" i="16"/>
  <c r="J66" i="16"/>
  <c r="I57" i="16"/>
  <c r="J57" i="16"/>
  <c r="K48" i="16"/>
  <c r="I48" i="16"/>
  <c r="J48" i="16"/>
  <c r="I40" i="16"/>
  <c r="J40" i="16"/>
  <c r="K31" i="16"/>
  <c r="I31" i="16"/>
  <c r="J31" i="16"/>
  <c r="I18" i="16"/>
  <c r="J18" i="16"/>
  <c r="J14" i="16"/>
  <c r="I14" i="16"/>
  <c r="K10" i="16"/>
  <c r="J10" i="16"/>
  <c r="H9" i="16"/>
  <c r="K95" i="16" s="1"/>
  <c r="I10" i="16"/>
  <c r="K160" i="17"/>
  <c r="J160" i="17"/>
  <c r="I160" i="17"/>
  <c r="K126" i="17"/>
  <c r="J126" i="17"/>
  <c r="I126" i="17"/>
  <c r="K103" i="17"/>
  <c r="J103" i="17"/>
  <c r="I103" i="17"/>
  <c r="K98" i="17"/>
  <c r="J98" i="17"/>
  <c r="I98" i="17"/>
  <c r="K89" i="17"/>
  <c r="J89" i="17"/>
  <c r="I89" i="17"/>
  <c r="K81" i="17"/>
  <c r="J81" i="17"/>
  <c r="I81" i="17"/>
  <c r="K72" i="17"/>
  <c r="J72" i="17"/>
  <c r="I72" i="17"/>
  <c r="K55" i="17"/>
  <c r="J55" i="17"/>
  <c r="I55" i="17"/>
  <c r="H63" i="17"/>
  <c r="K46" i="17"/>
  <c r="J46" i="17"/>
  <c r="I46" i="17"/>
  <c r="K38" i="17"/>
  <c r="J38" i="17"/>
  <c r="I38" i="17"/>
  <c r="H37" i="17"/>
  <c r="K29" i="17"/>
  <c r="J29" i="17"/>
  <c r="I29" i="17"/>
  <c r="K17" i="17"/>
  <c r="J17" i="17"/>
  <c r="I17" i="17"/>
  <c r="K13" i="17"/>
  <c r="J13" i="17"/>
  <c r="I13" i="17"/>
  <c r="H21" i="17"/>
  <c r="K159" i="16"/>
  <c r="J159" i="16"/>
  <c r="I159" i="16"/>
  <c r="K151" i="16"/>
  <c r="J151" i="16"/>
  <c r="I151" i="16"/>
  <c r="K142" i="16"/>
  <c r="J142" i="16"/>
  <c r="I142" i="16"/>
  <c r="J125" i="16"/>
  <c r="I125" i="16"/>
  <c r="H133" i="16"/>
  <c r="K125" i="16"/>
  <c r="J116" i="16"/>
  <c r="I116" i="16"/>
  <c r="K116" i="16"/>
  <c r="J108" i="16"/>
  <c r="I108" i="16"/>
  <c r="H107" i="16"/>
  <c r="K108" i="16"/>
  <c r="J99" i="16"/>
  <c r="I99" i="16"/>
  <c r="K99" i="16"/>
  <c r="J90" i="16"/>
  <c r="I90" i="16"/>
  <c r="K90" i="16"/>
  <c r="J82" i="16"/>
  <c r="I82" i="16"/>
  <c r="K82" i="16"/>
  <c r="J73" i="16"/>
  <c r="I73" i="16"/>
  <c r="K73" i="16"/>
  <c r="J56" i="16"/>
  <c r="I56" i="16"/>
  <c r="K56" i="16"/>
  <c r="J47" i="16"/>
  <c r="I47" i="16"/>
  <c r="K47" i="16"/>
  <c r="J39" i="16"/>
  <c r="I39" i="16"/>
  <c r="K39" i="16"/>
  <c r="J30" i="16"/>
  <c r="I30" i="16"/>
  <c r="K30" i="16"/>
  <c r="V17" i="16"/>
  <c r="U17" i="16"/>
  <c r="W17" i="16"/>
  <c r="U13" i="16"/>
  <c r="T21" i="16"/>
  <c r="W13" i="16"/>
  <c r="V13" i="16"/>
  <c r="J113" i="17"/>
  <c r="I113" i="17"/>
  <c r="K113" i="17"/>
  <c r="J104" i="17"/>
  <c r="I104" i="17"/>
  <c r="K104" i="17"/>
  <c r="K95" i="17"/>
  <c r="J95" i="17"/>
  <c r="I95" i="17"/>
  <c r="K86" i="17"/>
  <c r="J86" i="17"/>
  <c r="I86" i="17"/>
  <c r="K69" i="17"/>
  <c r="H77" i="17"/>
  <c r="J69" i="17"/>
  <c r="I69" i="17"/>
  <c r="K60" i="17"/>
  <c r="J60" i="17"/>
  <c r="I60" i="17"/>
  <c r="H51" i="17"/>
  <c r="K52" i="17"/>
  <c r="J52" i="17"/>
  <c r="I52" i="17"/>
  <c r="K43" i="17"/>
  <c r="I43" i="17"/>
  <c r="J43" i="17"/>
  <c r="K34" i="17"/>
  <c r="J34" i="17"/>
  <c r="I34" i="17"/>
  <c r="K26" i="17"/>
  <c r="J26" i="17"/>
  <c r="I26" i="17"/>
  <c r="K116" i="17"/>
  <c r="J116" i="17"/>
  <c r="I116" i="17"/>
  <c r="K125" i="17"/>
  <c r="J125" i="17"/>
  <c r="H133" i="17"/>
  <c r="I125" i="17"/>
  <c r="K142" i="17"/>
  <c r="J142" i="17"/>
  <c r="I142" i="17"/>
  <c r="K151" i="17"/>
  <c r="J151" i="17"/>
  <c r="I151" i="17"/>
  <c r="K159" i="17"/>
  <c r="J159" i="17"/>
  <c r="I159" i="17"/>
  <c r="I101" i="17"/>
  <c r="K101" i="17"/>
  <c r="J101" i="17"/>
  <c r="J110" i="17"/>
  <c r="I110" i="17"/>
  <c r="K110" i="17"/>
  <c r="J118" i="17"/>
  <c r="I118" i="17"/>
  <c r="K118" i="17"/>
  <c r="J127" i="17"/>
  <c r="I127" i="17"/>
  <c r="K127" i="17"/>
  <c r="J136" i="17"/>
  <c r="I136" i="17"/>
  <c r="H135" i="17"/>
  <c r="K136" i="17"/>
  <c r="J144" i="17"/>
  <c r="I144" i="17"/>
  <c r="K144" i="17"/>
  <c r="J153" i="17"/>
  <c r="I153" i="17"/>
  <c r="H161" i="17"/>
  <c r="K153" i="17"/>
  <c r="K102" i="17"/>
  <c r="I102" i="17"/>
  <c r="J102" i="17"/>
  <c r="K111" i="17"/>
  <c r="I111" i="17"/>
  <c r="H119" i="17"/>
  <c r="J111" i="17"/>
  <c r="K128" i="17"/>
  <c r="I128" i="17"/>
  <c r="J128" i="17"/>
  <c r="K137" i="17"/>
  <c r="I137" i="17"/>
  <c r="J137" i="17"/>
  <c r="K145" i="17"/>
  <c r="I145" i="17"/>
  <c r="J145" i="17"/>
  <c r="K154" i="17"/>
  <c r="I154" i="17"/>
  <c r="J154" i="17"/>
  <c r="K112" i="17"/>
  <c r="J112" i="17"/>
  <c r="I112" i="17"/>
  <c r="K129" i="17"/>
  <c r="J129" i="17"/>
  <c r="I129" i="17"/>
  <c r="K138" i="17"/>
  <c r="J138" i="17"/>
  <c r="I138" i="17"/>
  <c r="K146" i="17"/>
  <c r="J146" i="17"/>
  <c r="I146" i="17"/>
  <c r="K155" i="17"/>
  <c r="J155" i="17"/>
  <c r="I155" i="17"/>
  <c r="I114" i="17"/>
  <c r="J114" i="17"/>
  <c r="K114" i="17"/>
  <c r="I123" i="17"/>
  <c r="J123" i="17"/>
  <c r="K123" i="17"/>
  <c r="I131" i="17"/>
  <c r="J131" i="17"/>
  <c r="K131" i="17"/>
  <c r="I140" i="17"/>
  <c r="J140" i="17"/>
  <c r="K140" i="17"/>
  <c r="I157" i="17"/>
  <c r="J157" i="17"/>
  <c r="K157" i="17"/>
  <c r="K115" i="17"/>
  <c r="I115" i="17"/>
  <c r="J115" i="17"/>
  <c r="K124" i="17"/>
  <c r="I124" i="17"/>
  <c r="J124" i="17"/>
  <c r="K132" i="17"/>
  <c r="I132" i="17"/>
  <c r="J132" i="17"/>
  <c r="K141" i="17"/>
  <c r="I141" i="17"/>
  <c r="J141" i="17"/>
  <c r="H149" i="17"/>
  <c r="K150" i="17"/>
  <c r="I150" i="17"/>
  <c r="J150" i="17"/>
  <c r="K158" i="17"/>
  <c r="I158" i="17"/>
  <c r="J158" i="17"/>
  <c r="K156" i="16"/>
  <c r="J156" i="16"/>
  <c r="I156" i="16"/>
  <c r="K139" i="16"/>
  <c r="H147" i="16"/>
  <c r="I139" i="16"/>
  <c r="J139" i="16"/>
  <c r="K130" i="16"/>
  <c r="I130" i="16"/>
  <c r="J130" i="16"/>
  <c r="H121" i="16"/>
  <c r="K122" i="16"/>
  <c r="J122" i="16"/>
  <c r="I122" i="16"/>
  <c r="K113" i="16"/>
  <c r="J113" i="16"/>
  <c r="I113" i="16"/>
  <c r="K104" i="16"/>
  <c r="I104" i="16"/>
  <c r="J104" i="16"/>
  <c r="K96" i="16"/>
  <c r="J96" i="16"/>
  <c r="I96" i="16"/>
  <c r="K87" i="16"/>
  <c r="J87" i="16"/>
  <c r="I87" i="16"/>
  <c r="K70" i="16"/>
  <c r="J70" i="16"/>
  <c r="I70" i="16"/>
  <c r="K61" i="16"/>
  <c r="I61" i="16"/>
  <c r="J61" i="16"/>
  <c r="K53" i="16"/>
  <c r="J53" i="16"/>
  <c r="I53" i="16"/>
  <c r="K44" i="16"/>
  <c r="J44" i="16"/>
  <c r="I44" i="16"/>
  <c r="K27" i="16"/>
  <c r="H35" i="16"/>
  <c r="J27" i="16"/>
  <c r="I27" i="16"/>
  <c r="K20" i="16"/>
  <c r="J20" i="16"/>
  <c r="I20" i="16"/>
  <c r="K16" i="16"/>
  <c r="J16" i="16"/>
  <c r="I16" i="16"/>
  <c r="K12" i="16"/>
  <c r="J12" i="16"/>
  <c r="I12" i="16"/>
  <c r="W20" i="17"/>
  <c r="V20" i="17"/>
  <c r="U20" i="17"/>
  <c r="V11" i="17"/>
  <c r="U11" i="17"/>
  <c r="W15" i="17"/>
  <c r="U15" i="17"/>
  <c r="V15" i="17"/>
  <c r="W19" i="17"/>
  <c r="V19" i="17"/>
  <c r="U19" i="17"/>
  <c r="V13" i="17"/>
  <c r="U13" i="17"/>
  <c r="T21" i="17"/>
  <c r="W17" i="17"/>
  <c r="V17" i="17"/>
  <c r="U17" i="17"/>
  <c r="U10" i="17"/>
  <c r="T9" i="17"/>
  <c r="W16" i="17" s="1"/>
  <c r="V10" i="17"/>
  <c r="W10" i="17"/>
  <c r="U14" i="17"/>
  <c r="V14" i="17"/>
  <c r="W14" i="17"/>
  <c r="U18" i="17"/>
  <c r="V18" i="17"/>
  <c r="W18" i="17"/>
  <c r="M158" i="15"/>
  <c r="L158" i="15"/>
  <c r="K158" i="15"/>
  <c r="I158" i="15"/>
  <c r="J158" i="15"/>
  <c r="M150" i="15"/>
  <c r="L150" i="15"/>
  <c r="K150" i="15"/>
  <c r="I150" i="15"/>
  <c r="J150" i="15"/>
  <c r="M141" i="15"/>
  <c r="L141" i="15"/>
  <c r="K141" i="15"/>
  <c r="I141" i="15"/>
  <c r="J141" i="15"/>
  <c r="M132" i="15"/>
  <c r="L132" i="15"/>
  <c r="K132" i="15"/>
  <c r="I132" i="15"/>
  <c r="J132" i="15"/>
  <c r="M124" i="15"/>
  <c r="L124" i="15"/>
  <c r="K124" i="15"/>
  <c r="I124" i="15"/>
  <c r="J124" i="15"/>
  <c r="M115" i="15"/>
  <c r="L115" i="15"/>
  <c r="K115" i="15"/>
  <c r="I115" i="15"/>
  <c r="J115" i="15"/>
  <c r="M107" i="15"/>
  <c r="L107" i="15"/>
  <c r="K107" i="15"/>
  <c r="I107" i="15"/>
  <c r="J107" i="15"/>
  <c r="M98" i="15"/>
  <c r="L98" i="15"/>
  <c r="K98" i="15"/>
  <c r="I98" i="15"/>
  <c r="J98" i="15"/>
  <c r="M89" i="15"/>
  <c r="L89" i="15"/>
  <c r="K89" i="15"/>
  <c r="I89" i="15"/>
  <c r="J89" i="15"/>
  <c r="M81" i="15"/>
  <c r="L81" i="15"/>
  <c r="K81" i="15"/>
  <c r="I81" i="15"/>
  <c r="J81" i="15"/>
  <c r="M72" i="15"/>
  <c r="L72" i="15"/>
  <c r="K72" i="15"/>
  <c r="I72" i="15"/>
  <c r="J72" i="15"/>
  <c r="H63" i="15"/>
  <c r="M55" i="15"/>
  <c r="L55" i="15"/>
  <c r="K55" i="15"/>
  <c r="I55" i="15"/>
  <c r="J55" i="15"/>
  <c r="M46" i="15"/>
  <c r="L46" i="15"/>
  <c r="K46" i="15"/>
  <c r="I46" i="15"/>
  <c r="J46" i="15"/>
  <c r="M38" i="15"/>
  <c r="L38" i="15"/>
  <c r="K38" i="15"/>
  <c r="I38" i="15"/>
  <c r="J38" i="15"/>
  <c r="M29" i="15"/>
  <c r="L29" i="15"/>
  <c r="K29" i="15"/>
  <c r="I29" i="15"/>
  <c r="J29" i="15"/>
  <c r="I155" i="15"/>
  <c r="M155" i="15"/>
  <c r="L155" i="15"/>
  <c r="J155" i="15"/>
  <c r="K155" i="15"/>
  <c r="I146" i="15"/>
  <c r="M146" i="15"/>
  <c r="L146" i="15"/>
  <c r="J146" i="15"/>
  <c r="K146" i="15"/>
  <c r="I138" i="15"/>
  <c r="M138" i="15"/>
  <c r="L138" i="15"/>
  <c r="J138" i="15"/>
  <c r="K138" i="15"/>
  <c r="I129" i="15"/>
  <c r="M129" i="15"/>
  <c r="L129" i="15"/>
  <c r="J129" i="15"/>
  <c r="K129" i="15"/>
  <c r="I121" i="15"/>
  <c r="M121" i="15"/>
  <c r="L121" i="15"/>
  <c r="J121" i="15"/>
  <c r="K121" i="15"/>
  <c r="I112" i="15"/>
  <c r="M112" i="15"/>
  <c r="L112" i="15"/>
  <c r="J112" i="15"/>
  <c r="K112" i="15"/>
  <c r="I103" i="15"/>
  <c r="M103" i="15"/>
  <c r="L103" i="15"/>
  <c r="J103" i="15"/>
  <c r="K103" i="15"/>
  <c r="I95" i="15"/>
  <c r="M95" i="15"/>
  <c r="L95" i="15"/>
  <c r="J95" i="15"/>
  <c r="K95" i="15"/>
  <c r="I86" i="15"/>
  <c r="M86" i="15"/>
  <c r="L86" i="15"/>
  <c r="J86" i="15"/>
  <c r="K86" i="15"/>
  <c r="I69" i="15"/>
  <c r="H77" i="15"/>
  <c r="M69" i="15"/>
  <c r="L69" i="15"/>
  <c r="J69" i="15"/>
  <c r="K69" i="15"/>
  <c r="I60" i="15"/>
  <c r="M60" i="15"/>
  <c r="L60" i="15"/>
  <c r="J60" i="15"/>
  <c r="K60" i="15"/>
  <c r="I52" i="15"/>
  <c r="M52" i="15"/>
  <c r="L52" i="15"/>
  <c r="J52" i="15"/>
  <c r="K52" i="15"/>
  <c r="I43" i="15"/>
  <c r="M43" i="15"/>
  <c r="L43" i="15"/>
  <c r="J43" i="15"/>
  <c r="K43" i="15"/>
  <c r="I34" i="15"/>
  <c r="M34" i="15"/>
  <c r="L34" i="15"/>
  <c r="J34" i="15"/>
  <c r="K34" i="15"/>
  <c r="I26" i="15"/>
  <c r="M26" i="15"/>
  <c r="L26" i="15"/>
  <c r="J26" i="15"/>
  <c r="K26" i="15"/>
  <c r="J152" i="15"/>
  <c r="I152" i="15"/>
  <c r="M152" i="15"/>
  <c r="K152" i="15"/>
  <c r="L152" i="15"/>
  <c r="J143" i="15"/>
  <c r="I143" i="15"/>
  <c r="M143" i="15"/>
  <c r="K143" i="15"/>
  <c r="L143" i="15"/>
  <c r="J135" i="15"/>
  <c r="I135" i="15"/>
  <c r="M135" i="15"/>
  <c r="K135" i="15"/>
  <c r="L135" i="15"/>
  <c r="J126" i="15"/>
  <c r="I126" i="15"/>
  <c r="M126" i="15"/>
  <c r="K126" i="15"/>
  <c r="L126" i="15"/>
  <c r="J117" i="15"/>
  <c r="I117" i="15"/>
  <c r="M117" i="15"/>
  <c r="K117" i="15"/>
  <c r="L117" i="15"/>
  <c r="J109" i="15"/>
  <c r="I109" i="15"/>
  <c r="M109" i="15"/>
  <c r="K109" i="15"/>
  <c r="L109" i="15"/>
  <c r="J100" i="15"/>
  <c r="I100" i="15"/>
  <c r="M100" i="15"/>
  <c r="K100" i="15"/>
  <c r="L100" i="15"/>
  <c r="J83" i="15"/>
  <c r="I83" i="15"/>
  <c r="H91" i="15"/>
  <c r="M83" i="15"/>
  <c r="K83" i="15"/>
  <c r="L83" i="15"/>
  <c r="J74" i="15"/>
  <c r="I74" i="15"/>
  <c r="M74" i="15"/>
  <c r="K74" i="15"/>
  <c r="L74" i="15"/>
  <c r="J66" i="15"/>
  <c r="I66" i="15"/>
  <c r="M66" i="15"/>
  <c r="K66" i="15"/>
  <c r="L66" i="15"/>
  <c r="J57" i="15"/>
  <c r="I57" i="15"/>
  <c r="M57" i="15"/>
  <c r="K57" i="15"/>
  <c r="L57" i="15"/>
  <c r="J48" i="15"/>
  <c r="I48" i="15"/>
  <c r="M48" i="15"/>
  <c r="K48" i="15"/>
  <c r="L48" i="15"/>
  <c r="J40" i="15"/>
  <c r="I40" i="15"/>
  <c r="M40" i="15"/>
  <c r="K40" i="15"/>
  <c r="L40" i="15"/>
  <c r="J31" i="15"/>
  <c r="I31" i="15"/>
  <c r="M31" i="15"/>
  <c r="K31" i="15"/>
  <c r="L31" i="15"/>
  <c r="J23" i="15"/>
  <c r="I23" i="15"/>
  <c r="M23" i="15"/>
  <c r="K23" i="15"/>
  <c r="L23" i="15"/>
  <c r="J20" i="15"/>
  <c r="I20" i="15"/>
  <c r="M20" i="15"/>
  <c r="K20" i="15"/>
  <c r="L20" i="15"/>
  <c r="J18" i="15"/>
  <c r="I18" i="15"/>
  <c r="M18" i="15"/>
  <c r="K18" i="15"/>
  <c r="L18" i="15"/>
  <c r="J16" i="15"/>
  <c r="I16" i="15"/>
  <c r="M16" i="15"/>
  <c r="K16" i="15"/>
  <c r="L16" i="15"/>
  <c r="J14" i="15"/>
  <c r="I14" i="15"/>
  <c r="M14" i="15"/>
  <c r="K14" i="15"/>
  <c r="L14" i="15"/>
  <c r="K157" i="15"/>
  <c r="J157" i="15"/>
  <c r="I157" i="15"/>
  <c r="L157" i="15"/>
  <c r="M157" i="15"/>
  <c r="K149" i="15"/>
  <c r="J149" i="15"/>
  <c r="I149" i="15"/>
  <c r="L149" i="15"/>
  <c r="M149" i="15"/>
  <c r="K140" i="15"/>
  <c r="J140" i="15"/>
  <c r="I140" i="15"/>
  <c r="L140" i="15"/>
  <c r="M140" i="15"/>
  <c r="K131" i="15"/>
  <c r="J131" i="15"/>
  <c r="I131" i="15"/>
  <c r="L131" i="15"/>
  <c r="M131" i="15"/>
  <c r="K123" i="15"/>
  <c r="J123" i="15"/>
  <c r="I123" i="15"/>
  <c r="L123" i="15"/>
  <c r="M123" i="15"/>
  <c r="K114" i="15"/>
  <c r="J114" i="15"/>
  <c r="I114" i="15"/>
  <c r="L114" i="15"/>
  <c r="M114" i="15"/>
  <c r="K97" i="15"/>
  <c r="J97" i="15"/>
  <c r="I97" i="15"/>
  <c r="H105" i="15"/>
  <c r="L97" i="15"/>
  <c r="M97" i="15"/>
  <c r="K88" i="15"/>
  <c r="J88" i="15"/>
  <c r="I88" i="15"/>
  <c r="L88" i="15"/>
  <c r="M88" i="15"/>
  <c r="K80" i="15"/>
  <c r="J80" i="15"/>
  <c r="I80" i="15"/>
  <c r="L80" i="15"/>
  <c r="M80" i="15"/>
  <c r="K71" i="15"/>
  <c r="J71" i="15"/>
  <c r="I71" i="15"/>
  <c r="L71" i="15"/>
  <c r="M71" i="15"/>
  <c r="K62" i="15"/>
  <c r="J62" i="15"/>
  <c r="I62" i="15"/>
  <c r="L62" i="15"/>
  <c r="M62" i="15"/>
  <c r="K54" i="15"/>
  <c r="J54" i="15"/>
  <c r="I54" i="15"/>
  <c r="L54" i="15"/>
  <c r="M54" i="15"/>
  <c r="K45" i="15"/>
  <c r="J45" i="15"/>
  <c r="I45" i="15"/>
  <c r="L45" i="15"/>
  <c r="M45" i="15"/>
  <c r="K37" i="15"/>
  <c r="J37" i="15"/>
  <c r="I37" i="15"/>
  <c r="L37" i="15"/>
  <c r="M37" i="15"/>
  <c r="K28" i="15"/>
  <c r="J28" i="15"/>
  <c r="I28" i="15"/>
  <c r="L28" i="15"/>
  <c r="M28" i="15"/>
  <c r="Y17" i="15"/>
  <c r="X17" i="15"/>
  <c r="W17" i="15"/>
  <c r="Y15" i="15"/>
  <c r="X15" i="15"/>
  <c r="W15" i="15"/>
  <c r="Y13" i="15"/>
  <c r="X13" i="15"/>
  <c r="W13" i="15"/>
  <c r="V21" i="15"/>
  <c r="Y11" i="15"/>
  <c r="X11" i="15"/>
  <c r="W11" i="15"/>
  <c r="Y9" i="15"/>
  <c r="X9" i="15"/>
  <c r="W9" i="15"/>
  <c r="W12" i="17"/>
  <c r="V12" i="17"/>
  <c r="U12" i="17"/>
  <c r="L145" i="15"/>
  <c r="K145" i="15"/>
  <c r="J145" i="15"/>
  <c r="I145" i="15"/>
  <c r="M145" i="15"/>
  <c r="L137" i="15"/>
  <c r="K137" i="15"/>
  <c r="J137" i="15"/>
  <c r="I137" i="15"/>
  <c r="M137" i="15"/>
  <c r="L128" i="15"/>
  <c r="K128" i="15"/>
  <c r="J128" i="15"/>
  <c r="I128" i="15"/>
  <c r="M128" i="15"/>
  <c r="L111" i="15"/>
  <c r="K111" i="15"/>
  <c r="J111" i="15"/>
  <c r="I111" i="15"/>
  <c r="H119" i="15"/>
  <c r="M111" i="15"/>
  <c r="L102" i="15"/>
  <c r="K102" i="15"/>
  <c r="J102" i="15"/>
  <c r="I102" i="15"/>
  <c r="M102" i="15"/>
  <c r="L94" i="15"/>
  <c r="K94" i="15"/>
  <c r="J94" i="15"/>
  <c r="I94" i="15"/>
  <c r="M94" i="15"/>
  <c r="L85" i="15"/>
  <c r="K85" i="15"/>
  <c r="J85" i="15"/>
  <c r="I85" i="15"/>
  <c r="M85" i="15"/>
  <c r="L76" i="15"/>
  <c r="K76" i="15"/>
  <c r="J76" i="15"/>
  <c r="I76" i="15"/>
  <c r="M76" i="15"/>
  <c r="L68" i="15"/>
  <c r="K68" i="15"/>
  <c r="J68" i="15"/>
  <c r="I68" i="15"/>
  <c r="M68" i="15"/>
  <c r="L59" i="15"/>
  <c r="K59" i="15"/>
  <c r="J59" i="15"/>
  <c r="I59" i="15"/>
  <c r="M59" i="15"/>
  <c r="L51" i="15"/>
  <c r="K51" i="15"/>
  <c r="J51" i="15"/>
  <c r="I51" i="15"/>
  <c r="M51" i="15"/>
  <c r="L42" i="15"/>
  <c r="K42" i="15"/>
  <c r="J42" i="15"/>
  <c r="I42" i="15"/>
  <c r="M42" i="15"/>
  <c r="L33" i="15"/>
  <c r="K33" i="15"/>
  <c r="J33" i="15"/>
  <c r="I33" i="15"/>
  <c r="M33" i="15"/>
  <c r="L25" i="15"/>
  <c r="K25" i="15"/>
  <c r="J25" i="15"/>
  <c r="I25" i="15"/>
  <c r="M25" i="15"/>
  <c r="L159" i="15"/>
  <c r="M159" i="15"/>
  <c r="K159" i="15"/>
  <c r="J159" i="15"/>
  <c r="I159" i="15"/>
  <c r="M151" i="15"/>
  <c r="L151" i="15"/>
  <c r="K151" i="15"/>
  <c r="J151" i="15"/>
  <c r="I151" i="15"/>
  <c r="M142" i="15"/>
  <c r="L142" i="15"/>
  <c r="K142" i="15"/>
  <c r="J142" i="15"/>
  <c r="I142" i="15"/>
  <c r="M125" i="15"/>
  <c r="L125" i="15"/>
  <c r="K125" i="15"/>
  <c r="J125" i="15"/>
  <c r="I125" i="15"/>
  <c r="H133" i="15"/>
  <c r="M116" i="15"/>
  <c r="L116" i="15"/>
  <c r="K116" i="15"/>
  <c r="J116" i="15"/>
  <c r="I116" i="15"/>
  <c r="M108" i="15"/>
  <c r="L108" i="15"/>
  <c r="K108" i="15"/>
  <c r="J108" i="15"/>
  <c r="I108" i="15"/>
  <c r="M99" i="15"/>
  <c r="L99" i="15"/>
  <c r="K99" i="15"/>
  <c r="J99" i="15"/>
  <c r="I99" i="15"/>
  <c r="M90" i="15"/>
  <c r="L90" i="15"/>
  <c r="K90" i="15"/>
  <c r="J90" i="15"/>
  <c r="I90" i="15"/>
  <c r="M82" i="15"/>
  <c r="L82" i="15"/>
  <c r="K82" i="15"/>
  <c r="J82" i="15"/>
  <c r="I82" i="15"/>
  <c r="M73" i="15"/>
  <c r="L73" i="15"/>
  <c r="K73" i="15"/>
  <c r="J73" i="15"/>
  <c r="I73" i="15"/>
  <c r="M65" i="15"/>
  <c r="L65" i="15"/>
  <c r="K65" i="15"/>
  <c r="J65" i="15"/>
  <c r="I65" i="15"/>
  <c r="M56" i="15"/>
  <c r="L56" i="15"/>
  <c r="K56" i="15"/>
  <c r="J56" i="15"/>
  <c r="I56" i="15"/>
  <c r="M47" i="15"/>
  <c r="L47" i="15"/>
  <c r="K47" i="15"/>
  <c r="J47" i="15"/>
  <c r="I47" i="15"/>
  <c r="M39" i="15"/>
  <c r="L39" i="15"/>
  <c r="K39" i="15"/>
  <c r="J39" i="15"/>
  <c r="I39" i="15"/>
  <c r="M30" i="15"/>
  <c r="L30" i="15"/>
  <c r="K30" i="15"/>
  <c r="J30" i="15"/>
  <c r="I30" i="15"/>
  <c r="H161" i="15"/>
  <c r="M153" i="15"/>
  <c r="L153" i="15"/>
  <c r="K153" i="15"/>
  <c r="J153" i="15"/>
  <c r="I153" i="15"/>
  <c r="M144" i="15"/>
  <c r="L144" i="15"/>
  <c r="K144" i="15"/>
  <c r="J144" i="15"/>
  <c r="I144" i="15"/>
  <c r="M136" i="15"/>
  <c r="L136" i="15"/>
  <c r="K136" i="15"/>
  <c r="J136" i="15"/>
  <c r="I136" i="15"/>
  <c r="M127" i="15"/>
  <c r="L127" i="15"/>
  <c r="K127" i="15"/>
  <c r="J127" i="15"/>
  <c r="I127" i="15"/>
  <c r="M118" i="15"/>
  <c r="L118" i="15"/>
  <c r="K118" i="15"/>
  <c r="J118" i="15"/>
  <c r="I118" i="15"/>
  <c r="M110" i="15"/>
  <c r="L110" i="15"/>
  <c r="K110" i="15"/>
  <c r="J110" i="15"/>
  <c r="I110" i="15"/>
  <c r="M101" i="15"/>
  <c r="L101" i="15"/>
  <c r="K101" i="15"/>
  <c r="J101" i="15"/>
  <c r="I101" i="15"/>
  <c r="M93" i="15"/>
  <c r="L93" i="15"/>
  <c r="K93" i="15"/>
  <c r="J93" i="15"/>
  <c r="I93" i="15"/>
  <c r="M84" i="15"/>
  <c r="L84" i="15"/>
  <c r="K84" i="15"/>
  <c r="J84" i="15"/>
  <c r="I84" i="15"/>
  <c r="M75" i="15"/>
  <c r="L75" i="15"/>
  <c r="K75" i="15"/>
  <c r="J75" i="15"/>
  <c r="I75" i="15"/>
  <c r="M67" i="15"/>
  <c r="L67" i="15"/>
  <c r="K67" i="15"/>
  <c r="J67" i="15"/>
  <c r="I67" i="15"/>
  <c r="M58" i="15"/>
  <c r="L58" i="15"/>
  <c r="K58" i="15"/>
  <c r="J58" i="15"/>
  <c r="I58" i="15"/>
  <c r="M41" i="15"/>
  <c r="L41" i="15"/>
  <c r="K41" i="15"/>
  <c r="J41" i="15"/>
  <c r="H49" i="15"/>
  <c r="I41" i="15"/>
  <c r="M32" i="15"/>
  <c r="L32" i="15"/>
  <c r="K32" i="15"/>
  <c r="J32" i="15"/>
  <c r="I32" i="15"/>
  <c r="M24" i="15"/>
  <c r="L24" i="15"/>
  <c r="K24" i="15"/>
  <c r="J24" i="15"/>
  <c r="I24" i="15"/>
  <c r="Y20" i="15"/>
  <c r="X20" i="15"/>
  <c r="W20" i="15"/>
  <c r="Y18" i="15"/>
  <c r="X18" i="15"/>
  <c r="W18" i="15"/>
  <c r="Y16" i="15"/>
  <c r="X16" i="15"/>
  <c r="W16" i="15"/>
  <c r="Y14" i="15"/>
  <c r="X14" i="15"/>
  <c r="W14" i="15"/>
  <c r="Y12" i="15"/>
  <c r="X12" i="15"/>
  <c r="W12" i="15"/>
  <c r="Y10" i="15"/>
  <c r="X10" i="15"/>
  <c r="W10" i="15"/>
  <c r="H146" i="13"/>
  <c r="K138" i="13"/>
  <c r="J138" i="13"/>
  <c r="I138" i="13"/>
  <c r="K129" i="13"/>
  <c r="J129" i="13"/>
  <c r="I129" i="13"/>
  <c r="K121" i="13"/>
  <c r="J121" i="13"/>
  <c r="I121" i="13"/>
  <c r="K112" i="13"/>
  <c r="J112" i="13"/>
  <c r="I112" i="13"/>
  <c r="K103" i="13"/>
  <c r="J103" i="13"/>
  <c r="I103" i="13"/>
  <c r="K95" i="13"/>
  <c r="J95" i="13"/>
  <c r="I95" i="13"/>
  <c r="K86" i="13"/>
  <c r="J86" i="13"/>
  <c r="I86" i="13"/>
  <c r="K78" i="13"/>
  <c r="J78" i="13"/>
  <c r="I78" i="13"/>
  <c r="K69" i="13"/>
  <c r="J69" i="13"/>
  <c r="I69" i="13"/>
  <c r="K60" i="13"/>
  <c r="J60" i="13"/>
  <c r="I60" i="13"/>
  <c r="K52" i="13"/>
  <c r="J52" i="13"/>
  <c r="I52" i="13"/>
  <c r="K43" i="13"/>
  <c r="J43" i="13"/>
  <c r="I43" i="13"/>
  <c r="H34" i="13"/>
  <c r="K26" i="13"/>
  <c r="J26" i="13"/>
  <c r="I26" i="13"/>
  <c r="K19" i="13"/>
  <c r="J19" i="13"/>
  <c r="I19" i="13"/>
  <c r="K15" i="13"/>
  <c r="J15" i="13"/>
  <c r="I15" i="13"/>
  <c r="K11" i="13"/>
  <c r="J11" i="13"/>
  <c r="I11" i="13"/>
  <c r="L8" i="12"/>
  <c r="K8" i="12"/>
  <c r="J8" i="12"/>
  <c r="I8" i="12"/>
  <c r="H55" i="12"/>
  <c r="L6" i="12"/>
  <c r="K6" i="12"/>
  <c r="J6" i="12"/>
  <c r="I6" i="12"/>
  <c r="H53" i="12"/>
  <c r="S19" i="14"/>
  <c r="T19" i="14"/>
  <c r="S11" i="14"/>
  <c r="T11" i="14"/>
  <c r="I154" i="13"/>
  <c r="K154" i="13"/>
  <c r="J154" i="13"/>
  <c r="I145" i="13"/>
  <c r="K145" i="13"/>
  <c r="J145" i="13"/>
  <c r="I137" i="13"/>
  <c r="K137" i="13"/>
  <c r="J137" i="13"/>
  <c r="I128" i="13"/>
  <c r="K128" i="13"/>
  <c r="J128" i="13"/>
  <c r="I120" i="13"/>
  <c r="K120" i="13"/>
  <c r="J120" i="13"/>
  <c r="I111" i="13"/>
  <c r="K111" i="13"/>
  <c r="J111" i="13"/>
  <c r="I102" i="13"/>
  <c r="K102" i="13"/>
  <c r="J102" i="13"/>
  <c r="I94" i="13"/>
  <c r="K94" i="13"/>
  <c r="J94" i="13"/>
  <c r="I85" i="13"/>
  <c r="K85" i="13"/>
  <c r="J85" i="13"/>
  <c r="I68" i="13"/>
  <c r="H76" i="13"/>
  <c r="K68" i="13"/>
  <c r="J68" i="13"/>
  <c r="I59" i="13"/>
  <c r="K59" i="13"/>
  <c r="J59" i="13"/>
  <c r="I51" i="13"/>
  <c r="K51" i="13"/>
  <c r="J51" i="13"/>
  <c r="I42" i="13"/>
  <c r="K42" i="13"/>
  <c r="J42" i="13"/>
  <c r="I33" i="13"/>
  <c r="K33" i="13"/>
  <c r="J33" i="13"/>
  <c r="I25" i="13"/>
  <c r="K25" i="13"/>
  <c r="J25" i="13"/>
  <c r="U14" i="13"/>
  <c r="W14" i="13"/>
  <c r="V14" i="13"/>
  <c r="U10" i="13"/>
  <c r="W10" i="13"/>
  <c r="V10" i="13"/>
  <c r="S56" i="12"/>
  <c r="V56" i="12"/>
  <c r="T56" i="12"/>
  <c r="S54" i="12"/>
  <c r="V54" i="12"/>
  <c r="T54" i="12"/>
  <c r="S52" i="12"/>
  <c r="V52" i="12"/>
  <c r="T52" i="12"/>
  <c r="S50" i="12"/>
  <c r="V50" i="12"/>
  <c r="T50" i="12"/>
  <c r="S48" i="12"/>
  <c r="V48" i="12"/>
  <c r="T48" i="12"/>
  <c r="S46" i="12"/>
  <c r="V46" i="12"/>
  <c r="T46" i="12"/>
  <c r="S44" i="12"/>
  <c r="V44" i="12"/>
  <c r="T44" i="12"/>
  <c r="S42" i="12"/>
  <c r="V42" i="12"/>
  <c r="T42" i="12"/>
  <c r="S40" i="12"/>
  <c r="V40" i="12"/>
  <c r="T40" i="12"/>
  <c r="S38" i="12"/>
  <c r="V38" i="12"/>
  <c r="T38" i="12"/>
  <c r="S36" i="12"/>
  <c r="V36" i="12"/>
  <c r="T36" i="12"/>
  <c r="S34" i="12"/>
  <c r="V34" i="12"/>
  <c r="T34" i="12"/>
  <c r="S32" i="12"/>
  <c r="V32" i="12"/>
  <c r="T32" i="12"/>
  <c r="S30" i="12"/>
  <c r="V30" i="12"/>
  <c r="T30" i="12"/>
  <c r="S28" i="12"/>
  <c r="V28" i="12"/>
  <c r="T28" i="12"/>
  <c r="S26" i="12"/>
  <c r="V26" i="12"/>
  <c r="T26" i="12"/>
  <c r="S24" i="12"/>
  <c r="V24" i="12"/>
  <c r="T24" i="12"/>
  <c r="S22" i="12"/>
  <c r="V22" i="12"/>
  <c r="T22" i="12"/>
  <c r="S20" i="12"/>
  <c r="V20" i="12"/>
  <c r="T20" i="12"/>
  <c r="S18" i="12"/>
  <c r="V18" i="12"/>
  <c r="T18" i="12"/>
  <c r="S16" i="12"/>
  <c r="V16" i="12"/>
  <c r="T16" i="12"/>
  <c r="I13" i="12"/>
  <c r="L13" i="12"/>
  <c r="K13" i="12"/>
  <c r="J13" i="12"/>
  <c r="S11" i="12"/>
  <c r="V11" i="12"/>
  <c r="T11" i="12"/>
  <c r="T20" i="14"/>
  <c r="S20" i="14"/>
  <c r="J153" i="13"/>
  <c r="I153" i="13"/>
  <c r="K153" i="13"/>
  <c r="J144" i="13"/>
  <c r="I144" i="13"/>
  <c r="K144" i="13"/>
  <c r="J136" i="13"/>
  <c r="I136" i="13"/>
  <c r="K136" i="13"/>
  <c r="J127" i="13"/>
  <c r="I127" i="13"/>
  <c r="K127" i="13"/>
  <c r="J110" i="13"/>
  <c r="I110" i="13"/>
  <c r="H118" i="13"/>
  <c r="K110" i="13"/>
  <c r="J101" i="13"/>
  <c r="I101" i="13"/>
  <c r="K101" i="13"/>
  <c r="J93" i="13"/>
  <c r="I93" i="13"/>
  <c r="K93" i="13"/>
  <c r="J84" i="13"/>
  <c r="I84" i="13"/>
  <c r="K84" i="13"/>
  <c r="J75" i="13"/>
  <c r="I75" i="13"/>
  <c r="K75" i="13"/>
  <c r="J67" i="13"/>
  <c r="I67" i="13"/>
  <c r="K67" i="13"/>
  <c r="J58" i="13"/>
  <c r="I58" i="13"/>
  <c r="K58" i="13"/>
  <c r="J50" i="13"/>
  <c r="I50" i="13"/>
  <c r="K50" i="13"/>
  <c r="T14" i="12"/>
  <c r="S14" i="12"/>
  <c r="V14" i="12"/>
  <c r="T9" i="12"/>
  <c r="S9" i="12"/>
  <c r="V9" i="12"/>
  <c r="T7" i="12"/>
  <c r="S7" i="12"/>
  <c r="V7" i="12"/>
  <c r="T21" i="14"/>
  <c r="S21" i="14"/>
  <c r="T13" i="14"/>
  <c r="S13" i="14"/>
  <c r="K152" i="13"/>
  <c r="J152" i="13"/>
  <c r="I152" i="13"/>
  <c r="H160" i="13"/>
  <c r="K143" i="13"/>
  <c r="J143" i="13"/>
  <c r="I143" i="13"/>
  <c r="K135" i="13"/>
  <c r="J135" i="13"/>
  <c r="I135" i="13"/>
  <c r="K126" i="13"/>
  <c r="J126" i="13"/>
  <c r="I126" i="13"/>
  <c r="K117" i="13"/>
  <c r="J117" i="13"/>
  <c r="I117" i="13"/>
  <c r="K109" i="13"/>
  <c r="J109" i="13"/>
  <c r="I109" i="13"/>
  <c r="K100" i="13"/>
  <c r="J100" i="13"/>
  <c r="I100" i="13"/>
  <c r="K92" i="13"/>
  <c r="J92" i="13"/>
  <c r="I92" i="13"/>
  <c r="K83" i="13"/>
  <c r="J83" i="13"/>
  <c r="I83" i="13"/>
  <c r="K74" i="13"/>
  <c r="J74" i="13"/>
  <c r="I74" i="13"/>
  <c r="K66" i="13"/>
  <c r="J66" i="13"/>
  <c r="I66" i="13"/>
  <c r="K57" i="13"/>
  <c r="J57" i="13"/>
  <c r="I57" i="13"/>
  <c r="K40" i="13"/>
  <c r="J40" i="13"/>
  <c r="I40" i="13"/>
  <c r="H48" i="13"/>
  <c r="K31" i="13"/>
  <c r="J31" i="13"/>
  <c r="I31" i="13"/>
  <c r="K23" i="13"/>
  <c r="J23" i="13"/>
  <c r="I23" i="13"/>
  <c r="W17" i="13"/>
  <c r="V17" i="13"/>
  <c r="U17" i="13"/>
  <c r="W13" i="13"/>
  <c r="V13" i="13"/>
  <c r="U13" i="13"/>
  <c r="W9" i="13"/>
  <c r="V9" i="13"/>
  <c r="U9" i="13"/>
  <c r="K52" i="12"/>
  <c r="J52" i="12"/>
  <c r="I52" i="12"/>
  <c r="L52" i="12"/>
  <c r="K50" i="12"/>
  <c r="J50" i="12"/>
  <c r="I50" i="12"/>
  <c r="L50" i="12"/>
  <c r="K48" i="12"/>
  <c r="J48" i="12"/>
  <c r="I48" i="12"/>
  <c r="L48" i="12"/>
  <c r="K46" i="12"/>
  <c r="J46" i="12"/>
  <c r="I46" i="12"/>
  <c r="L46" i="12"/>
  <c r="K44" i="12"/>
  <c r="J44" i="12"/>
  <c r="I44" i="12"/>
  <c r="L44" i="12"/>
  <c r="K42" i="12"/>
  <c r="J42" i="12"/>
  <c r="I42" i="12"/>
  <c r="L42" i="12"/>
  <c r="K40" i="12"/>
  <c r="J40" i="12"/>
  <c r="I40" i="12"/>
  <c r="L40" i="12"/>
  <c r="K38" i="12"/>
  <c r="J38" i="12"/>
  <c r="I38" i="12"/>
  <c r="L38" i="12"/>
  <c r="K36" i="12"/>
  <c r="J36" i="12"/>
  <c r="I36" i="12"/>
  <c r="L36" i="12"/>
  <c r="K34" i="12"/>
  <c r="J34" i="12"/>
  <c r="I34" i="12"/>
  <c r="L34" i="12"/>
  <c r="K32" i="12"/>
  <c r="J32" i="12"/>
  <c r="I32" i="12"/>
  <c r="L32" i="12"/>
  <c r="K30" i="12"/>
  <c r="J30" i="12"/>
  <c r="I30" i="12"/>
  <c r="L30" i="12"/>
  <c r="K28" i="12"/>
  <c r="J28" i="12"/>
  <c r="I28" i="12"/>
  <c r="L28" i="12"/>
  <c r="K26" i="12"/>
  <c r="J26" i="12"/>
  <c r="I26" i="12"/>
  <c r="L26" i="12"/>
  <c r="K24" i="12"/>
  <c r="J24" i="12"/>
  <c r="I24" i="12"/>
  <c r="L24" i="12"/>
  <c r="K22" i="12"/>
  <c r="J22" i="12"/>
  <c r="I22" i="12"/>
  <c r="L22" i="12"/>
  <c r="K20" i="12"/>
  <c r="J20" i="12"/>
  <c r="I20" i="12"/>
  <c r="L20" i="12"/>
  <c r="K18" i="12"/>
  <c r="J18" i="12"/>
  <c r="I18" i="12"/>
  <c r="L18" i="12"/>
  <c r="K16" i="12"/>
  <c r="J16" i="12"/>
  <c r="I16" i="12"/>
  <c r="L16" i="12"/>
  <c r="K11" i="12"/>
  <c r="J11" i="12"/>
  <c r="I11" i="12"/>
  <c r="L11" i="12"/>
  <c r="T22" i="14"/>
  <c r="S22" i="14"/>
  <c r="T14" i="14"/>
  <c r="S14" i="14"/>
  <c r="K159" i="13"/>
  <c r="J159" i="13"/>
  <c r="I159" i="13"/>
  <c r="K151" i="13"/>
  <c r="J151" i="13"/>
  <c r="I151" i="13"/>
  <c r="K142" i="13"/>
  <c r="J142" i="13"/>
  <c r="I142" i="13"/>
  <c r="K134" i="13"/>
  <c r="J134" i="13"/>
  <c r="I134" i="13"/>
  <c r="K125" i="13"/>
  <c r="J125" i="13"/>
  <c r="I125" i="13"/>
  <c r="K116" i="13"/>
  <c r="J116" i="13"/>
  <c r="I116" i="13"/>
  <c r="K108" i="13"/>
  <c r="J108" i="13"/>
  <c r="I108" i="13"/>
  <c r="K99" i="13"/>
  <c r="J99" i="13"/>
  <c r="I99" i="13"/>
  <c r="K82" i="13"/>
  <c r="J82" i="13"/>
  <c r="I82" i="13"/>
  <c r="H90" i="13"/>
  <c r="K73" i="13"/>
  <c r="J73" i="13"/>
  <c r="I73" i="13"/>
  <c r="K65" i="13"/>
  <c r="J65" i="13"/>
  <c r="I65" i="13"/>
  <c r="K56" i="13"/>
  <c r="J56" i="13"/>
  <c r="I56" i="13"/>
  <c r="K47" i="13"/>
  <c r="J47" i="13"/>
  <c r="I47" i="13"/>
  <c r="K39" i="13"/>
  <c r="J39" i="13"/>
  <c r="I39" i="13"/>
  <c r="K30" i="13"/>
  <c r="J30" i="13"/>
  <c r="I30" i="13"/>
  <c r="K22" i="13"/>
  <c r="J22" i="13"/>
  <c r="I22" i="13"/>
  <c r="K17" i="13"/>
  <c r="J17" i="13"/>
  <c r="I17" i="13"/>
  <c r="K13" i="13"/>
  <c r="J13" i="13"/>
  <c r="I13" i="13"/>
  <c r="K9" i="13"/>
  <c r="J9" i="13"/>
  <c r="I9" i="13"/>
  <c r="L14" i="12"/>
  <c r="K14" i="12"/>
  <c r="J14" i="12"/>
  <c r="I14" i="12"/>
  <c r="V12" i="12"/>
  <c r="T12" i="12"/>
  <c r="S12" i="12"/>
  <c r="L9" i="12"/>
  <c r="K9" i="12"/>
  <c r="J9" i="12"/>
  <c r="H56" i="12"/>
  <c r="I9" i="12"/>
  <c r="L7" i="12"/>
  <c r="K7" i="12"/>
  <c r="J7" i="12"/>
  <c r="H54" i="12"/>
  <c r="I7" i="12"/>
  <c r="T15" i="14"/>
  <c r="S15" i="14"/>
  <c r="R23" i="14"/>
  <c r="K158" i="13"/>
  <c r="J158" i="13"/>
  <c r="I158" i="13"/>
  <c r="K150" i="13"/>
  <c r="J150" i="13"/>
  <c r="I150" i="13"/>
  <c r="K141" i="13"/>
  <c r="J141" i="13"/>
  <c r="I141" i="13"/>
  <c r="K124" i="13"/>
  <c r="J124" i="13"/>
  <c r="I124" i="13"/>
  <c r="H132" i="13"/>
  <c r="K115" i="13"/>
  <c r="J115" i="13"/>
  <c r="I115" i="13"/>
  <c r="K107" i="13"/>
  <c r="J107" i="13"/>
  <c r="I107" i="13"/>
  <c r="K98" i="13"/>
  <c r="J98" i="13"/>
  <c r="I98" i="13"/>
  <c r="K89" i="13"/>
  <c r="J89" i="13"/>
  <c r="I89" i="13"/>
  <c r="K81" i="13"/>
  <c r="J81" i="13"/>
  <c r="I81" i="13"/>
  <c r="K72" i="13"/>
  <c r="J72" i="13"/>
  <c r="I72" i="13"/>
  <c r="K64" i="13"/>
  <c r="J64" i="13"/>
  <c r="I64" i="13"/>
  <c r="K55" i="13"/>
  <c r="J55" i="13"/>
  <c r="I55" i="13"/>
  <c r="K46" i="13"/>
  <c r="J46" i="13"/>
  <c r="I46" i="13"/>
  <c r="K38" i="13"/>
  <c r="J38" i="13"/>
  <c r="I38" i="13"/>
  <c r="K29" i="13"/>
  <c r="J29" i="13"/>
  <c r="I29" i="13"/>
  <c r="W16" i="13"/>
  <c r="V16" i="13"/>
  <c r="U16" i="13"/>
  <c r="W12" i="13"/>
  <c r="V12" i="13"/>
  <c r="U12" i="13"/>
  <c r="T20" i="13"/>
  <c r="W8" i="13"/>
  <c r="V8" i="13"/>
  <c r="U8" i="13"/>
  <c r="V57" i="12"/>
  <c r="T57" i="12"/>
  <c r="S57" i="12"/>
  <c r="V55" i="12"/>
  <c r="T55" i="12"/>
  <c r="S55" i="12"/>
  <c r="V53" i="12"/>
  <c r="T53" i="12"/>
  <c r="S53" i="12"/>
  <c r="V51" i="12"/>
  <c r="T51" i="12"/>
  <c r="S51" i="12"/>
  <c r="V49" i="12"/>
  <c r="T49" i="12"/>
  <c r="S49" i="12"/>
  <c r="V47" i="12"/>
  <c r="T47" i="12"/>
  <c r="S47" i="12"/>
  <c r="V45" i="12"/>
  <c r="T45" i="12"/>
  <c r="S45" i="12"/>
  <c r="V43" i="12"/>
  <c r="T43" i="12"/>
  <c r="S43" i="12"/>
  <c r="V41" i="12"/>
  <c r="T41" i="12"/>
  <c r="S41" i="12"/>
  <c r="V39" i="12"/>
  <c r="T39" i="12"/>
  <c r="S39" i="12"/>
  <c r="V37" i="12"/>
  <c r="T37" i="12"/>
  <c r="S37" i="12"/>
  <c r="V35" i="12"/>
  <c r="T35" i="12"/>
  <c r="S35" i="12"/>
  <c r="V33" i="12"/>
  <c r="T33" i="12"/>
  <c r="S33" i="12"/>
  <c r="V31" i="12"/>
  <c r="T31" i="12"/>
  <c r="S31" i="12"/>
  <c r="V29" i="12"/>
  <c r="T29" i="12"/>
  <c r="S29" i="12"/>
  <c r="V27" i="12"/>
  <c r="T27" i="12"/>
  <c r="S27" i="12"/>
  <c r="V25" i="12"/>
  <c r="T25" i="12"/>
  <c r="S25" i="12"/>
  <c r="V23" i="12"/>
  <c r="T23" i="12"/>
  <c r="S23" i="12"/>
  <c r="V21" i="12"/>
  <c r="T21" i="12"/>
  <c r="S21" i="12"/>
  <c r="V19" i="12"/>
  <c r="T19" i="12"/>
  <c r="S19" i="12"/>
  <c r="V17" i="12"/>
  <c r="T17" i="12"/>
  <c r="S17" i="12"/>
  <c r="V15" i="12"/>
  <c r="T15" i="12"/>
  <c r="S15" i="12"/>
  <c r="T16" i="14"/>
  <c r="S16" i="14"/>
  <c r="K157" i="13"/>
  <c r="J157" i="13"/>
  <c r="I157" i="13"/>
  <c r="K149" i="13"/>
  <c r="J149" i="13"/>
  <c r="I149" i="13"/>
  <c r="K140" i="13"/>
  <c r="J140" i="13"/>
  <c r="I140" i="13"/>
  <c r="K131" i="13"/>
  <c r="J131" i="13"/>
  <c r="I131" i="13"/>
  <c r="K123" i="13"/>
  <c r="J123" i="13"/>
  <c r="I123" i="13"/>
  <c r="K114" i="13"/>
  <c r="J114" i="13"/>
  <c r="I114" i="13"/>
  <c r="K106" i="13"/>
  <c r="J106" i="13"/>
  <c r="I106" i="13"/>
  <c r="K97" i="13"/>
  <c r="J97" i="13"/>
  <c r="I97" i="13"/>
  <c r="K88" i="13"/>
  <c r="J88" i="13"/>
  <c r="I88" i="13"/>
  <c r="K80" i="13"/>
  <c r="J80" i="13"/>
  <c r="I80" i="13"/>
  <c r="K71" i="13"/>
  <c r="J71" i="13"/>
  <c r="I71" i="13"/>
  <c r="K54" i="13"/>
  <c r="J54" i="13"/>
  <c r="I54" i="13"/>
  <c r="H62" i="13"/>
  <c r="K45" i="13"/>
  <c r="J45" i="13"/>
  <c r="I45" i="13"/>
  <c r="K37" i="13"/>
  <c r="J37" i="13"/>
  <c r="I37" i="13"/>
  <c r="K28" i="13"/>
  <c r="J28" i="13"/>
  <c r="I28" i="13"/>
  <c r="M40" i="5"/>
  <c r="L40" i="5"/>
  <c r="I40" i="5"/>
  <c r="K40" i="5"/>
  <c r="J40" i="5"/>
  <c r="W38" i="5"/>
  <c r="V38" i="5"/>
  <c r="S38" i="5"/>
  <c r="U38" i="5"/>
  <c r="T38" i="5"/>
  <c r="M32" i="5"/>
  <c r="L32" i="5"/>
  <c r="I32" i="5"/>
  <c r="K32" i="5"/>
  <c r="J32" i="5"/>
  <c r="W30" i="5"/>
  <c r="V30" i="5"/>
  <c r="S30" i="5"/>
  <c r="U30" i="5"/>
  <c r="T30" i="5"/>
  <c r="M24" i="5"/>
  <c r="L24" i="5"/>
  <c r="I24" i="5"/>
  <c r="J24" i="5"/>
  <c r="K24" i="5"/>
  <c r="W22" i="5"/>
  <c r="V22" i="5"/>
  <c r="S22" i="5"/>
  <c r="U22" i="5"/>
  <c r="T22" i="5"/>
  <c r="M13" i="5"/>
  <c r="L13" i="5"/>
  <c r="I13" i="5"/>
  <c r="K13" i="5"/>
  <c r="J13" i="5"/>
  <c r="W11" i="5"/>
  <c r="V11" i="5"/>
  <c r="S11" i="5"/>
  <c r="U11" i="5"/>
  <c r="T11" i="5"/>
  <c r="H195" i="3"/>
  <c r="H194" i="3"/>
  <c r="H193" i="3"/>
  <c r="H192" i="3"/>
  <c r="H191" i="3"/>
  <c r="H190" i="3"/>
  <c r="H189" i="3"/>
  <c r="H188" i="3"/>
  <c r="H187" i="3"/>
  <c r="H186" i="3"/>
  <c r="J53" i="3"/>
  <c r="K53" i="3"/>
  <c r="J45" i="3"/>
  <c r="K45" i="3"/>
  <c r="H69" i="2"/>
  <c r="H68" i="2"/>
  <c r="I51" i="5"/>
  <c r="M51" i="5"/>
  <c r="J51" i="5"/>
  <c r="K51" i="5"/>
  <c r="L51" i="5"/>
  <c r="S49" i="5"/>
  <c r="W49" i="5"/>
  <c r="T49" i="5"/>
  <c r="U49" i="5"/>
  <c r="V49" i="5"/>
  <c r="I43" i="5"/>
  <c r="M43" i="5"/>
  <c r="J43" i="5"/>
  <c r="L43" i="5"/>
  <c r="K43" i="5"/>
  <c r="S41" i="5"/>
  <c r="W41" i="5"/>
  <c r="T41" i="5"/>
  <c r="V41" i="5"/>
  <c r="U41" i="5"/>
  <c r="I35" i="5"/>
  <c r="M35" i="5"/>
  <c r="J35" i="5"/>
  <c r="L35" i="5"/>
  <c r="K35" i="5"/>
  <c r="S33" i="5"/>
  <c r="W33" i="5"/>
  <c r="T33" i="5"/>
  <c r="V33" i="5"/>
  <c r="U33" i="5"/>
  <c r="I27" i="5"/>
  <c r="M27" i="5"/>
  <c r="J27" i="5"/>
  <c r="K27" i="5"/>
  <c r="L27" i="5"/>
  <c r="S25" i="5"/>
  <c r="W25" i="5"/>
  <c r="T25" i="5"/>
  <c r="U25" i="5"/>
  <c r="V25" i="5"/>
  <c r="I19" i="5"/>
  <c r="M19" i="5"/>
  <c r="J19" i="5"/>
  <c r="K19" i="5"/>
  <c r="L19" i="5"/>
  <c r="S17" i="5"/>
  <c r="W17" i="5"/>
  <c r="T17" i="5"/>
  <c r="U17" i="5"/>
  <c r="V17" i="5"/>
  <c r="I16" i="5"/>
  <c r="M16" i="5"/>
  <c r="J16" i="5"/>
  <c r="L16" i="5"/>
  <c r="K16" i="5"/>
  <c r="S14" i="5"/>
  <c r="W14" i="5"/>
  <c r="T14" i="5"/>
  <c r="V14" i="5"/>
  <c r="U14" i="5"/>
  <c r="G195" i="3"/>
  <c r="G194" i="3"/>
  <c r="G193" i="3"/>
  <c r="G192" i="3"/>
  <c r="G191" i="3"/>
  <c r="G190" i="3"/>
  <c r="G189" i="3"/>
  <c r="G188" i="3"/>
  <c r="G187" i="3"/>
  <c r="G186" i="3"/>
  <c r="J112" i="3"/>
  <c r="I123" i="3"/>
  <c r="K112" i="3"/>
  <c r="L112" i="3"/>
  <c r="J111" i="3"/>
  <c r="I122" i="3"/>
  <c r="K111" i="3"/>
  <c r="L111" i="3"/>
  <c r="J110" i="3"/>
  <c r="I121" i="3"/>
  <c r="K110" i="3"/>
  <c r="L110" i="3"/>
  <c r="I120" i="3"/>
  <c r="J109" i="3"/>
  <c r="K109" i="3"/>
  <c r="L109" i="3"/>
  <c r="J108" i="3"/>
  <c r="I119" i="3"/>
  <c r="K108" i="3"/>
  <c r="L108" i="3"/>
  <c r="J107" i="3"/>
  <c r="K107" i="3"/>
  <c r="I118" i="3"/>
  <c r="L107" i="3"/>
  <c r="J106" i="3"/>
  <c r="K106" i="3"/>
  <c r="L106" i="3"/>
  <c r="I117" i="3"/>
  <c r="J105" i="3"/>
  <c r="I116" i="3"/>
  <c r="K105" i="3"/>
  <c r="L105" i="3"/>
  <c r="J104" i="3"/>
  <c r="I115" i="3"/>
  <c r="K104" i="3"/>
  <c r="L104" i="3"/>
  <c r="J103" i="3"/>
  <c r="I114" i="3"/>
  <c r="K103" i="3"/>
  <c r="L103" i="3"/>
  <c r="J102" i="3"/>
  <c r="I113" i="3"/>
  <c r="K102" i="3"/>
  <c r="L102" i="3"/>
  <c r="J101" i="3"/>
  <c r="K101" i="3"/>
  <c r="L101" i="3"/>
  <c r="J100" i="3"/>
  <c r="K100" i="3"/>
  <c r="L100" i="3"/>
  <c r="J99" i="3"/>
  <c r="K99" i="3"/>
  <c r="L99" i="3"/>
  <c r="J98" i="3"/>
  <c r="K98" i="3"/>
  <c r="L98" i="3"/>
  <c r="J97" i="3"/>
  <c r="K97" i="3"/>
  <c r="L97" i="3"/>
  <c r="J96" i="3"/>
  <c r="K96" i="3"/>
  <c r="L96" i="3"/>
  <c r="J95" i="3"/>
  <c r="K95" i="3"/>
  <c r="L95" i="3"/>
  <c r="J94" i="3"/>
  <c r="K94" i="3"/>
  <c r="L94" i="3"/>
  <c r="J93" i="3"/>
  <c r="K93" i="3"/>
  <c r="L93" i="3"/>
  <c r="J92" i="3"/>
  <c r="K92" i="3"/>
  <c r="L92" i="3"/>
  <c r="J91" i="3"/>
  <c r="K91" i="3"/>
  <c r="L91" i="3"/>
  <c r="J90" i="3"/>
  <c r="K90" i="3"/>
  <c r="L90" i="3"/>
  <c r="J89" i="3"/>
  <c r="K89" i="3"/>
  <c r="L89" i="3"/>
  <c r="J88" i="3"/>
  <c r="K88" i="3"/>
  <c r="L88" i="3"/>
  <c r="J87" i="3"/>
  <c r="K87" i="3"/>
  <c r="L87" i="3"/>
  <c r="J86" i="3"/>
  <c r="K86" i="3"/>
  <c r="L86" i="3"/>
  <c r="J85" i="3"/>
  <c r="K85" i="3"/>
  <c r="L85" i="3"/>
  <c r="J84" i="3"/>
  <c r="K84" i="3"/>
  <c r="L84" i="3"/>
  <c r="J83" i="3"/>
  <c r="K83" i="3"/>
  <c r="L83" i="3"/>
  <c r="J82" i="3"/>
  <c r="K82" i="3"/>
  <c r="L82" i="3"/>
  <c r="J81" i="3"/>
  <c r="K81" i="3"/>
  <c r="L81" i="3"/>
  <c r="J80" i="3"/>
  <c r="K80" i="3"/>
  <c r="L80" i="3"/>
  <c r="J72" i="3"/>
  <c r="K72" i="3"/>
  <c r="L72" i="3"/>
  <c r="J71" i="3"/>
  <c r="K71" i="3"/>
  <c r="L71" i="3"/>
  <c r="J70" i="3"/>
  <c r="K70" i="3"/>
  <c r="L70" i="3"/>
  <c r="J69" i="3"/>
  <c r="K69" i="3"/>
  <c r="L69" i="3"/>
  <c r="J68" i="3"/>
  <c r="K68" i="3"/>
  <c r="L68" i="3"/>
  <c r="J67" i="3"/>
  <c r="K67" i="3"/>
  <c r="L67" i="3"/>
  <c r="J66" i="3"/>
  <c r="K66" i="3"/>
  <c r="L66" i="3"/>
  <c r="J65" i="3"/>
  <c r="K65" i="3"/>
  <c r="L65" i="3"/>
  <c r="J64" i="3"/>
  <c r="K64" i="3"/>
  <c r="L64" i="3"/>
  <c r="J63" i="3"/>
  <c r="K63" i="3"/>
  <c r="L63" i="3"/>
  <c r="J62" i="3"/>
  <c r="K62" i="3"/>
  <c r="L62" i="3"/>
  <c r="J54" i="3"/>
  <c r="K54" i="3"/>
  <c r="J46" i="3"/>
  <c r="K46" i="3"/>
  <c r="T52" i="5"/>
  <c r="S52" i="5"/>
  <c r="U52" i="5"/>
  <c r="V52" i="5"/>
  <c r="W52" i="5"/>
  <c r="J46" i="5"/>
  <c r="I46" i="5"/>
  <c r="K46" i="5"/>
  <c r="M46" i="5"/>
  <c r="L46" i="5"/>
  <c r="T44" i="5"/>
  <c r="S44" i="5"/>
  <c r="U44" i="5"/>
  <c r="W44" i="5"/>
  <c r="V44" i="5"/>
  <c r="J38" i="5"/>
  <c r="I38" i="5"/>
  <c r="K38" i="5"/>
  <c r="M38" i="5"/>
  <c r="L38" i="5"/>
  <c r="T36" i="5"/>
  <c r="S36" i="5"/>
  <c r="U36" i="5"/>
  <c r="W36" i="5"/>
  <c r="V36" i="5"/>
  <c r="J30" i="5"/>
  <c r="I30" i="5"/>
  <c r="K30" i="5"/>
  <c r="L30" i="5"/>
  <c r="M30" i="5"/>
  <c r="T28" i="5"/>
  <c r="S28" i="5"/>
  <c r="U28" i="5"/>
  <c r="V28" i="5"/>
  <c r="W28" i="5"/>
  <c r="J22" i="5"/>
  <c r="I22" i="5"/>
  <c r="K22" i="5"/>
  <c r="L22" i="5"/>
  <c r="M22" i="5"/>
  <c r="T20" i="5"/>
  <c r="S20" i="5"/>
  <c r="U20" i="5"/>
  <c r="V20" i="5"/>
  <c r="W20" i="5"/>
  <c r="J11" i="5"/>
  <c r="I11" i="5"/>
  <c r="K11" i="5"/>
  <c r="M11" i="5"/>
  <c r="L11" i="5"/>
  <c r="T9" i="5"/>
  <c r="S9" i="5"/>
  <c r="U9" i="5"/>
  <c r="W9" i="5"/>
  <c r="V9" i="5"/>
  <c r="F196" i="3"/>
  <c r="F195" i="3"/>
  <c r="F194" i="3"/>
  <c r="F193" i="3"/>
  <c r="F192" i="3"/>
  <c r="F191" i="3"/>
  <c r="F190" i="3"/>
  <c r="F189" i="3"/>
  <c r="F188" i="3"/>
  <c r="F187" i="3"/>
  <c r="F186" i="3"/>
  <c r="H123" i="3"/>
  <c r="H122" i="3"/>
  <c r="H121" i="3"/>
  <c r="H120" i="3"/>
  <c r="H119" i="3"/>
  <c r="H118" i="3"/>
  <c r="H117" i="3"/>
  <c r="H116" i="3"/>
  <c r="H115" i="3"/>
  <c r="H114" i="3"/>
  <c r="H113" i="3"/>
  <c r="K55" i="3"/>
  <c r="J55" i="3"/>
  <c r="K47" i="3"/>
  <c r="J47" i="3"/>
  <c r="F69" i="2"/>
  <c r="F68" i="2"/>
  <c r="K49" i="5"/>
  <c r="J49" i="5"/>
  <c r="I49" i="5"/>
  <c r="L49" i="5"/>
  <c r="M49" i="5"/>
  <c r="U47" i="5"/>
  <c r="T47" i="5"/>
  <c r="S47" i="5"/>
  <c r="V47" i="5"/>
  <c r="W47" i="5"/>
  <c r="K41" i="5"/>
  <c r="J41" i="5"/>
  <c r="I41" i="5"/>
  <c r="L41" i="5"/>
  <c r="M41" i="5"/>
  <c r="U39" i="5"/>
  <c r="T39" i="5"/>
  <c r="S39" i="5"/>
  <c r="V39" i="5"/>
  <c r="W39" i="5"/>
  <c r="K33" i="5"/>
  <c r="J33" i="5"/>
  <c r="I33" i="5"/>
  <c r="L33" i="5"/>
  <c r="M33" i="5"/>
  <c r="U31" i="5"/>
  <c r="T31" i="5"/>
  <c r="S31" i="5"/>
  <c r="V31" i="5"/>
  <c r="W31" i="5"/>
  <c r="K25" i="5"/>
  <c r="J25" i="5"/>
  <c r="I25" i="5"/>
  <c r="L25" i="5"/>
  <c r="M25" i="5"/>
  <c r="U23" i="5"/>
  <c r="T23" i="5"/>
  <c r="S23" i="5"/>
  <c r="V23" i="5"/>
  <c r="W23" i="5"/>
  <c r="K17" i="5"/>
  <c r="J17" i="5"/>
  <c r="I17" i="5"/>
  <c r="L17" i="5"/>
  <c r="M17" i="5"/>
  <c r="K14" i="5"/>
  <c r="J14" i="5"/>
  <c r="I14" i="5"/>
  <c r="L14" i="5"/>
  <c r="M14" i="5"/>
  <c r="U12" i="5"/>
  <c r="T12" i="5"/>
  <c r="S12" i="5"/>
  <c r="V12" i="5"/>
  <c r="W12" i="5"/>
  <c r="E196" i="3"/>
  <c r="E195" i="3"/>
  <c r="E194" i="3"/>
  <c r="E193" i="3"/>
  <c r="E192" i="3"/>
  <c r="E191" i="3"/>
  <c r="E190" i="3"/>
  <c r="E189" i="3"/>
  <c r="E188" i="3"/>
  <c r="E187" i="3"/>
  <c r="E186" i="3"/>
  <c r="G123" i="3"/>
  <c r="G122" i="3"/>
  <c r="G121" i="3"/>
  <c r="G120" i="3"/>
  <c r="G119" i="3"/>
  <c r="G118" i="3"/>
  <c r="G117" i="3"/>
  <c r="G116" i="3"/>
  <c r="G115" i="3"/>
  <c r="G114" i="3"/>
  <c r="G113" i="3"/>
  <c r="K56" i="3"/>
  <c r="J56" i="3"/>
  <c r="K48" i="3"/>
  <c r="J48" i="3"/>
  <c r="K40" i="3"/>
  <c r="J40" i="3"/>
  <c r="L39" i="3"/>
  <c r="K39" i="3"/>
  <c r="J39" i="3"/>
  <c r="L38" i="3"/>
  <c r="K38" i="3"/>
  <c r="J38" i="3"/>
  <c r="L37" i="3"/>
  <c r="K37" i="3"/>
  <c r="J37" i="3"/>
  <c r="L36" i="3"/>
  <c r="K36" i="3"/>
  <c r="J36" i="3"/>
  <c r="L35" i="3"/>
  <c r="K35" i="3"/>
  <c r="J35" i="3"/>
  <c r="L34" i="3"/>
  <c r="K34" i="3"/>
  <c r="J34" i="3"/>
  <c r="L33" i="3"/>
  <c r="K33" i="3"/>
  <c r="J33" i="3"/>
  <c r="L32" i="3"/>
  <c r="K32" i="3"/>
  <c r="J32" i="3"/>
  <c r="L31" i="3"/>
  <c r="K31" i="3"/>
  <c r="J31" i="3"/>
  <c r="L30" i="3"/>
  <c r="K30" i="3"/>
  <c r="J30" i="3"/>
  <c r="L29" i="3"/>
  <c r="K29" i="3"/>
  <c r="J29" i="3"/>
  <c r="L28" i="3"/>
  <c r="K28" i="3"/>
  <c r="J28" i="3"/>
  <c r="L27" i="3"/>
  <c r="K27" i="3"/>
  <c r="J27" i="3"/>
  <c r="L26" i="3"/>
  <c r="K26" i="3"/>
  <c r="J26" i="3"/>
  <c r="L25" i="3"/>
  <c r="K25" i="3"/>
  <c r="J25" i="3"/>
  <c r="L24" i="3"/>
  <c r="K24" i="3"/>
  <c r="J24" i="3"/>
  <c r="L23" i="3"/>
  <c r="K23" i="3"/>
  <c r="J23" i="3"/>
  <c r="L22" i="3"/>
  <c r="K22" i="3"/>
  <c r="J22" i="3"/>
  <c r="L21" i="3"/>
  <c r="K21" i="3"/>
  <c r="J21" i="3"/>
  <c r="L20" i="3"/>
  <c r="K20" i="3"/>
  <c r="J20" i="3"/>
  <c r="L19" i="3"/>
  <c r="K19" i="3"/>
  <c r="J19" i="3"/>
  <c r="L18" i="3"/>
  <c r="K18" i="3"/>
  <c r="J18" i="3"/>
  <c r="L17" i="3"/>
  <c r="K17" i="3"/>
  <c r="J17" i="3"/>
  <c r="L16" i="3"/>
  <c r="K16" i="3"/>
  <c r="J16" i="3"/>
  <c r="L15" i="3"/>
  <c r="K15" i="3"/>
  <c r="J15" i="3"/>
  <c r="L14" i="3"/>
  <c r="K14" i="3"/>
  <c r="J14" i="3"/>
  <c r="L13" i="3"/>
  <c r="K13" i="3"/>
  <c r="J13" i="3"/>
  <c r="L12" i="3"/>
  <c r="K12" i="3"/>
  <c r="J12" i="3"/>
  <c r="L11" i="3"/>
  <c r="K11" i="3"/>
  <c r="J11" i="3"/>
  <c r="L10" i="3"/>
  <c r="K10" i="3"/>
  <c r="J10" i="3"/>
  <c r="L9" i="3"/>
  <c r="K9" i="3"/>
  <c r="J9" i="3"/>
  <c r="L8" i="3"/>
  <c r="K8" i="3"/>
  <c r="J8" i="3"/>
  <c r="L7" i="3"/>
  <c r="K7" i="3"/>
  <c r="J7" i="3"/>
  <c r="L74" i="2"/>
  <c r="K74" i="2"/>
  <c r="J74" i="2"/>
  <c r="L73" i="2"/>
  <c r="K73" i="2"/>
  <c r="J73" i="2"/>
  <c r="E69" i="2"/>
  <c r="E68" i="2"/>
  <c r="L52" i="5"/>
  <c r="K52" i="5"/>
  <c r="J52" i="5"/>
  <c r="I52" i="5"/>
  <c r="M52" i="5"/>
  <c r="V50" i="5"/>
  <c r="U50" i="5"/>
  <c r="T50" i="5"/>
  <c r="S50" i="5"/>
  <c r="W50" i="5"/>
  <c r="L44" i="5"/>
  <c r="K44" i="5"/>
  <c r="J44" i="5"/>
  <c r="I44" i="5"/>
  <c r="M44" i="5"/>
  <c r="V42" i="5"/>
  <c r="U42" i="5"/>
  <c r="T42" i="5"/>
  <c r="S42" i="5"/>
  <c r="W42" i="5"/>
  <c r="L36" i="5"/>
  <c r="K36" i="5"/>
  <c r="J36" i="5"/>
  <c r="I36" i="5"/>
  <c r="M36" i="5"/>
  <c r="V34" i="5"/>
  <c r="U34" i="5"/>
  <c r="T34" i="5"/>
  <c r="S34" i="5"/>
  <c r="W34" i="5"/>
  <c r="L28" i="5"/>
  <c r="K28" i="5"/>
  <c r="J28" i="5"/>
  <c r="I28" i="5"/>
  <c r="M28" i="5"/>
  <c r="V26" i="5"/>
  <c r="U26" i="5"/>
  <c r="T26" i="5"/>
  <c r="S26" i="5"/>
  <c r="W26" i="5"/>
  <c r="L20" i="5"/>
  <c r="K20" i="5"/>
  <c r="J20" i="5"/>
  <c r="I20" i="5"/>
  <c r="M20" i="5"/>
  <c r="V18" i="5"/>
  <c r="U18" i="5"/>
  <c r="T18" i="5"/>
  <c r="S18" i="5"/>
  <c r="W18" i="5"/>
  <c r="V15" i="5"/>
  <c r="U15" i="5"/>
  <c r="T15" i="5"/>
  <c r="S15" i="5"/>
  <c r="W15" i="5"/>
  <c r="L9" i="5"/>
  <c r="K9" i="5"/>
  <c r="J9" i="5"/>
  <c r="I9" i="5"/>
  <c r="M9" i="5"/>
  <c r="V7" i="5"/>
  <c r="U7" i="5"/>
  <c r="T7" i="5"/>
  <c r="S7" i="5"/>
  <c r="W7" i="5"/>
  <c r="F123" i="3"/>
  <c r="F122" i="3"/>
  <c r="F121" i="3"/>
  <c r="F120" i="3"/>
  <c r="F119" i="3"/>
  <c r="F118" i="3"/>
  <c r="F117" i="3"/>
  <c r="F116" i="3"/>
  <c r="F115" i="3"/>
  <c r="F114" i="3"/>
  <c r="F113" i="3"/>
  <c r="K57" i="3"/>
  <c r="J57" i="3"/>
  <c r="K49" i="3"/>
  <c r="J49" i="3"/>
  <c r="K41" i="3"/>
  <c r="J41" i="3"/>
  <c r="W51" i="5"/>
  <c r="V51" i="5"/>
  <c r="U51" i="5"/>
  <c r="S51" i="5"/>
  <c r="T51" i="5"/>
  <c r="M45" i="5"/>
  <c r="L45" i="5"/>
  <c r="K45" i="5"/>
  <c r="I45" i="5"/>
  <c r="J45" i="5"/>
  <c r="W43" i="5"/>
  <c r="V43" i="5"/>
  <c r="U43" i="5"/>
  <c r="S43" i="5"/>
  <c r="T43" i="5"/>
  <c r="M37" i="5"/>
  <c r="L37" i="5"/>
  <c r="K37" i="5"/>
  <c r="J37" i="5"/>
  <c r="I37" i="5"/>
  <c r="W35" i="5"/>
  <c r="V35" i="5"/>
  <c r="U35" i="5"/>
  <c r="T35" i="5"/>
  <c r="S35" i="5"/>
  <c r="M29" i="5"/>
  <c r="L29" i="5"/>
  <c r="K29" i="5"/>
  <c r="J29" i="5"/>
  <c r="I29" i="5"/>
  <c r="W27" i="5"/>
  <c r="V27" i="5"/>
  <c r="U27" i="5"/>
  <c r="T27" i="5"/>
  <c r="S27" i="5"/>
  <c r="M21" i="5"/>
  <c r="L21" i="5"/>
  <c r="K21" i="5"/>
  <c r="I21" i="5"/>
  <c r="J21" i="5"/>
  <c r="W19" i="5"/>
  <c r="V19" i="5"/>
  <c r="U19" i="5"/>
  <c r="S19" i="5"/>
  <c r="T19" i="5"/>
  <c r="W16" i="5"/>
  <c r="V16" i="5"/>
  <c r="U16" i="5"/>
  <c r="S16" i="5"/>
  <c r="T16" i="5"/>
  <c r="M10" i="5"/>
  <c r="L10" i="5"/>
  <c r="K10" i="5"/>
  <c r="J10" i="5"/>
  <c r="I10" i="5"/>
  <c r="W8" i="5"/>
  <c r="V8" i="5"/>
  <c r="U8" i="5"/>
  <c r="T8" i="5"/>
  <c r="S8" i="5"/>
  <c r="I196" i="3"/>
  <c r="L185" i="3"/>
  <c r="J185" i="3"/>
  <c r="K185" i="3"/>
  <c r="I195" i="3"/>
  <c r="L184" i="3"/>
  <c r="K184" i="3"/>
  <c r="J184" i="3"/>
  <c r="L183" i="3"/>
  <c r="I194" i="3"/>
  <c r="K183" i="3"/>
  <c r="J183" i="3"/>
  <c r="L182" i="3"/>
  <c r="I193" i="3"/>
  <c r="J182" i="3"/>
  <c r="K182" i="3"/>
  <c r="L181" i="3"/>
  <c r="K181" i="3"/>
  <c r="I192" i="3"/>
  <c r="J181" i="3"/>
  <c r="I191" i="3"/>
  <c r="L180" i="3"/>
  <c r="K180" i="3"/>
  <c r="J180" i="3"/>
  <c r="I190" i="3"/>
  <c r="L179" i="3"/>
  <c r="K179" i="3"/>
  <c r="J179" i="3"/>
  <c r="I189" i="3"/>
  <c r="L178" i="3"/>
  <c r="K178" i="3"/>
  <c r="J178" i="3"/>
  <c r="I188" i="3"/>
  <c r="L177" i="3"/>
  <c r="J177" i="3"/>
  <c r="K177" i="3"/>
  <c r="I187" i="3"/>
  <c r="L176" i="3"/>
  <c r="K176" i="3"/>
  <c r="J176" i="3"/>
  <c r="L175" i="3"/>
  <c r="I186" i="3"/>
  <c r="K175" i="3"/>
  <c r="J175" i="3"/>
  <c r="L174" i="3"/>
  <c r="J174" i="3"/>
  <c r="K174" i="3"/>
  <c r="L173" i="3"/>
  <c r="J173" i="3"/>
  <c r="K173" i="3"/>
  <c r="L172" i="3"/>
  <c r="K172" i="3"/>
  <c r="J172" i="3"/>
  <c r="L171" i="3"/>
  <c r="K171" i="3"/>
  <c r="J171" i="3"/>
  <c r="L170" i="3"/>
  <c r="K170" i="3"/>
  <c r="J170" i="3"/>
  <c r="L169" i="3"/>
  <c r="J169" i="3"/>
  <c r="K169" i="3"/>
  <c r="L168" i="3"/>
  <c r="K168" i="3"/>
  <c r="J168" i="3"/>
  <c r="L167" i="3"/>
  <c r="K167" i="3"/>
  <c r="J167" i="3"/>
  <c r="L166" i="3"/>
  <c r="K166" i="3"/>
  <c r="J166" i="3"/>
  <c r="L165" i="3"/>
  <c r="K165" i="3"/>
  <c r="J165" i="3"/>
  <c r="L164" i="3"/>
  <c r="K164" i="3"/>
  <c r="J164" i="3"/>
  <c r="L163" i="3"/>
  <c r="K163" i="3"/>
  <c r="J163" i="3"/>
  <c r="L162" i="3"/>
  <c r="K162" i="3"/>
  <c r="J162" i="3"/>
  <c r="L161" i="3"/>
  <c r="J161" i="3"/>
  <c r="K161" i="3"/>
  <c r="L160" i="3"/>
  <c r="K160" i="3"/>
  <c r="J160" i="3"/>
  <c r="L159" i="3"/>
  <c r="K159" i="3"/>
  <c r="J159" i="3"/>
  <c r="L158" i="3"/>
  <c r="K158" i="3"/>
  <c r="J158" i="3"/>
  <c r="L157" i="3"/>
  <c r="K157" i="3"/>
  <c r="J157" i="3"/>
  <c r="L156" i="3"/>
  <c r="K156" i="3"/>
  <c r="J156" i="3"/>
  <c r="L155" i="3"/>
  <c r="K155" i="3"/>
  <c r="J155" i="3"/>
  <c r="L154" i="3"/>
  <c r="J154" i="3"/>
  <c r="K154" i="3"/>
  <c r="L153" i="3"/>
  <c r="K153" i="3"/>
  <c r="J153" i="3"/>
  <c r="L145" i="3"/>
  <c r="J145" i="3"/>
  <c r="K145" i="3"/>
  <c r="L144" i="3"/>
  <c r="K144" i="3"/>
  <c r="J144" i="3"/>
  <c r="L143" i="3"/>
  <c r="K143" i="3"/>
  <c r="J143" i="3"/>
  <c r="L142" i="3"/>
  <c r="K142" i="3"/>
  <c r="J142" i="3"/>
  <c r="L141" i="3"/>
  <c r="J141" i="3"/>
  <c r="K141" i="3"/>
  <c r="L140" i="3"/>
  <c r="K140" i="3"/>
  <c r="J140" i="3"/>
  <c r="L139" i="3"/>
  <c r="K139" i="3"/>
  <c r="J139" i="3"/>
  <c r="L138" i="3"/>
  <c r="J138" i="3"/>
  <c r="K138" i="3"/>
  <c r="L137" i="3"/>
  <c r="J137" i="3"/>
  <c r="K137" i="3"/>
  <c r="L136" i="3"/>
  <c r="K136" i="3"/>
  <c r="J136" i="3"/>
  <c r="L135" i="3"/>
  <c r="K135" i="3"/>
  <c r="J135" i="3"/>
  <c r="K60" i="3"/>
  <c r="J60" i="3"/>
  <c r="K52" i="3"/>
  <c r="J52" i="3"/>
  <c r="J44" i="3"/>
  <c r="K44" i="3"/>
  <c r="J67" i="2"/>
  <c r="K67" i="2"/>
  <c r="I69" i="2"/>
  <c r="L66" i="2"/>
  <c r="K66" i="2"/>
  <c r="J66" i="2"/>
  <c r="I68" i="2"/>
  <c r="L65" i="2"/>
  <c r="K65" i="2"/>
  <c r="J65" i="2"/>
  <c r="L64" i="2"/>
  <c r="K64" i="2"/>
  <c r="J64" i="2"/>
  <c r="L63" i="2"/>
  <c r="K63" i="2"/>
  <c r="J63" i="2"/>
  <c r="L62" i="2"/>
  <c r="K62" i="2"/>
  <c r="J62" i="2"/>
  <c r="L61" i="2"/>
  <c r="K61" i="2"/>
  <c r="J61" i="2"/>
  <c r="L60" i="2"/>
  <c r="K60" i="2"/>
  <c r="J60" i="2"/>
  <c r="L59" i="2"/>
  <c r="K59" i="2"/>
  <c r="J59" i="2"/>
  <c r="S14" i="6"/>
  <c r="R14" i="6"/>
  <c r="Q14" i="6"/>
  <c r="K13" i="6"/>
  <c r="I13" i="6"/>
  <c r="J13" i="6"/>
  <c r="K20" i="6"/>
  <c r="I20" i="6"/>
  <c r="J20" i="6"/>
  <c r="K28" i="6"/>
  <c r="J28" i="6"/>
  <c r="I28" i="6"/>
  <c r="K36" i="6"/>
  <c r="J36" i="6"/>
  <c r="I36" i="6"/>
  <c r="K44" i="6"/>
  <c r="J44" i="6"/>
  <c r="I44" i="6"/>
  <c r="K52" i="6"/>
  <c r="J52" i="6"/>
  <c r="I52" i="6"/>
  <c r="K30" i="6"/>
  <c r="J30" i="6"/>
  <c r="I30" i="6"/>
  <c r="K38" i="6"/>
  <c r="J38" i="6"/>
  <c r="I38" i="6"/>
  <c r="K46" i="6"/>
  <c r="J46" i="6"/>
  <c r="I46" i="6"/>
  <c r="K8" i="6"/>
  <c r="J8" i="6"/>
  <c r="I8" i="6"/>
  <c r="K16" i="6"/>
  <c r="J16" i="6"/>
  <c r="I16" i="6"/>
  <c r="K23" i="6"/>
  <c r="J23" i="6"/>
  <c r="I23" i="6"/>
  <c r="K31" i="6"/>
  <c r="J31" i="6"/>
  <c r="I31" i="6"/>
  <c r="K39" i="6"/>
  <c r="J39" i="6"/>
  <c r="I39" i="6"/>
  <c r="K47" i="6"/>
  <c r="J47" i="6"/>
  <c r="I47" i="6"/>
  <c r="K9" i="6"/>
  <c r="J9" i="6"/>
  <c r="I9" i="6"/>
  <c r="K24" i="6"/>
  <c r="J24" i="6"/>
  <c r="I24" i="6"/>
  <c r="K32" i="6"/>
  <c r="J32" i="6"/>
  <c r="I32" i="6"/>
  <c r="K40" i="6"/>
  <c r="J40" i="6"/>
  <c r="I40" i="6"/>
  <c r="K48" i="6"/>
  <c r="J48" i="6"/>
  <c r="I48" i="6"/>
  <c r="J10" i="6"/>
  <c r="I10" i="6"/>
  <c r="K10" i="6"/>
  <c r="J17" i="6"/>
  <c r="I17" i="6"/>
  <c r="K17" i="6"/>
  <c r="J25" i="6"/>
  <c r="I25" i="6"/>
  <c r="K25" i="6"/>
  <c r="J33" i="6"/>
  <c r="I33" i="6"/>
  <c r="K33" i="6"/>
  <c r="J41" i="6"/>
  <c r="I41" i="6"/>
  <c r="K41" i="6"/>
  <c r="J49" i="6"/>
  <c r="I49" i="6"/>
  <c r="K49" i="6"/>
  <c r="I11" i="6"/>
  <c r="J11" i="6"/>
  <c r="K11" i="6"/>
  <c r="I18" i="6"/>
  <c r="J18" i="6"/>
  <c r="K18" i="6"/>
  <c r="I26" i="6"/>
  <c r="J26" i="6"/>
  <c r="K26" i="6"/>
  <c r="I34" i="6"/>
  <c r="J34" i="6"/>
  <c r="K34" i="6"/>
  <c r="I42" i="6"/>
  <c r="J42" i="6"/>
  <c r="K42" i="6"/>
  <c r="I50" i="6"/>
  <c r="J50" i="6"/>
  <c r="K50" i="6"/>
  <c r="I12" i="6"/>
  <c r="K12" i="6"/>
  <c r="J12" i="6"/>
  <c r="I19" i="6"/>
  <c r="K19" i="6"/>
  <c r="J19" i="6"/>
  <c r="K27" i="6"/>
  <c r="I27" i="6"/>
  <c r="J27" i="6"/>
  <c r="K35" i="6"/>
  <c r="I35" i="6"/>
  <c r="J35" i="6"/>
  <c r="K43" i="6"/>
  <c r="I43" i="6"/>
  <c r="J43" i="6"/>
  <c r="K51" i="6"/>
  <c r="I51" i="6"/>
  <c r="J51" i="6"/>
  <c r="F43" i="2"/>
  <c r="F42" i="2"/>
  <c r="L40" i="2"/>
  <c r="K40" i="2"/>
  <c r="J40" i="2"/>
  <c r="I43" i="2"/>
  <c r="L33" i="2"/>
  <c r="K33" i="2"/>
  <c r="J33" i="2"/>
  <c r="S21" i="6"/>
  <c r="R21" i="6"/>
  <c r="Q21" i="6"/>
  <c r="E121" i="3"/>
  <c r="E117" i="3"/>
  <c r="E113" i="3"/>
  <c r="E43" i="2"/>
  <c r="E42" i="2"/>
  <c r="J16" i="2"/>
  <c r="K16" i="2"/>
  <c r="J15" i="2"/>
  <c r="K15" i="2"/>
  <c r="I18" i="2"/>
  <c r="L15" i="2"/>
  <c r="J14" i="2"/>
  <c r="I17" i="2"/>
  <c r="L14" i="2"/>
  <c r="K14" i="2"/>
  <c r="J13" i="2"/>
  <c r="K13" i="2"/>
  <c r="L13" i="2"/>
  <c r="J12" i="2"/>
  <c r="L12" i="2"/>
  <c r="K12" i="2"/>
  <c r="J11" i="2"/>
  <c r="L11" i="2"/>
  <c r="K11" i="2"/>
  <c r="J10" i="2"/>
  <c r="K10" i="2"/>
  <c r="L10" i="2"/>
  <c r="J9" i="2"/>
  <c r="L9" i="2"/>
  <c r="K9" i="2"/>
  <c r="J8" i="2"/>
  <c r="L8" i="2"/>
  <c r="K8" i="2"/>
  <c r="J7" i="2"/>
  <c r="L7" i="2"/>
  <c r="K7" i="2"/>
  <c r="H42" i="2"/>
  <c r="S13" i="6"/>
  <c r="R13" i="6"/>
  <c r="Q13" i="6"/>
  <c r="S20" i="6"/>
  <c r="R20" i="6"/>
  <c r="Q20" i="6"/>
  <c r="S28" i="6"/>
  <c r="R28" i="6"/>
  <c r="Q28" i="6"/>
  <c r="S36" i="6"/>
  <c r="R36" i="6"/>
  <c r="Q36" i="6"/>
  <c r="S44" i="6"/>
  <c r="R44" i="6"/>
  <c r="Q44" i="6"/>
  <c r="S52" i="6"/>
  <c r="R52" i="6"/>
  <c r="Q52" i="6"/>
  <c r="S30" i="6"/>
  <c r="R30" i="6"/>
  <c r="Q30" i="6"/>
  <c r="S38" i="6"/>
  <c r="R38" i="6"/>
  <c r="Q38" i="6"/>
  <c r="S46" i="6"/>
  <c r="R46" i="6"/>
  <c r="Q46" i="6"/>
  <c r="S8" i="6"/>
  <c r="R8" i="6"/>
  <c r="Q8" i="6"/>
  <c r="S16" i="6"/>
  <c r="R16" i="6"/>
  <c r="Q16" i="6"/>
  <c r="S23" i="6"/>
  <c r="R23" i="6"/>
  <c r="Q23" i="6"/>
  <c r="S31" i="6"/>
  <c r="R31" i="6"/>
  <c r="Q31" i="6"/>
  <c r="S39" i="6"/>
  <c r="R39" i="6"/>
  <c r="Q39" i="6"/>
  <c r="S47" i="6"/>
  <c r="R47" i="6"/>
  <c r="Q47" i="6"/>
  <c r="S9" i="6"/>
  <c r="R9" i="6"/>
  <c r="Q9" i="6"/>
  <c r="S24" i="6"/>
  <c r="R24" i="6"/>
  <c r="Q24" i="6"/>
  <c r="S32" i="6"/>
  <c r="R32" i="6"/>
  <c r="Q32" i="6"/>
  <c r="S40" i="6"/>
  <c r="R40" i="6"/>
  <c r="Q40" i="6"/>
  <c r="S48" i="6"/>
  <c r="R48" i="6"/>
  <c r="Q48" i="6"/>
  <c r="R10" i="6"/>
  <c r="Q10" i="6"/>
  <c r="S10" i="6"/>
  <c r="R17" i="6"/>
  <c r="Q17" i="6"/>
  <c r="S17" i="6"/>
  <c r="R25" i="6"/>
  <c r="Q25" i="6"/>
  <c r="S25" i="6"/>
  <c r="R33" i="6"/>
  <c r="Q33" i="6"/>
  <c r="S33" i="6"/>
  <c r="R41" i="6"/>
  <c r="Q41" i="6"/>
  <c r="S41" i="6"/>
  <c r="R49" i="6"/>
  <c r="Q49" i="6"/>
  <c r="S49" i="6"/>
  <c r="Q11" i="6"/>
  <c r="R11" i="6"/>
  <c r="S11" i="6"/>
  <c r="Q18" i="6"/>
  <c r="R18" i="6"/>
  <c r="S18" i="6"/>
  <c r="Q26" i="6"/>
  <c r="R26" i="6"/>
  <c r="S26" i="6"/>
  <c r="Q34" i="6"/>
  <c r="R34" i="6"/>
  <c r="S34" i="6"/>
  <c r="Q42" i="6"/>
  <c r="R42" i="6"/>
  <c r="S42" i="6"/>
  <c r="Q50" i="6"/>
  <c r="R50" i="6"/>
  <c r="S50" i="6"/>
  <c r="Q12" i="6"/>
  <c r="R12" i="6"/>
  <c r="S12" i="6"/>
  <c r="Q19" i="6"/>
  <c r="S19" i="6"/>
  <c r="R19" i="6"/>
  <c r="S27" i="6"/>
  <c r="Q27" i="6"/>
  <c r="R27" i="6"/>
  <c r="S35" i="6"/>
  <c r="Q35" i="6"/>
  <c r="R35" i="6"/>
  <c r="S43" i="6"/>
  <c r="Q43" i="6"/>
  <c r="R43" i="6"/>
  <c r="S51" i="6"/>
  <c r="Q51" i="6"/>
  <c r="R51" i="6"/>
  <c r="L37" i="2"/>
  <c r="K37" i="2"/>
  <c r="J37" i="2"/>
  <c r="K21" i="6"/>
  <c r="J21" i="6"/>
  <c r="I21" i="6"/>
  <c r="S15" i="6"/>
  <c r="R15" i="6"/>
  <c r="Q15" i="6"/>
  <c r="E120" i="3"/>
  <c r="E116" i="3"/>
  <c r="G68" i="2"/>
  <c r="G69" i="2"/>
  <c r="L49" i="2"/>
  <c r="K49" i="2"/>
  <c r="J49" i="2"/>
  <c r="L38" i="2"/>
  <c r="K38" i="2"/>
  <c r="J38" i="2"/>
  <c r="L36" i="2"/>
  <c r="K36" i="2"/>
  <c r="J36" i="2"/>
  <c r="L32" i="2"/>
  <c r="K32" i="2"/>
  <c r="J32" i="2"/>
  <c r="H43" i="2"/>
  <c r="K45" i="6"/>
  <c r="J45" i="6"/>
  <c r="I45" i="6"/>
  <c r="S37" i="6"/>
  <c r="R37" i="6"/>
  <c r="Q37" i="6"/>
  <c r="S22" i="6"/>
  <c r="R22" i="6"/>
  <c r="Q22" i="6"/>
  <c r="K19" i="2"/>
  <c r="J19" i="2"/>
  <c r="J50" i="2"/>
  <c r="L50" i="2"/>
  <c r="K50" i="2"/>
  <c r="K41" i="2"/>
  <c r="J41" i="2"/>
  <c r="I42" i="2"/>
  <c r="L39" i="2"/>
  <c r="K39" i="2"/>
  <c r="J39" i="2"/>
  <c r="L35" i="2"/>
  <c r="K35" i="2"/>
  <c r="J35" i="2"/>
  <c r="N16" i="45"/>
  <c r="M16" i="45"/>
  <c r="L16" i="45"/>
  <c r="R16" i="45"/>
  <c r="Q16" i="45"/>
  <c r="P16" i="45"/>
  <c r="S16" i="45"/>
  <c r="T16" i="45"/>
  <c r="J16" i="45"/>
  <c r="I16" i="45"/>
  <c r="H16" i="45"/>
  <c r="O146" i="43"/>
  <c r="N146" i="43"/>
  <c r="M146" i="43"/>
  <c r="L146" i="43"/>
  <c r="T16" i="44"/>
  <c r="R16" i="44"/>
  <c r="S16" i="44"/>
  <c r="Q16" i="44"/>
  <c r="P16" i="44"/>
  <c r="J16" i="44"/>
  <c r="I16" i="44"/>
  <c r="H16" i="44"/>
  <c r="I146" i="43"/>
  <c r="H146" i="43"/>
  <c r="K146" i="43" s="1"/>
  <c r="G146" i="43"/>
  <c r="L16" i="44"/>
  <c r="N16" i="44"/>
  <c r="M16" i="44"/>
  <c r="N16" i="43"/>
  <c r="M16" i="43"/>
  <c r="L16" i="43"/>
  <c r="R11" i="39"/>
  <c r="Q11" i="39"/>
  <c r="P11" i="39"/>
  <c r="O11" i="39"/>
  <c r="T11" i="39"/>
  <c r="S11" i="39"/>
  <c r="I11" i="39"/>
  <c r="H11" i="39"/>
  <c r="G11" i="39"/>
  <c r="M146" i="44"/>
  <c r="L146" i="44"/>
  <c r="N146" i="44"/>
  <c r="O146" i="44"/>
  <c r="M11" i="39"/>
  <c r="L11" i="39"/>
  <c r="K11" i="39"/>
  <c r="J16" i="43"/>
  <c r="H16" i="43"/>
  <c r="I16" i="43"/>
  <c r="I129" i="39"/>
  <c r="H129" i="39"/>
  <c r="G129" i="39"/>
  <c r="M34" i="28"/>
  <c r="L34" i="28"/>
  <c r="K34" i="28"/>
  <c r="J34" i="28"/>
  <c r="I34" i="28"/>
  <c r="I78" i="21"/>
  <c r="H78" i="21"/>
  <c r="X21" i="22"/>
  <c r="W21" i="22"/>
  <c r="V21" i="22"/>
  <c r="I148" i="21"/>
  <c r="H148" i="21"/>
  <c r="I36" i="21"/>
  <c r="H36" i="21"/>
  <c r="R63" i="19"/>
  <c r="P63" i="19"/>
  <c r="J49" i="19"/>
  <c r="H49" i="19"/>
  <c r="X91" i="19"/>
  <c r="Y34" i="18"/>
  <c r="X34" i="18"/>
  <c r="I49" i="17"/>
  <c r="J49" i="17"/>
  <c r="K49" i="17"/>
  <c r="J23" i="17"/>
  <c r="I23" i="17"/>
  <c r="K23" i="17"/>
  <c r="R132" i="18"/>
  <c r="Q132" i="18"/>
  <c r="X51" i="19"/>
  <c r="R106" i="18"/>
  <c r="Q106" i="18"/>
  <c r="Y8" i="18"/>
  <c r="X8" i="18"/>
  <c r="J78" i="18"/>
  <c r="I78" i="18"/>
  <c r="K121" i="17"/>
  <c r="J121" i="17"/>
  <c r="I121" i="17"/>
  <c r="K149" i="16"/>
  <c r="J149" i="16"/>
  <c r="I149" i="16"/>
  <c r="K105" i="16"/>
  <c r="J105" i="16"/>
  <c r="I105" i="16"/>
  <c r="K35" i="17"/>
  <c r="J35" i="17"/>
  <c r="I35" i="17"/>
  <c r="K37" i="16"/>
  <c r="J37" i="16"/>
  <c r="I37" i="16"/>
  <c r="K79" i="17"/>
  <c r="J79" i="17"/>
  <c r="I79" i="17"/>
  <c r="J93" i="16"/>
  <c r="K93" i="16"/>
  <c r="I93" i="16"/>
  <c r="U9" i="16"/>
  <c r="W9" i="16"/>
  <c r="V9" i="16"/>
  <c r="K63" i="16"/>
  <c r="J63" i="16"/>
  <c r="I63" i="16"/>
  <c r="K21" i="16"/>
  <c r="J21" i="16"/>
  <c r="I21" i="16"/>
  <c r="I119" i="16"/>
  <c r="J119" i="16"/>
  <c r="K119" i="16"/>
  <c r="J163" i="14"/>
  <c r="I163" i="14"/>
  <c r="J149" i="14"/>
  <c r="I149" i="14"/>
  <c r="R78" i="18"/>
  <c r="Q78" i="18"/>
  <c r="M35" i="15"/>
  <c r="L35" i="15"/>
  <c r="K35" i="15"/>
  <c r="J35" i="15"/>
  <c r="I35" i="15"/>
  <c r="M147" i="15"/>
  <c r="L147" i="15"/>
  <c r="K147" i="15"/>
  <c r="J147" i="15"/>
  <c r="I147" i="15"/>
  <c r="J107" i="14"/>
  <c r="I107" i="14"/>
  <c r="J51" i="14"/>
  <c r="I51" i="14"/>
  <c r="J121" i="14"/>
  <c r="I121" i="14"/>
  <c r="J65" i="14"/>
  <c r="I65" i="14"/>
  <c r="M21" i="15"/>
  <c r="L21" i="15"/>
  <c r="K21" i="15"/>
  <c r="J21" i="15"/>
  <c r="I21" i="15"/>
  <c r="J23" i="14"/>
  <c r="I23" i="14"/>
  <c r="J79" i="14"/>
  <c r="I79" i="14"/>
  <c r="J37" i="14"/>
  <c r="I37" i="14"/>
  <c r="K20" i="13"/>
  <c r="J20" i="13"/>
  <c r="I20" i="13"/>
  <c r="I105" i="17"/>
  <c r="K105" i="17"/>
  <c r="J105" i="17"/>
  <c r="K79" i="16"/>
  <c r="J79" i="16"/>
  <c r="I79" i="16"/>
  <c r="J93" i="14"/>
  <c r="I93" i="14"/>
  <c r="K104" i="13"/>
  <c r="J104" i="13"/>
  <c r="I104" i="13"/>
  <c r="J135" i="14"/>
  <c r="I135" i="14"/>
  <c r="W13" i="17" l="1"/>
  <c r="K83" i="16"/>
  <c r="K75" i="16"/>
  <c r="K153" i="16"/>
  <c r="K14" i="17"/>
  <c r="K84" i="17"/>
  <c r="K69" i="16"/>
  <c r="K94" i="17"/>
  <c r="R52" i="18"/>
  <c r="R115" i="18"/>
  <c r="J25" i="18"/>
  <c r="R33" i="18"/>
  <c r="J59" i="18"/>
  <c r="J85" i="18"/>
  <c r="J117" i="18"/>
  <c r="J110" i="18"/>
  <c r="J137" i="18"/>
  <c r="J94" i="18"/>
  <c r="J95" i="18"/>
  <c r="J122" i="18"/>
  <c r="J123" i="18"/>
  <c r="R151" i="18"/>
  <c r="R108" i="18"/>
  <c r="R135" i="18"/>
  <c r="R136" i="18"/>
  <c r="J158" i="18"/>
  <c r="J31" i="18"/>
  <c r="J57" i="18"/>
  <c r="J13" i="18"/>
  <c r="R30" i="18"/>
  <c r="J56" i="18"/>
  <c r="J55" i="18"/>
  <c r="R24" i="19"/>
  <c r="R94" i="19"/>
  <c r="R111" i="19"/>
  <c r="J59" i="19"/>
  <c r="R114" i="19"/>
  <c r="R32" i="19"/>
  <c r="J40" i="19"/>
  <c r="R47" i="19"/>
  <c r="J60" i="19"/>
  <c r="R83" i="19"/>
  <c r="J95" i="19"/>
  <c r="W11" i="17"/>
  <c r="K33" i="16"/>
  <c r="K11" i="16"/>
  <c r="K98" i="16"/>
  <c r="K81" i="16"/>
  <c r="K15" i="16"/>
  <c r="K157" i="16"/>
  <c r="K76" i="16"/>
  <c r="K150" i="16"/>
  <c r="K155" i="16"/>
  <c r="K54" i="16"/>
  <c r="K102" i="16"/>
  <c r="K85" i="16"/>
  <c r="K68" i="16"/>
  <c r="K38" i="16"/>
  <c r="K97" i="16"/>
  <c r="K137" i="16"/>
  <c r="K59" i="16"/>
  <c r="K128" i="16"/>
  <c r="K123" i="16"/>
  <c r="K140" i="16"/>
  <c r="K88" i="16"/>
  <c r="K141" i="16"/>
  <c r="K19" i="16"/>
  <c r="K55" i="16"/>
  <c r="K28" i="16"/>
  <c r="K115" i="16"/>
  <c r="K89" i="16"/>
  <c r="K72" i="16"/>
  <c r="K42" i="16"/>
  <c r="K25" i="16"/>
  <c r="K46" i="16"/>
  <c r="K62" i="16"/>
  <c r="K124" i="16"/>
  <c r="K45" i="16"/>
  <c r="K71" i="16"/>
  <c r="K132" i="16"/>
  <c r="K111" i="16"/>
  <c r="K13" i="16"/>
  <c r="K94" i="16"/>
  <c r="K80" i="16"/>
  <c r="K158" i="16"/>
  <c r="K29" i="16"/>
  <c r="K131" i="16"/>
  <c r="K17" i="16"/>
  <c r="K114" i="16"/>
  <c r="K18" i="16"/>
  <c r="K66" i="16"/>
  <c r="K117" i="16"/>
  <c r="K110" i="16"/>
  <c r="K40" i="17"/>
  <c r="K83" i="17"/>
  <c r="K145" i="16"/>
  <c r="K26" i="16"/>
  <c r="K129" i="16"/>
  <c r="K42" i="17"/>
  <c r="R70" i="18"/>
  <c r="R44" i="18"/>
  <c r="R107" i="18"/>
  <c r="R79" i="18"/>
  <c r="R10" i="18"/>
  <c r="R18" i="18"/>
  <c r="R61" i="18"/>
  <c r="R87" i="18"/>
  <c r="R27" i="18"/>
  <c r="R124" i="18"/>
  <c r="R53" i="18"/>
  <c r="R17" i="18"/>
  <c r="R26" i="18"/>
  <c r="R43" i="18"/>
  <c r="J86" i="18"/>
  <c r="J51" i="18"/>
  <c r="J159" i="18"/>
  <c r="J116" i="18"/>
  <c r="J143" i="18"/>
  <c r="J144" i="18"/>
  <c r="R100" i="18"/>
  <c r="R154" i="18"/>
  <c r="R111" i="18"/>
  <c r="R112" i="18"/>
  <c r="R139" i="18"/>
  <c r="R140" i="18"/>
  <c r="R97" i="18"/>
  <c r="J41" i="18"/>
  <c r="R58" i="18"/>
  <c r="J84" i="18"/>
  <c r="R93" i="18"/>
  <c r="J23" i="18"/>
  <c r="R66" i="18"/>
  <c r="J46" i="18"/>
  <c r="R141" i="18"/>
  <c r="J11" i="19"/>
  <c r="J12" i="19"/>
  <c r="J13" i="19"/>
  <c r="J44" i="19"/>
  <c r="J103" i="19"/>
  <c r="K138" i="44"/>
  <c r="R55" i="18"/>
  <c r="J89" i="18"/>
  <c r="K103" i="16"/>
  <c r="K25" i="17"/>
  <c r="R9" i="18"/>
  <c r="J69" i="18"/>
  <c r="R86" i="18"/>
  <c r="J151" i="18"/>
  <c r="J108" i="18"/>
  <c r="J135" i="18"/>
  <c r="J136" i="18"/>
  <c r="R152" i="18"/>
  <c r="R126" i="18"/>
  <c r="R145" i="18"/>
  <c r="R102" i="18"/>
  <c r="R103" i="18"/>
  <c r="R130" i="18"/>
  <c r="R131" i="18"/>
  <c r="R41" i="18"/>
  <c r="J75" i="18"/>
  <c r="R84" i="18"/>
  <c r="R98" i="18"/>
  <c r="J38" i="18"/>
  <c r="R46" i="18"/>
  <c r="R103" i="19"/>
  <c r="R116" i="19"/>
  <c r="R112" i="19"/>
  <c r="R58" i="19"/>
  <c r="R55" i="19"/>
  <c r="R46" i="19"/>
  <c r="R67" i="19"/>
  <c r="R86" i="19"/>
  <c r="R95" i="19"/>
  <c r="R27" i="19"/>
  <c r="J114" i="19"/>
  <c r="J52" i="19"/>
  <c r="R88" i="19"/>
  <c r="J117" i="19"/>
  <c r="J42" i="19"/>
  <c r="J86" i="19"/>
  <c r="K118" i="16"/>
  <c r="K154" i="16"/>
  <c r="K34" i="16"/>
  <c r="K138" i="16"/>
  <c r="K59" i="17"/>
  <c r="J60" i="18"/>
  <c r="R16" i="18"/>
  <c r="J42" i="18"/>
  <c r="R51" i="18"/>
  <c r="J100" i="18"/>
  <c r="J154" i="18"/>
  <c r="J111" i="18"/>
  <c r="J112" i="18"/>
  <c r="J139" i="18"/>
  <c r="J140" i="18"/>
  <c r="J97" i="18"/>
  <c r="R125" i="18"/>
  <c r="R153" i="18"/>
  <c r="R94" i="18"/>
  <c r="R129" i="18"/>
  <c r="R157" i="18"/>
  <c r="J24" i="18"/>
  <c r="R32" i="18"/>
  <c r="J14" i="18"/>
  <c r="R23" i="18"/>
  <c r="J83" i="18"/>
  <c r="R158" i="18"/>
  <c r="J39" i="18"/>
  <c r="R47" i="18"/>
  <c r="J65" i="18"/>
  <c r="J73" i="18"/>
  <c r="J29" i="18"/>
  <c r="J81" i="18"/>
  <c r="R89" i="18"/>
  <c r="R11" i="19"/>
  <c r="R12" i="19"/>
  <c r="J14" i="19"/>
  <c r="J15" i="19"/>
  <c r="J16" i="19"/>
  <c r="J17" i="19"/>
  <c r="J18" i="19"/>
  <c r="J19" i="19"/>
  <c r="J20" i="19"/>
  <c r="J24" i="19"/>
  <c r="J30" i="19"/>
  <c r="J34" i="19"/>
  <c r="R57" i="19"/>
  <c r="J67" i="19"/>
  <c r="J97" i="19"/>
  <c r="R109" i="19"/>
  <c r="R117" i="19"/>
  <c r="K141" i="45"/>
  <c r="K57" i="16"/>
  <c r="K160" i="16"/>
  <c r="K67" i="16"/>
  <c r="K144" i="16"/>
  <c r="K70" i="17"/>
  <c r="K44" i="17"/>
  <c r="K20" i="17"/>
  <c r="K80" i="17"/>
  <c r="K122" i="17"/>
  <c r="K32" i="17"/>
  <c r="K99" i="17"/>
  <c r="K71" i="17"/>
  <c r="K96" i="17"/>
  <c r="K156" i="17"/>
  <c r="K62" i="17"/>
  <c r="K53" i="17"/>
  <c r="K27" i="17"/>
  <c r="K97" i="17"/>
  <c r="K117" i="17"/>
  <c r="K54" i="17"/>
  <c r="K109" i="17"/>
  <c r="K41" i="17"/>
  <c r="K12" i="17"/>
  <c r="K16" i="17"/>
  <c r="K45" i="17"/>
  <c r="K152" i="17"/>
  <c r="K24" i="17"/>
  <c r="K87" i="17"/>
  <c r="K28" i="17"/>
  <c r="K61" i="17"/>
  <c r="K88" i="17"/>
  <c r="K75" i="17"/>
  <c r="K86" i="16"/>
  <c r="K112" i="16"/>
  <c r="K15" i="17"/>
  <c r="K143" i="17"/>
  <c r="R69" i="18"/>
  <c r="J142" i="18"/>
  <c r="J99" i="18"/>
  <c r="J127" i="18"/>
  <c r="J138" i="18"/>
  <c r="J96" i="18"/>
  <c r="R117" i="18"/>
  <c r="R110" i="18"/>
  <c r="R137" i="18"/>
  <c r="R95" i="18"/>
  <c r="R122" i="18"/>
  <c r="R123" i="18"/>
  <c r="J15" i="18"/>
  <c r="J67" i="18"/>
  <c r="R75" i="18"/>
  <c r="J74" i="18"/>
  <c r="R82" i="18"/>
  <c r="R12" i="18"/>
  <c r="R38" i="18"/>
  <c r="R13" i="19"/>
  <c r="R28" i="19"/>
  <c r="R29" i="19"/>
  <c r="J68" i="19"/>
  <c r="R74" i="19"/>
  <c r="J100" i="19"/>
  <c r="J31" i="19"/>
  <c r="R56" i="19"/>
  <c r="K14" i="16"/>
  <c r="K109" i="16"/>
  <c r="K41" i="16"/>
  <c r="K101" i="16"/>
  <c r="K31" i="17"/>
  <c r="K74" i="17"/>
  <c r="K43" i="16"/>
  <c r="K60" i="16"/>
  <c r="K146" i="16"/>
  <c r="K33" i="17"/>
  <c r="J53" i="18"/>
  <c r="J10" i="18"/>
  <c r="J18" i="18"/>
  <c r="J44" i="18"/>
  <c r="J70" i="18"/>
  <c r="J115" i="18"/>
  <c r="J79" i="18"/>
  <c r="J98" i="18"/>
  <c r="J61" i="18"/>
  <c r="J27" i="18"/>
  <c r="J87" i="18"/>
  <c r="J26" i="18"/>
  <c r="J52" i="18"/>
  <c r="R60" i="18"/>
  <c r="J107" i="18"/>
  <c r="J33" i="18"/>
  <c r="R42" i="18"/>
  <c r="J152" i="18"/>
  <c r="J126" i="18"/>
  <c r="J145" i="18"/>
  <c r="J102" i="18"/>
  <c r="J103" i="18"/>
  <c r="J130" i="18"/>
  <c r="J131" i="18"/>
  <c r="R159" i="18"/>
  <c r="R116" i="18"/>
  <c r="R143" i="18"/>
  <c r="R144" i="18"/>
  <c r="R24" i="18"/>
  <c r="J93" i="18"/>
  <c r="R14" i="18"/>
  <c r="R83" i="18"/>
  <c r="J30" i="18"/>
  <c r="R39" i="18"/>
  <c r="R73" i="18"/>
  <c r="R29" i="18"/>
  <c r="J72" i="18"/>
  <c r="R81" i="18"/>
  <c r="J10" i="19"/>
  <c r="R41" i="19"/>
  <c r="J53" i="19"/>
  <c r="R66" i="19"/>
  <c r="R100" i="19"/>
  <c r="K40" i="16"/>
  <c r="K143" i="16"/>
  <c r="K24" i="16"/>
  <c r="K127" i="16"/>
  <c r="K57" i="17"/>
  <c r="K108" i="17"/>
  <c r="K58" i="17"/>
  <c r="K139" i="17"/>
  <c r="K19" i="17"/>
  <c r="K68" i="17"/>
  <c r="J43" i="18"/>
  <c r="J68" i="18"/>
  <c r="J125" i="18"/>
  <c r="J153" i="18"/>
  <c r="J129" i="18"/>
  <c r="J157" i="18"/>
  <c r="R109" i="18"/>
  <c r="R101" i="18"/>
  <c r="R128" i="18"/>
  <c r="R155" i="18"/>
  <c r="R121" i="18"/>
  <c r="R156" i="18"/>
  <c r="R113" i="18"/>
  <c r="R149" i="18"/>
  <c r="R114" i="18"/>
  <c r="R15" i="18"/>
  <c r="J58" i="18"/>
  <c r="R67" i="18"/>
  <c r="J40" i="18"/>
  <c r="J66" i="18"/>
  <c r="R74" i="18"/>
  <c r="R65" i="18"/>
  <c r="R150" i="18"/>
  <c r="J41" i="19"/>
  <c r="J61" i="19"/>
  <c r="J115" i="19"/>
  <c r="J98" i="19"/>
  <c r="J76" i="19"/>
  <c r="J81" i="19"/>
  <c r="J89" i="19"/>
  <c r="J160" i="19"/>
  <c r="J70" i="19"/>
  <c r="R14" i="19"/>
  <c r="R15" i="19"/>
  <c r="R16" i="19"/>
  <c r="R17" i="19"/>
  <c r="R18" i="19"/>
  <c r="R19" i="19"/>
  <c r="R20" i="19"/>
  <c r="J25" i="19"/>
  <c r="J26" i="19"/>
  <c r="J27" i="19"/>
  <c r="R31" i="19"/>
  <c r="J39" i="19"/>
  <c r="J58" i="19"/>
  <c r="R85" i="19"/>
  <c r="R48" i="19"/>
  <c r="J112" i="19"/>
  <c r="J42" i="2"/>
  <c r="K42" i="2"/>
  <c r="J45" i="2"/>
  <c r="K45" i="2"/>
  <c r="K44" i="2"/>
  <c r="J44" i="2"/>
  <c r="K17" i="2"/>
  <c r="J17" i="2"/>
  <c r="K18" i="2"/>
  <c r="J18" i="2"/>
  <c r="J43" i="2"/>
  <c r="K43" i="2"/>
  <c r="K46" i="2"/>
  <c r="J46" i="2"/>
  <c r="J70" i="2"/>
  <c r="K70" i="2"/>
  <c r="K71" i="2"/>
  <c r="J71" i="2"/>
  <c r="J68" i="2"/>
  <c r="K68" i="2"/>
  <c r="L72" i="2"/>
  <c r="K72" i="2"/>
  <c r="J72" i="2"/>
  <c r="J69" i="2"/>
  <c r="K69" i="2"/>
  <c r="L69" i="2"/>
  <c r="K186" i="3"/>
  <c r="J186" i="3"/>
  <c r="K197" i="3"/>
  <c r="J197" i="3"/>
  <c r="K198" i="3"/>
  <c r="J198" i="3"/>
  <c r="J187" i="3"/>
  <c r="K187" i="3"/>
  <c r="K199" i="3"/>
  <c r="J199" i="3"/>
  <c r="J188" i="3"/>
  <c r="K188" i="3"/>
  <c r="K200" i="3"/>
  <c r="J200" i="3"/>
  <c r="K189" i="3"/>
  <c r="J189" i="3"/>
  <c r="K201" i="3"/>
  <c r="J201" i="3"/>
  <c r="K190" i="3"/>
  <c r="J190" i="3"/>
  <c r="K202" i="3"/>
  <c r="J202" i="3"/>
  <c r="K191" i="3"/>
  <c r="J191" i="3"/>
  <c r="K192" i="3"/>
  <c r="J192" i="3"/>
  <c r="J203" i="3"/>
  <c r="K203" i="3"/>
  <c r="K193" i="3"/>
  <c r="J193" i="3"/>
  <c r="J204" i="3"/>
  <c r="K204" i="3"/>
  <c r="K194" i="3"/>
  <c r="J194" i="3"/>
  <c r="K205" i="3"/>
  <c r="J205" i="3"/>
  <c r="K206" i="3"/>
  <c r="J206" i="3"/>
  <c r="J195" i="3"/>
  <c r="K195" i="3"/>
  <c r="K207" i="3"/>
  <c r="J207" i="3"/>
  <c r="J196" i="3"/>
  <c r="K196" i="3"/>
  <c r="K124" i="3"/>
  <c r="J124" i="3"/>
  <c r="J113" i="3"/>
  <c r="K113" i="3"/>
  <c r="K125" i="3"/>
  <c r="J125" i="3"/>
  <c r="K114" i="3"/>
  <c r="J114" i="3"/>
  <c r="K126" i="3"/>
  <c r="J126" i="3"/>
  <c r="K115" i="3"/>
  <c r="J115" i="3"/>
  <c r="K127" i="3"/>
  <c r="J127" i="3"/>
  <c r="K116" i="3"/>
  <c r="J116" i="3"/>
  <c r="K117" i="3"/>
  <c r="J117" i="3"/>
  <c r="J128" i="3"/>
  <c r="K128" i="3"/>
  <c r="K118" i="3"/>
  <c r="J118" i="3"/>
  <c r="J129" i="3"/>
  <c r="K129" i="3"/>
  <c r="J119" i="3"/>
  <c r="K119" i="3"/>
  <c r="K130" i="3"/>
  <c r="J130" i="3"/>
  <c r="K131" i="3"/>
  <c r="J131" i="3"/>
  <c r="J120" i="3"/>
  <c r="K120" i="3"/>
  <c r="K132" i="3"/>
  <c r="J132" i="3"/>
  <c r="J121" i="3"/>
  <c r="K121" i="3"/>
  <c r="K133" i="3"/>
  <c r="J133" i="3"/>
  <c r="K122" i="3"/>
  <c r="J122" i="3"/>
  <c r="K134" i="3"/>
  <c r="J134" i="3"/>
  <c r="K123" i="3"/>
  <c r="J123" i="3"/>
  <c r="K62" i="13"/>
  <c r="J62" i="13"/>
  <c r="I62" i="13"/>
  <c r="W20" i="13"/>
  <c r="V20" i="13"/>
  <c r="U20" i="13"/>
  <c r="K132" i="13"/>
  <c r="J132" i="13"/>
  <c r="I132" i="13"/>
  <c r="T23" i="14"/>
  <c r="S23" i="14"/>
  <c r="K54" i="12"/>
  <c r="J54" i="12"/>
  <c r="I54" i="12"/>
  <c r="L54" i="12"/>
  <c r="K56" i="12"/>
  <c r="J56" i="12"/>
  <c r="I56" i="12"/>
  <c r="L56" i="12"/>
  <c r="K90" i="13"/>
  <c r="J90" i="13"/>
  <c r="I90" i="13"/>
  <c r="K48" i="13"/>
  <c r="J48" i="13"/>
  <c r="I48" i="13"/>
  <c r="K160" i="13"/>
  <c r="J160" i="13"/>
  <c r="I160" i="13"/>
  <c r="J118" i="13"/>
  <c r="I118" i="13"/>
  <c r="K118" i="13"/>
  <c r="I76" i="13"/>
  <c r="K76" i="13"/>
  <c r="J76" i="13"/>
  <c r="L53" i="12"/>
  <c r="K53" i="12"/>
  <c r="J53" i="12"/>
  <c r="I53" i="12"/>
  <c r="H57" i="12"/>
  <c r="L55" i="12"/>
  <c r="K55" i="12"/>
  <c r="J55" i="12"/>
  <c r="I55" i="12"/>
  <c r="K34" i="13"/>
  <c r="J34" i="13"/>
  <c r="I34" i="13"/>
  <c r="K146" i="13"/>
  <c r="J146" i="13"/>
  <c r="I146" i="13"/>
  <c r="M49" i="15"/>
  <c r="L49" i="15"/>
  <c r="K49" i="15"/>
  <c r="J49" i="15"/>
  <c r="I49" i="15"/>
  <c r="M161" i="15"/>
  <c r="J161" i="15"/>
  <c r="I161" i="15"/>
  <c r="K161" i="15"/>
  <c r="L161" i="15"/>
  <c r="M133" i="15"/>
  <c r="L133" i="15"/>
  <c r="K133" i="15"/>
  <c r="J133" i="15"/>
  <c r="I133" i="15"/>
  <c r="L119" i="15"/>
  <c r="K119" i="15"/>
  <c r="J119" i="15"/>
  <c r="I119" i="15"/>
  <c r="M119" i="15"/>
  <c r="Y21" i="15"/>
  <c r="X21" i="15"/>
  <c r="W21" i="15"/>
  <c r="K105" i="15"/>
  <c r="J105" i="15"/>
  <c r="I105" i="15"/>
  <c r="L105" i="15"/>
  <c r="M105" i="15"/>
  <c r="J91" i="15"/>
  <c r="I91" i="15"/>
  <c r="M91" i="15"/>
  <c r="K91" i="15"/>
  <c r="L91" i="15"/>
  <c r="I77" i="15"/>
  <c r="M77" i="15"/>
  <c r="L77" i="15"/>
  <c r="J77" i="15"/>
  <c r="K77" i="15"/>
  <c r="M63" i="15"/>
  <c r="L63" i="15"/>
  <c r="K63" i="15"/>
  <c r="I63" i="15"/>
  <c r="J63" i="15"/>
  <c r="W9" i="17"/>
  <c r="V9" i="17"/>
  <c r="U9" i="17"/>
  <c r="W21" i="17"/>
  <c r="V21" i="17"/>
  <c r="U21" i="17"/>
  <c r="K35" i="16"/>
  <c r="I35" i="16"/>
  <c r="J35" i="16"/>
  <c r="I121" i="16"/>
  <c r="K121" i="16"/>
  <c r="J121" i="16"/>
  <c r="K147" i="16"/>
  <c r="J147" i="16"/>
  <c r="I147" i="16"/>
  <c r="I149" i="17"/>
  <c r="J149" i="17"/>
  <c r="K149" i="17"/>
  <c r="K119" i="17"/>
  <c r="I119" i="17"/>
  <c r="J119" i="17"/>
  <c r="K161" i="17"/>
  <c r="J161" i="17"/>
  <c r="I161" i="17"/>
  <c r="K135" i="17"/>
  <c r="J135" i="17"/>
  <c r="I135" i="17"/>
  <c r="K133" i="17"/>
  <c r="J133" i="17"/>
  <c r="I133" i="17"/>
  <c r="I51" i="17"/>
  <c r="J51" i="17"/>
  <c r="K51" i="17"/>
  <c r="K77" i="17"/>
  <c r="I77" i="17"/>
  <c r="J77" i="17"/>
  <c r="V21" i="16"/>
  <c r="U21" i="16"/>
  <c r="W21" i="16"/>
  <c r="K107" i="16"/>
  <c r="J107" i="16"/>
  <c r="I107" i="16"/>
  <c r="J133" i="16"/>
  <c r="I133" i="16"/>
  <c r="K133" i="16"/>
  <c r="K21" i="17"/>
  <c r="J21" i="17"/>
  <c r="I21" i="17"/>
  <c r="K37" i="17"/>
  <c r="J37" i="17"/>
  <c r="I37" i="17"/>
  <c r="K63" i="17"/>
  <c r="J63" i="17"/>
  <c r="I63" i="17"/>
  <c r="J9" i="16"/>
  <c r="I9" i="16"/>
  <c r="K9" i="16"/>
  <c r="J65" i="16"/>
  <c r="I65" i="16"/>
  <c r="K65" i="16"/>
  <c r="K91" i="16"/>
  <c r="I91" i="16"/>
  <c r="J91" i="16"/>
  <c r="K23" i="16"/>
  <c r="I23" i="16"/>
  <c r="J23" i="16"/>
  <c r="J49" i="16"/>
  <c r="K49" i="16"/>
  <c r="I49" i="16"/>
  <c r="K135" i="16"/>
  <c r="I135" i="16"/>
  <c r="J135" i="16"/>
  <c r="J161" i="16"/>
  <c r="I161" i="16"/>
  <c r="K161" i="16"/>
  <c r="K9" i="17"/>
  <c r="J9" i="17"/>
  <c r="I9" i="17"/>
  <c r="K65" i="17"/>
  <c r="J65" i="17"/>
  <c r="I65" i="17"/>
  <c r="J91" i="17"/>
  <c r="I91" i="17"/>
  <c r="K91" i="17"/>
  <c r="K107" i="17"/>
  <c r="J107" i="17"/>
  <c r="I107" i="17"/>
  <c r="J147" i="17"/>
  <c r="I147" i="17"/>
  <c r="K147" i="17"/>
  <c r="I51" i="16"/>
  <c r="J51" i="16"/>
  <c r="K51" i="16"/>
  <c r="I77" i="16"/>
  <c r="K77" i="16"/>
  <c r="J77" i="16"/>
  <c r="I93" i="17"/>
  <c r="J93" i="17"/>
  <c r="K93" i="17"/>
  <c r="J36" i="18"/>
  <c r="I36" i="18"/>
  <c r="R36" i="18"/>
  <c r="Q36" i="18"/>
  <c r="J62" i="18"/>
  <c r="I62" i="18"/>
  <c r="R62" i="18"/>
  <c r="Q62" i="18"/>
  <c r="Y78" i="18"/>
  <c r="X78" i="18"/>
  <c r="J132" i="18"/>
  <c r="I132" i="18"/>
  <c r="J8" i="18"/>
  <c r="I8" i="18"/>
  <c r="R8" i="18"/>
  <c r="Q8" i="18"/>
  <c r="J34" i="18"/>
  <c r="I34" i="18"/>
  <c r="R34" i="18"/>
  <c r="Q34" i="18"/>
  <c r="Y50" i="18"/>
  <c r="X50" i="18"/>
  <c r="Y76" i="18"/>
  <c r="X76" i="18"/>
  <c r="J106" i="18"/>
  <c r="I106" i="18"/>
  <c r="Y132" i="18"/>
  <c r="X132" i="18"/>
  <c r="Y106" i="18"/>
  <c r="X106" i="18"/>
  <c r="Y160" i="18"/>
  <c r="X160" i="18"/>
  <c r="X134" i="18"/>
  <c r="Y134" i="18"/>
  <c r="Y118" i="18"/>
  <c r="X118" i="18"/>
  <c r="Y146" i="18"/>
  <c r="X146" i="18"/>
  <c r="Y120" i="18"/>
  <c r="X120" i="18"/>
  <c r="Y104" i="18"/>
  <c r="X104" i="18"/>
  <c r="J50" i="18"/>
  <c r="I50" i="18"/>
  <c r="R50" i="18"/>
  <c r="Q50" i="18"/>
  <c r="J76" i="18"/>
  <c r="I76" i="18"/>
  <c r="R76" i="18"/>
  <c r="Q76" i="18"/>
  <c r="Y92" i="18"/>
  <c r="X92" i="18"/>
  <c r="I160" i="18"/>
  <c r="J160" i="18"/>
  <c r="J134" i="18"/>
  <c r="I134" i="18"/>
  <c r="J118" i="18"/>
  <c r="I118" i="18"/>
  <c r="J146" i="18"/>
  <c r="I146" i="18"/>
  <c r="J120" i="18"/>
  <c r="I120" i="18"/>
  <c r="J104" i="18"/>
  <c r="I104" i="18"/>
  <c r="J148" i="18"/>
  <c r="I148" i="18"/>
  <c r="Q160" i="18"/>
  <c r="R160" i="18"/>
  <c r="R134" i="18"/>
  <c r="Q134" i="18"/>
  <c r="R118" i="18"/>
  <c r="Q118" i="18"/>
  <c r="R146" i="18"/>
  <c r="Q146" i="18"/>
  <c r="R120" i="18"/>
  <c r="Q120" i="18"/>
  <c r="R104" i="18"/>
  <c r="Q104" i="18"/>
  <c r="R148" i="18"/>
  <c r="Q148" i="18"/>
  <c r="Y22" i="18"/>
  <c r="X22" i="18"/>
  <c r="Y48" i="18"/>
  <c r="X48" i="18"/>
  <c r="J92" i="18"/>
  <c r="I92" i="18"/>
  <c r="R92" i="18"/>
  <c r="Q92" i="18"/>
  <c r="Y148" i="18"/>
  <c r="X148" i="18"/>
  <c r="I22" i="18"/>
  <c r="J22" i="18"/>
  <c r="Q22" i="18"/>
  <c r="R22" i="18"/>
  <c r="J48" i="18"/>
  <c r="I48" i="18"/>
  <c r="R48" i="18"/>
  <c r="Q48" i="18"/>
  <c r="X64" i="18"/>
  <c r="Y64" i="18"/>
  <c r="Y90" i="18"/>
  <c r="X90" i="18"/>
  <c r="X20" i="18"/>
  <c r="Y20" i="18"/>
  <c r="I64" i="18"/>
  <c r="J64" i="18"/>
  <c r="Q64" i="18"/>
  <c r="R64" i="18"/>
  <c r="I90" i="18"/>
  <c r="J90" i="18"/>
  <c r="Q90" i="18"/>
  <c r="R90" i="18"/>
  <c r="I20" i="18"/>
  <c r="J20" i="18"/>
  <c r="Q20" i="18"/>
  <c r="R20" i="18"/>
  <c r="Y36" i="18"/>
  <c r="X36" i="18"/>
  <c r="X62" i="18"/>
  <c r="Y62" i="18"/>
  <c r="R37" i="19"/>
  <c r="P37" i="19"/>
  <c r="X49" i="19"/>
  <c r="X65" i="19"/>
  <c r="R77" i="19"/>
  <c r="P77" i="19"/>
  <c r="J79" i="19"/>
  <c r="H79" i="19"/>
  <c r="J37" i="19"/>
  <c r="H37" i="19"/>
  <c r="R51" i="19"/>
  <c r="P51" i="19"/>
  <c r="J63" i="19"/>
  <c r="H63" i="19"/>
  <c r="J107" i="19"/>
  <c r="H107" i="19"/>
  <c r="E161" i="19"/>
  <c r="E149" i="19"/>
  <c r="E147" i="19"/>
  <c r="E135" i="19"/>
  <c r="E119" i="19"/>
  <c r="E107" i="19"/>
  <c r="E105" i="19"/>
  <c r="E93" i="19"/>
  <c r="E91" i="19"/>
  <c r="E121" i="19"/>
  <c r="E133" i="19"/>
  <c r="E77" i="19"/>
  <c r="E49" i="19"/>
  <c r="E51" i="19"/>
  <c r="E65" i="19"/>
  <c r="E35" i="19"/>
  <c r="E23" i="19"/>
  <c r="E21" i="19"/>
  <c r="E9" i="19"/>
  <c r="D7" i="19"/>
  <c r="E79" i="19"/>
  <c r="E63" i="19"/>
  <c r="E37" i="19"/>
  <c r="M161" i="19"/>
  <c r="M149" i="19"/>
  <c r="M147" i="19"/>
  <c r="M135" i="19"/>
  <c r="M119" i="19"/>
  <c r="M107" i="19"/>
  <c r="M105" i="19"/>
  <c r="M93" i="19"/>
  <c r="M91" i="19"/>
  <c r="M121" i="19"/>
  <c r="M133" i="19"/>
  <c r="M37" i="19"/>
  <c r="M65" i="19"/>
  <c r="M63" i="19"/>
  <c r="M79" i="19"/>
  <c r="M49" i="19"/>
  <c r="M35" i="19"/>
  <c r="M23" i="19"/>
  <c r="M21" i="19"/>
  <c r="M9" i="19"/>
  <c r="L7" i="19"/>
  <c r="M77" i="19"/>
  <c r="M51" i="19"/>
  <c r="T7" i="19"/>
  <c r="Z7" i="19"/>
  <c r="J65" i="19"/>
  <c r="H65" i="19"/>
  <c r="R79" i="19"/>
  <c r="P79" i="19"/>
  <c r="J93" i="19"/>
  <c r="H93" i="19"/>
  <c r="R107" i="19"/>
  <c r="P107" i="19"/>
  <c r="H119" i="19"/>
  <c r="J119" i="19"/>
  <c r="H149" i="19"/>
  <c r="J149" i="19"/>
  <c r="H147" i="19"/>
  <c r="J147" i="19"/>
  <c r="H133" i="19"/>
  <c r="J133" i="19"/>
  <c r="H135" i="19"/>
  <c r="J135" i="19"/>
  <c r="H161" i="19"/>
  <c r="J161" i="19"/>
  <c r="H121" i="19"/>
  <c r="J121" i="19"/>
  <c r="P135" i="19"/>
  <c r="R135" i="19"/>
  <c r="P121" i="19"/>
  <c r="R121" i="19"/>
  <c r="P161" i="19"/>
  <c r="R161" i="19"/>
  <c r="P133" i="19"/>
  <c r="R133" i="19"/>
  <c r="P147" i="19"/>
  <c r="R147" i="19"/>
  <c r="P149" i="19"/>
  <c r="R149" i="19"/>
  <c r="X147" i="19"/>
  <c r="X149" i="19"/>
  <c r="X121" i="19"/>
  <c r="X135" i="19"/>
  <c r="X133" i="19"/>
  <c r="X161" i="19"/>
  <c r="H9" i="19"/>
  <c r="J9" i="19"/>
  <c r="P9" i="19"/>
  <c r="R9" i="19"/>
  <c r="X9" i="19"/>
  <c r="H21" i="19"/>
  <c r="J21" i="19"/>
  <c r="P21" i="19"/>
  <c r="R21" i="19"/>
  <c r="X21" i="19"/>
  <c r="H23" i="19"/>
  <c r="J23" i="19"/>
  <c r="P23" i="19"/>
  <c r="R23" i="19"/>
  <c r="X23" i="19"/>
  <c r="J35" i="19"/>
  <c r="H35" i="19"/>
  <c r="R35" i="19"/>
  <c r="P35" i="19"/>
  <c r="X35" i="19"/>
  <c r="R49" i="19"/>
  <c r="P49" i="19"/>
  <c r="X63" i="19"/>
  <c r="X77" i="19"/>
  <c r="R93" i="19"/>
  <c r="P93" i="19"/>
  <c r="J105" i="19"/>
  <c r="H105" i="19"/>
  <c r="X107" i="19"/>
  <c r="P119" i="19"/>
  <c r="R119" i="19"/>
  <c r="J51" i="19"/>
  <c r="H51" i="19"/>
  <c r="X79" i="19"/>
  <c r="J91" i="19"/>
  <c r="H91" i="19"/>
  <c r="X93" i="19"/>
  <c r="R105" i="19"/>
  <c r="P105" i="19"/>
  <c r="X119" i="19"/>
  <c r="R22" i="21"/>
  <c r="Q22" i="21"/>
  <c r="X37" i="19"/>
  <c r="R65" i="19"/>
  <c r="P65" i="19"/>
  <c r="J77" i="19"/>
  <c r="H77" i="19"/>
  <c r="R91" i="19"/>
  <c r="P91" i="19"/>
  <c r="X105" i="19"/>
  <c r="J35" i="22"/>
  <c r="L35" i="22"/>
  <c r="K35" i="22"/>
  <c r="I120" i="21"/>
  <c r="H120" i="21"/>
  <c r="I50" i="21"/>
  <c r="H50" i="21"/>
  <c r="I162" i="21"/>
  <c r="H162" i="21"/>
  <c r="L105" i="22"/>
  <c r="K105" i="22"/>
  <c r="J105" i="22"/>
  <c r="I92" i="21"/>
  <c r="H92" i="21"/>
  <c r="L161" i="22"/>
  <c r="K161" i="22"/>
  <c r="J161" i="22"/>
  <c r="I134" i="21"/>
  <c r="H134" i="21"/>
  <c r="L49" i="22"/>
  <c r="K49" i="22"/>
  <c r="J49" i="22"/>
  <c r="H22" i="21"/>
  <c r="I22" i="21"/>
  <c r="H64" i="21"/>
  <c r="I64" i="21"/>
  <c r="J147" i="22"/>
  <c r="L147" i="22"/>
  <c r="K147" i="22"/>
  <c r="J91" i="22"/>
  <c r="L91" i="22"/>
  <c r="K91" i="22"/>
  <c r="L133" i="22"/>
  <c r="K133" i="22"/>
  <c r="J133" i="22"/>
  <c r="L77" i="22"/>
  <c r="K77" i="22"/>
  <c r="J77" i="22"/>
  <c r="L119" i="22"/>
  <c r="K119" i="22"/>
  <c r="J119" i="22"/>
  <c r="L63" i="22"/>
  <c r="K63" i="22"/>
  <c r="J63" i="22"/>
  <c r="J21" i="22"/>
  <c r="L21" i="22"/>
  <c r="K21" i="22"/>
  <c r="I106" i="21"/>
  <c r="H106" i="21"/>
  <c r="K76" i="26"/>
  <c r="J76" i="26"/>
  <c r="I76" i="26"/>
  <c r="K160" i="26"/>
  <c r="I160" i="26"/>
  <c r="J160" i="26"/>
  <c r="I90" i="26"/>
  <c r="J90" i="26"/>
  <c r="K90" i="26"/>
  <c r="I132" i="26"/>
  <c r="J132" i="26"/>
  <c r="K132" i="26"/>
  <c r="I20" i="26"/>
  <c r="J20" i="26"/>
  <c r="K20" i="26"/>
  <c r="J62" i="26"/>
  <c r="I62" i="26"/>
  <c r="K62" i="26"/>
  <c r="K104" i="26"/>
  <c r="J104" i="26"/>
  <c r="I104" i="26"/>
  <c r="K146" i="26"/>
  <c r="J146" i="26"/>
  <c r="I146" i="26"/>
  <c r="K34" i="26"/>
  <c r="J34" i="26"/>
  <c r="I34" i="26"/>
  <c r="K48" i="26"/>
  <c r="I48" i="26"/>
  <c r="J48" i="26"/>
  <c r="K118" i="26"/>
  <c r="J118" i="26"/>
  <c r="I118" i="26"/>
  <c r="K118" i="27"/>
  <c r="J118" i="27"/>
  <c r="I118" i="27"/>
  <c r="K146" i="27"/>
  <c r="I146" i="27"/>
  <c r="J146" i="27"/>
  <c r="K90" i="27"/>
  <c r="I90" i="27"/>
  <c r="J90" i="27"/>
  <c r="K160" i="27"/>
  <c r="J160" i="27"/>
  <c r="I160" i="27"/>
  <c r="K132" i="27"/>
  <c r="I132" i="27"/>
  <c r="J132" i="27"/>
  <c r="I20" i="27"/>
  <c r="J20" i="27"/>
  <c r="K20" i="27"/>
  <c r="J62" i="27"/>
  <c r="I62" i="27"/>
  <c r="K62" i="27"/>
  <c r="K104" i="27"/>
  <c r="J104" i="27"/>
  <c r="I104" i="27"/>
  <c r="K34" i="27"/>
  <c r="J34" i="27"/>
  <c r="I34" i="27"/>
  <c r="K76" i="27"/>
  <c r="J76" i="27"/>
  <c r="I76" i="27"/>
  <c r="K48" i="27"/>
  <c r="J48" i="27"/>
  <c r="I48" i="27"/>
  <c r="M48" i="28"/>
  <c r="L48" i="28"/>
  <c r="K48" i="28"/>
  <c r="J48" i="28"/>
  <c r="I48" i="28"/>
  <c r="M20" i="28"/>
  <c r="L20" i="28"/>
  <c r="K20" i="28"/>
  <c r="J20" i="28"/>
  <c r="I20" i="28"/>
  <c r="I104" i="28"/>
  <c r="M104" i="28"/>
  <c r="J104" i="28"/>
  <c r="L104" i="28"/>
  <c r="K104" i="28"/>
  <c r="J118" i="28"/>
  <c r="I118" i="28"/>
  <c r="K118" i="28"/>
  <c r="M118" i="28"/>
  <c r="L118" i="28"/>
  <c r="K132" i="28"/>
  <c r="J132" i="28"/>
  <c r="I132" i="28"/>
  <c r="L132" i="28"/>
  <c r="M132" i="28"/>
  <c r="L146" i="28"/>
  <c r="K146" i="28"/>
  <c r="J146" i="28"/>
  <c r="I146" i="28"/>
  <c r="M146" i="28"/>
  <c r="M90" i="28"/>
  <c r="L90" i="28"/>
  <c r="I90" i="28"/>
  <c r="K90" i="28"/>
  <c r="J90" i="28"/>
  <c r="I76" i="28"/>
  <c r="M76" i="28"/>
  <c r="L76" i="28"/>
  <c r="J76" i="28"/>
  <c r="K76" i="28"/>
  <c r="M160" i="28"/>
  <c r="L160" i="28"/>
  <c r="K160" i="28"/>
  <c r="J160" i="28"/>
  <c r="I160" i="28"/>
  <c r="M62" i="28"/>
  <c r="L62" i="28"/>
  <c r="K62" i="28"/>
  <c r="I62" i="28"/>
  <c r="J62" i="28"/>
  <c r="R16" i="43"/>
  <c r="P16" i="43"/>
  <c r="T16" i="43"/>
  <c r="S16" i="43"/>
  <c r="Q16" i="43"/>
  <c r="K129" i="39"/>
  <c r="O129" i="39"/>
  <c r="N129" i="39"/>
  <c r="M129" i="39"/>
  <c r="L129" i="39"/>
  <c r="I146" i="44"/>
  <c r="H146" i="44"/>
  <c r="K146" i="44" s="1"/>
  <c r="G146" i="44"/>
  <c r="O146" i="45"/>
  <c r="N146" i="45"/>
  <c r="M146" i="45"/>
  <c r="L146" i="45"/>
  <c r="I146" i="45"/>
  <c r="H146" i="45"/>
  <c r="K146" i="45" s="1"/>
  <c r="G146" i="45"/>
  <c r="U49" i="19" l="1"/>
  <c r="Z49" i="19" s="1"/>
  <c r="U65" i="19"/>
  <c r="T161" i="19"/>
  <c r="T149" i="19"/>
  <c r="T133" i="19"/>
  <c r="T147" i="19"/>
  <c r="T119" i="19"/>
  <c r="T107" i="19"/>
  <c r="T105" i="19"/>
  <c r="T93" i="19"/>
  <c r="T91" i="19"/>
  <c r="T79" i="19"/>
  <c r="T135" i="19"/>
  <c r="T49" i="19"/>
  <c r="T51" i="19"/>
  <c r="T37" i="19"/>
  <c r="T77" i="19"/>
  <c r="T63" i="19"/>
  <c r="T35" i="19"/>
  <c r="T23" i="19"/>
  <c r="T21" i="19"/>
  <c r="T9" i="19"/>
  <c r="T121" i="19"/>
  <c r="S7" i="19"/>
  <c r="Y7" i="19" s="1"/>
  <c r="T65" i="19"/>
  <c r="U9" i="19"/>
  <c r="Z10" i="19"/>
  <c r="U21" i="19"/>
  <c r="Z21" i="19" s="1"/>
  <c r="U23" i="19"/>
  <c r="Z23" i="19" s="1"/>
  <c r="U35" i="19"/>
  <c r="Z35" i="19" s="1"/>
  <c r="Z27" i="19"/>
  <c r="Z55" i="19"/>
  <c r="U63" i="19"/>
  <c r="Z63" i="19" s="1"/>
  <c r="Z69" i="19"/>
  <c r="U77" i="19"/>
  <c r="Z77" i="19" s="1"/>
  <c r="Z38" i="19"/>
  <c r="U37" i="19"/>
  <c r="Z37" i="19" s="1"/>
  <c r="Z80" i="19"/>
  <c r="U79" i="19"/>
  <c r="Z79" i="19" s="1"/>
  <c r="Z52" i="19"/>
  <c r="U51" i="19"/>
  <c r="Z51" i="19" s="1"/>
  <c r="U133" i="19"/>
  <c r="Z133" i="19" s="1"/>
  <c r="Z125" i="19"/>
  <c r="Z122" i="19"/>
  <c r="U121" i="19"/>
  <c r="Z121" i="19" s="1"/>
  <c r="U91" i="19"/>
  <c r="Z91" i="19" s="1"/>
  <c r="Z83" i="19"/>
  <c r="U93" i="19"/>
  <c r="Z93" i="19" s="1"/>
  <c r="Z94" i="19"/>
  <c r="U105" i="19"/>
  <c r="Z105" i="19" s="1"/>
  <c r="Z97" i="19"/>
  <c r="U107" i="19"/>
  <c r="Z107" i="19" s="1"/>
  <c r="Z108" i="19"/>
  <c r="U119" i="19"/>
  <c r="Z119" i="19" s="1"/>
  <c r="Z111" i="19"/>
  <c r="U135" i="19"/>
  <c r="Z135" i="19" s="1"/>
  <c r="Z136" i="19"/>
  <c r="U147" i="19"/>
  <c r="Z147" i="19" s="1"/>
  <c r="Z139" i="19"/>
  <c r="U149" i="19"/>
  <c r="Z149" i="19" s="1"/>
  <c r="Z150" i="19"/>
  <c r="U161" i="19"/>
  <c r="Z161" i="19" s="1"/>
  <c r="Z153" i="19"/>
  <c r="L161" i="19"/>
  <c r="L149" i="19"/>
  <c r="L135" i="19"/>
  <c r="L119" i="19"/>
  <c r="L107" i="19"/>
  <c r="L105" i="19"/>
  <c r="L93" i="19"/>
  <c r="L91" i="19"/>
  <c r="L79" i="19"/>
  <c r="L121" i="19"/>
  <c r="L147" i="19"/>
  <c r="L133" i="19"/>
  <c r="L37" i="19"/>
  <c r="L65" i="19"/>
  <c r="L63" i="19"/>
  <c r="L49" i="19"/>
  <c r="L35" i="19"/>
  <c r="L23" i="19"/>
  <c r="L21" i="19"/>
  <c r="L9" i="19"/>
  <c r="K7" i="19"/>
  <c r="Q7" i="19" s="1"/>
  <c r="L77" i="19"/>
  <c r="L51" i="19"/>
  <c r="D161" i="19"/>
  <c r="D149" i="19"/>
  <c r="D147" i="19"/>
  <c r="D119" i="19"/>
  <c r="D107" i="19"/>
  <c r="D105" i="19"/>
  <c r="D93" i="19"/>
  <c r="D91" i="19"/>
  <c r="D79" i="19"/>
  <c r="D121" i="19"/>
  <c r="D133" i="19"/>
  <c r="D135" i="19"/>
  <c r="D77" i="19"/>
  <c r="D49" i="19"/>
  <c r="D51" i="19"/>
  <c r="D65" i="19"/>
  <c r="D35" i="19"/>
  <c r="D23" i="19"/>
  <c r="D21" i="19"/>
  <c r="D9" i="19"/>
  <c r="C7" i="19"/>
  <c r="I7" i="19" s="1"/>
  <c r="D37" i="19"/>
  <c r="D63" i="19"/>
  <c r="L57" i="12"/>
  <c r="K57" i="12"/>
  <c r="J57" i="12"/>
  <c r="I57" i="12"/>
  <c r="Z9" i="19" l="1"/>
  <c r="Z152" i="19"/>
  <c r="Z140" i="19"/>
  <c r="Z117" i="19"/>
  <c r="Z104" i="19"/>
  <c r="Z95" i="19"/>
  <c r="Z82" i="19"/>
  <c r="Z72" i="19"/>
  <c r="Z43" i="19"/>
  <c r="Z54" i="19"/>
  <c r="Z28" i="19"/>
  <c r="Z15" i="19"/>
  <c r="Z126" i="19"/>
  <c r="Z160" i="19"/>
  <c r="Z151" i="19"/>
  <c r="Z138" i="19"/>
  <c r="Z116" i="19"/>
  <c r="Z103" i="19"/>
  <c r="Z90" i="19"/>
  <c r="Z81" i="19"/>
  <c r="Z57" i="19"/>
  <c r="Z75" i="19"/>
  <c r="Z45" i="19"/>
  <c r="Z26" i="19"/>
  <c r="Z14" i="19"/>
  <c r="Z48" i="19"/>
  <c r="Z85" i="19"/>
  <c r="Z56" i="19"/>
  <c r="Z159" i="19"/>
  <c r="Z146" i="19"/>
  <c r="Z137" i="19"/>
  <c r="Z115" i="19"/>
  <c r="Z102" i="19"/>
  <c r="Z89" i="19"/>
  <c r="Z124" i="19"/>
  <c r="Z42" i="19"/>
  <c r="Z70" i="19"/>
  <c r="Z76" i="19"/>
  <c r="Z25" i="19"/>
  <c r="Z12" i="19"/>
  <c r="Z40" i="19"/>
  <c r="Z142" i="19"/>
  <c r="Z33" i="19"/>
  <c r="Z158" i="19"/>
  <c r="Z145" i="19"/>
  <c r="Z132" i="19"/>
  <c r="Z114" i="19"/>
  <c r="Z101" i="19"/>
  <c r="Z88" i="19"/>
  <c r="Z127" i="19"/>
  <c r="Z39" i="19"/>
  <c r="Z61" i="19"/>
  <c r="Z68" i="19"/>
  <c r="Z20" i="19"/>
  <c r="Z11" i="19"/>
  <c r="Z31" i="19"/>
  <c r="Z129" i="19"/>
  <c r="Z71" i="19"/>
  <c r="Z157" i="19"/>
  <c r="Z144" i="19"/>
  <c r="Z131" i="19"/>
  <c r="Z113" i="19"/>
  <c r="Z100" i="19"/>
  <c r="Z87" i="19"/>
  <c r="Z123" i="19"/>
  <c r="Z34" i="19"/>
  <c r="Z53" i="19"/>
  <c r="Z59" i="19"/>
  <c r="Z19" i="19"/>
  <c r="Z67" i="19"/>
  <c r="Z73" i="19"/>
  <c r="Z156" i="19"/>
  <c r="Z143" i="19"/>
  <c r="Z130" i="19"/>
  <c r="Z112" i="19"/>
  <c r="Z99" i="19"/>
  <c r="Z86" i="19"/>
  <c r="Z118" i="19"/>
  <c r="Z30" i="19"/>
  <c r="Z44" i="19"/>
  <c r="Z46" i="19"/>
  <c r="Z18" i="19"/>
  <c r="Z58" i="19"/>
  <c r="Z155" i="19"/>
  <c r="Z98" i="19"/>
  <c r="Z32" i="19"/>
  <c r="Z154" i="19"/>
  <c r="Z141" i="19"/>
  <c r="Z128" i="19"/>
  <c r="Z109" i="19"/>
  <c r="Z96" i="19"/>
  <c r="Z84" i="19"/>
  <c r="Z74" i="19"/>
  <c r="Z62" i="19"/>
  <c r="Z60" i="19"/>
  <c r="Z29" i="19"/>
  <c r="Z16" i="19"/>
  <c r="Z47" i="19"/>
  <c r="Z110" i="19"/>
  <c r="Z17" i="19"/>
  <c r="Z65" i="19"/>
  <c r="Z66" i="19"/>
  <c r="Z24" i="19"/>
  <c r="Z41" i="19"/>
  <c r="Z13" i="19"/>
  <c r="C149" i="19"/>
  <c r="I149" i="19" s="1"/>
  <c r="C147" i="19"/>
  <c r="I147" i="19" s="1"/>
  <c r="C119" i="19"/>
  <c r="I119" i="19" s="1"/>
  <c r="C107" i="19"/>
  <c r="I107" i="19" s="1"/>
  <c r="C105" i="19"/>
  <c r="I105" i="19" s="1"/>
  <c r="C93" i="19"/>
  <c r="I93" i="19" s="1"/>
  <c r="C91" i="19"/>
  <c r="I91" i="19" s="1"/>
  <c r="C79" i="19"/>
  <c r="I79" i="19" s="1"/>
  <c r="C77" i="19"/>
  <c r="I77" i="19" s="1"/>
  <c r="C65" i="19"/>
  <c r="I65" i="19" s="1"/>
  <c r="C121" i="19"/>
  <c r="I121" i="19" s="1"/>
  <c r="C133" i="19"/>
  <c r="I133" i="19" s="1"/>
  <c r="C63" i="19"/>
  <c r="I63" i="19" s="1"/>
  <c r="C37" i="19"/>
  <c r="I37" i="19" s="1"/>
  <c r="C161" i="19"/>
  <c r="I161" i="19" s="1"/>
  <c r="C49" i="19"/>
  <c r="I49" i="19" s="1"/>
  <c r="C51" i="19"/>
  <c r="I51" i="19" s="1"/>
  <c r="C35" i="19"/>
  <c r="I35" i="19" s="1"/>
  <c r="C23" i="19"/>
  <c r="I23" i="19" s="1"/>
  <c r="C21" i="19"/>
  <c r="I21" i="19" s="1"/>
  <c r="C9" i="19"/>
  <c r="I9" i="19" s="1"/>
  <c r="C135" i="19"/>
  <c r="I135" i="19" s="1"/>
  <c r="K135" i="19"/>
  <c r="Q135" i="19" s="1"/>
  <c r="K119" i="19"/>
  <c r="Q119" i="19" s="1"/>
  <c r="K107" i="19"/>
  <c r="Q107" i="19" s="1"/>
  <c r="K105" i="19"/>
  <c r="Q105" i="19" s="1"/>
  <c r="K93" i="19"/>
  <c r="Q93" i="19" s="1"/>
  <c r="K91" i="19"/>
  <c r="Q91" i="19" s="1"/>
  <c r="K79" i="19"/>
  <c r="Q79" i="19" s="1"/>
  <c r="K77" i="19"/>
  <c r="Q77" i="19" s="1"/>
  <c r="K65" i="19"/>
  <c r="Q65" i="19" s="1"/>
  <c r="K161" i="19"/>
  <c r="Q161" i="19" s="1"/>
  <c r="K121" i="19"/>
  <c r="Q121" i="19" s="1"/>
  <c r="K133" i="19"/>
  <c r="Q133" i="19" s="1"/>
  <c r="K51" i="19"/>
  <c r="Q51" i="19" s="1"/>
  <c r="K147" i="19"/>
  <c r="Q147" i="19" s="1"/>
  <c r="K37" i="19"/>
  <c r="Q37" i="19" s="1"/>
  <c r="K63" i="19"/>
  <c r="Q63" i="19" s="1"/>
  <c r="K149" i="19"/>
  <c r="Q149" i="19" s="1"/>
  <c r="K49" i="19"/>
  <c r="Q49" i="19" s="1"/>
  <c r="K35" i="19"/>
  <c r="Q35" i="19" s="1"/>
  <c r="K23" i="19"/>
  <c r="Q23" i="19" s="1"/>
  <c r="K21" i="19"/>
  <c r="Q21" i="19" s="1"/>
  <c r="K9" i="19"/>
  <c r="Q9" i="19" s="1"/>
  <c r="S161" i="19"/>
  <c r="Y161" i="19" s="1"/>
  <c r="S133" i="19"/>
  <c r="Y133" i="19" s="1"/>
  <c r="S147" i="19"/>
  <c r="Y147" i="19" s="1"/>
  <c r="S119" i="19"/>
  <c r="Y119" i="19" s="1"/>
  <c r="S107" i="19"/>
  <c r="Y107" i="19" s="1"/>
  <c r="S105" i="19"/>
  <c r="Y105" i="19" s="1"/>
  <c r="S93" i="19"/>
  <c r="Y93" i="19" s="1"/>
  <c r="S91" i="19"/>
  <c r="Y91" i="19" s="1"/>
  <c r="S79" i="19"/>
  <c r="Y79" i="19" s="1"/>
  <c r="S77" i="19"/>
  <c r="Y77" i="19" s="1"/>
  <c r="S65" i="19"/>
  <c r="Y65" i="19" s="1"/>
  <c r="S149" i="19"/>
  <c r="Y149" i="19" s="1"/>
  <c r="S121" i="19"/>
  <c r="Y121" i="19" s="1"/>
  <c r="S49" i="19"/>
  <c r="Y49" i="19" s="1"/>
  <c r="S51" i="19"/>
  <c r="Y51" i="19" s="1"/>
  <c r="S37" i="19"/>
  <c r="Y37" i="19" s="1"/>
  <c r="S135" i="19"/>
  <c r="Y135" i="19" s="1"/>
  <c r="S63" i="19"/>
  <c r="Y63" i="19" s="1"/>
  <c r="S35" i="19"/>
  <c r="Y35" i="19" s="1"/>
  <c r="S23" i="19"/>
  <c r="Y23" i="19" s="1"/>
  <c r="S21" i="19"/>
  <c r="Y21" i="19" s="1"/>
  <c r="S9" i="19"/>
  <c r="Y9" i="19" s="1"/>
</calcChain>
</file>

<file path=xl/sharedStrings.xml><?xml version="1.0" encoding="utf-8"?>
<sst xmlns="http://schemas.openxmlformats.org/spreadsheetml/2006/main" count="5419" uniqueCount="303">
  <si>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</si>
  <si>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</si>
  <si>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</si>
  <si>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</si>
  <si>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</si>
  <si>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</si>
  <si>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</si>
  <si>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</si>
  <si>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</si>
  <si>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</si>
  <si>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</si>
  <si>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</si>
  <si>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</si>
  <si>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</si>
  <si>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</si>
  <si>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</si>
  <si>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</si>
  <si>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</si>
  <si>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</si>
  <si>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</si>
  <si>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</si>
  <si>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</si>
  <si>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</si>
  <si>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</si>
  <si>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</si>
  <si>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</si>
  <si>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</si>
  <si>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</si>
  <si>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</si>
  <si>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</si>
  <si>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</si>
  <si>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</si>
  <si>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</si>
  <si>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</si>
  <si>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</si>
  <si>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</si>
  <si>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</si>
  <si>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</si>
  <si>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</si>
  <si>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</si>
  <si>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</si>
  <si>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</si>
  <si>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</si>
  <si>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</si>
  <si>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</si>
  <si>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</si>
  <si>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</si>
  <si>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</si>
  <si>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</si>
  <si>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</si>
  <si>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</si>
  <si>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</si>
  <si>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</si>
  <si>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</si>
  <si>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</si>
  <si>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</si>
  <si>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</si>
  <si>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</si>
  <si>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</si>
  <si>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</si>
  <si>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</si>
  <si>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</si>
  <si>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</si>
  <si>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</si>
  <si>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</si>
  <si>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</si>
  <si>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</si>
  <si>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</si>
  <si>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</si>
  <si>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</si>
  <si>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</si>
  <si>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</si>
  <si>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</si>
  <si>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</si>
  <si>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</si>
  <si>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</si>
  <si>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</si>
  <si>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</si>
  <si>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</si>
  <si>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</si>
  <si>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</si>
  <si>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</si>
  <si>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</si>
  <si>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</si>
  <si>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</si>
  <si>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</si>
  <si>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</si>
  <si>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</si>
  <si>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</si>
  <si>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</si>
  <si>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</si>
  <si>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</si>
  <si>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</si>
  <si>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</si>
  <si>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</si>
  <si>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</si>
  <si>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</si>
  <si>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</si>
  <si>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</si>
  <si>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</si>
  <si>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</si>
  <si>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</si>
  <si>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</si>
  <si>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</si>
  <si>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</si>
  <si>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</si>
  <si>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</si>
  <si>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</si>
  <si>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</si>
  <si>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</si>
  <si>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</si>
  <si>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</si>
  <si>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</si>
  <si>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</si>
  <si>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</si>
  <si>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</si>
  <si>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</si>
  <si>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</si>
  <si>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</si>
  <si>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</si>
  <si>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</si>
  <si>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</si>
  <si>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</si>
  <si>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</si>
  <si>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</si>
  <si>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</si>
  <si>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</si>
  <si>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</si>
  <si>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</si>
  <si>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</si>
  <si>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</si>
  <si>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</si>
  <si>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</si>
  <si>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</si>
  <si>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</si>
  <si>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</si>
  <si>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</si>
  <si>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</si>
  <si>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</si>
  <si>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</si>
  <si>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</si>
  <si>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</si>
  <si>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</si>
  <si>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</si>
  <si>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</si>
  <si>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</si>
  <si>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</si>
  <si>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</si>
  <si>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</si>
  <si>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</si>
  <si>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</si>
  <si>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</si>
  <si>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</si>
  <si>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</si>
  <si>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</si>
  <si>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</si>
  <si>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</si>
  <si>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</si>
  <si>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</si>
  <si>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</si>
  <si>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</si>
  <si>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</si>
  <si>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</si>
  <si>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</si>
  <si>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</si>
  <si>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</si>
  <si>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</si>
  <si>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</si>
  <si>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</si>
  <si>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</si>
  <si>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</si>
  <si>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</si>
  <si>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</si>
  <si>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</si>
  <si>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</si>
  <si>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</si>
  <si>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</si>
  <si>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</si>
  <si>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</si>
  <si>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</si>
  <si>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</si>
  <si>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</si>
  <si>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</si>
  <si>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</si>
  <si>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</si>
  <si>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</si>
  <si>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</si>
  <si>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</si>
  <si>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</si>
  <si>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</si>
  <si>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</si>
  <si>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</si>
  <si>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</si>
  <si>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</si>
  <si>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</si>
  <si>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</si>
  <si>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</si>
  <si>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</si>
  <si>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</si>
  <si>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</si>
  <si>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</si>
  <si>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</si>
  <si>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</si>
  <si>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</si>
  <si>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mayo 2025</t>
  </si>
  <si>
    <t>Resumen indicadores Granadilla de Abona</t>
  </si>
  <si>
    <t>Evolución mensual de viajeros entrados en Granadilla de Abona según lugar de residencia</t>
  </si>
  <si>
    <t>Evolución mensual de viajeros entrados en Granadilla de Abona según categoría del establecimiento</t>
  </si>
  <si>
    <t>Evolución anual de viajeros entrados en Granadilla de Abona según categoría del establecimiento</t>
  </si>
  <si>
    <t>Evolución mensual de pernoctaciones en Granadilla de Abona según lugar de residencia</t>
  </si>
  <si>
    <t>Evolución mensual de pernoctaciones en Granadilla de Abona según categoría del establecimiento</t>
  </si>
  <si>
    <t>Evolución mensual de estancia media en Granadilla de Abona según lugar de residencia</t>
  </si>
  <si>
    <t>Evolución mensual de estancia media en Granadilla de Abona según categoría del establecimiento</t>
  </si>
  <si>
    <t>Evolución mensual de tasa de ocupación en Granadilla de Abona según categoría del establecimiento</t>
  </si>
  <si>
    <t>Viajeros españoles entrados en los hoteles y apartamentos de Granadilla de Abona según lugar de residencia - acumulado</t>
  </si>
  <si>
    <t>Viajeros españoles entrados en los hoteles y apartamentos de Granadilla de Abona por tipología y categoría de alojamiento - acumulado</t>
  </si>
  <si>
    <t>Viajeros peninsulares entrados en los hoteles y apartamentos de Granadilla de Abona por tipología y categoría de alojamiento - acumulado</t>
  </si>
  <si>
    <t>Viajeros canarios entrados en los hoteles y apartamentos de Granadilla de Abona por tipología y categoría de alojamiento - acumulado</t>
  </si>
  <si>
    <t>Resumen de indicadores turísticos de Tenerife-Granadilla de Abona</t>
  </si>
  <si>
    <t>mayo 2021</t>
  </si>
  <si>
    <t>mayo 2022</t>
  </si>
  <si>
    <t>mayo 2023</t>
  </si>
  <si>
    <t>mayo 2024</t>
  </si>
  <si>
    <t>mayo 2025</t>
  </si>
  <si>
    <t>acumulado a mayo 2021</t>
  </si>
  <si>
    <t>acumulado a mayo 2022</t>
  </si>
  <si>
    <t>acumulado a mayo 2023</t>
  </si>
  <si>
    <t>acumulado a mayo 2024</t>
  </si>
  <si>
    <t>acumulado a mayo 2025</t>
  </si>
  <si>
    <t>-</t>
  </si>
  <si>
    <t>Viajeros  entrados en los establecimientos alojativos de Granadilla de Abona 
(hotel + apartamento)</t>
  </si>
  <si>
    <t>Viajeros españoles entrados en los establecimientos alojativos de Granadilla de Abona 
(hotel + apartamento)</t>
  </si>
  <si>
    <t>Viajeros peninsulares entrados en los establecimientos alojativos de Granadilla de Abona 
(hotel + apartamento)</t>
  </si>
  <si>
    <t>Viajeros canarios entrados en los establecimientos alojativos de Granadilla de Abona 
(hotel + apartamento)</t>
  </si>
  <si>
    <t>Viajeros extranjeros entrados en los establecimientos alojativos de Granadilla de Abona 
(hotel + apartamento)</t>
  </si>
  <si>
    <t>Viajeros británicos entrados en los establecimientos alojativos de Granadilla de Abona 
(hotel + apartamento)</t>
  </si>
  <si>
    <t>Viajeros alemanes entrados en los establecimientos alojativos de Granadilla de Abona 
(hotel + apartamento)</t>
  </si>
  <si>
    <t>Viajeros franceses entrados en los establecimientos alojativos de Granadilla de Abona 
(hotel + apartamento)</t>
  </si>
  <si>
    <t>Viajeros belgas entrados en los establecimientos alojativos de Granadilla de Abona 
(hotel + apartamento)</t>
  </si>
  <si>
    <t>Viajeros holandeses entrados en los establecimientos alojativos de Granadilla de Abona 
(hotel + apartamento)</t>
  </si>
  <si>
    <t>Viajeros daneses entrados en los establecimientos alojativos de Granadilla de Abona 
(hotel + apartamento)</t>
  </si>
  <si>
    <t>Viajeros suecos entrados en los establecimientos alojativos de Granadilla de Abona 
(hotel + apartamento)</t>
  </si>
  <si>
    <t>var 23/22</t>
  </si>
  <si>
    <t>var 24/23</t>
  </si>
  <si>
    <t>Viajeros entrados en los establecimientos alojativos de Granadilla de Abona 
(hotel + apartamento)</t>
  </si>
  <si>
    <t>Viajeros entrados en los hoteles de Granadilla de Abona</t>
  </si>
  <si>
    <t>Evolución de viajeros entrados en los establecimientos alojativos de Granadilla de Abona 
(hotel + apartamento)</t>
  </si>
  <si>
    <t>Evolución de viajeros entrados en los hoteles de Granadilla de Abona</t>
  </si>
  <si>
    <t>Evolución de viajeros entrados en los hoteles de 4, 5 estrellas de Granadilla de Abona</t>
  </si>
  <si>
    <t>Evolución de viajeros entrados en los apartamentos de Granadilla de Abona</t>
  </si>
  <si>
    <t>acumulado a mayo 2020</t>
  </si>
  <si>
    <t>mayo 2020</t>
  </si>
  <si>
    <t>Viajeros entrados en los establecimientos alojativos de Granadilla de Abona según lugar de residencia (hotel + apartamento)</t>
  </si>
  <si>
    <t>acumulado mayo 2020</t>
  </si>
  <si>
    <t>acumulado mayo 2021</t>
  </si>
  <si>
    <t>acumulado mayo 2022</t>
  </si>
  <si>
    <t>acumulado mayo 2023</t>
  </si>
  <si>
    <t>acumulado mayo 2024</t>
  </si>
  <si>
    <t>acumulado mayo 2025</t>
  </si>
  <si>
    <t>Viajeros entrados en los hoteles de Granadilla de Abona según lugar de residencia (hotel + apartamento)</t>
  </si>
  <si>
    <t>Viajeros entrados en los apartamentos de Granadilla de Abona según lugar de residencia (hotel + apartamento)</t>
  </si>
  <si>
    <t>Viajeros alojados en los establecimientos alojativos de Granadilla de Abona según lugar de residencia (hotel + apartamento)</t>
  </si>
  <si>
    <t>acumulado mayo 2019</t>
  </si>
  <si>
    <t>Pernoctaciones realizadas por los turistas en los establecimientos alojativos de Granadilla de Abona (hotel + apartamento)</t>
  </si>
  <si>
    <t>Pernoctaciones realizadas por los turistas españoles en los establecimientos alojativos de Granadilla de Abona (hotel + apartamento)</t>
  </si>
  <si>
    <t>var 25/24</t>
  </si>
  <si>
    <t>Pernoctaciones realizadas por los procedentes de Península en los establecimientos alojativos de Granadilla de Abona (hotel + apartamento)</t>
  </si>
  <si>
    <t>Pernoctaciones realizadas por los procedentes de Canarias en los establecimientos alojativos de Granadilla de Abona (hotel + apartamento)</t>
  </si>
  <si>
    <t>Pernoctaciones realizadas por los procedentes de Total residentes en el extranjero en los establecimientos alojativos de Granadilla de Abona (hotel + apartamento)</t>
  </si>
  <si>
    <t>Pernoctaciones realizadas por los procedentes de Reino Unido en los establecimientos alojativos de Granadilla de Abona (hotel + apartamento)</t>
  </si>
  <si>
    <t>Pernoctaciones realizadas por los procedentes de Alemania en los establecimientos alojativos de Granadilla de Abona (hotel + apartamento)</t>
  </si>
  <si>
    <t>Pernoctaciones realizadas por los procedentes de Francia en los establecimientos alojativos de Granadilla de Abona (hotel + apartamento)</t>
  </si>
  <si>
    <t>Pernoctaciones realizadas por los procedentes de Bélgica en los establecimientos alojativos de Granadilla de Abona (hotel + apartamento)</t>
  </si>
  <si>
    <t>Pernoctaciones realizadas por los procedentes de Países Bajos en los establecimientos alojativos de Granadilla de Abona (hotel + apartamento)</t>
  </si>
  <si>
    <t>Pernoctaciones realizadas por los procedentes de Dinamarca en los establecimientos alojativos de Granadilla de Abona (hotel + apartamento)</t>
  </si>
  <si>
    <t>Pernoctaciones realizadas por los procedentes de Suecia en los establecimientos alojativos de Granadilla de Abona (hotel + apartamento)</t>
  </si>
  <si>
    <t>Pernoctaciones realizadas por los turistas en los hoteles de Granadilla de Abona</t>
  </si>
  <si>
    <t>Estancia Media en los establecimientos alojativos de Granadilla de Abona
(hotel + apartamento)</t>
  </si>
  <si>
    <t>Estancia media de los viajeros españoles entrados en los establecimientos alojativos de Granadilla de Abona (hotel + apartamento)</t>
  </si>
  <si>
    <t>Estancia media de los viajeros peninsulares entrados en los establecimientos alojativos de Granadilla de Abona (hotel + apartamento)</t>
  </si>
  <si>
    <t>Estancia media de los viajeros canarios entrados en los establecimientos alojativos de Granadilla de Abona (hotel + apartamento)</t>
  </si>
  <si>
    <t>Estancia media de los viajeros extranjeros entrados en los establecimientos alojativos de Granadilla de Abona (hotel + apartamento)</t>
  </si>
  <si>
    <t>Estancia media de los viajeros británicos entrados en los establecimientos alojativos de Granadilla de Abona (hotel + apartamento)</t>
  </si>
  <si>
    <t>Estancia media de los viajeros alemanes entrados en los establecimientos alojativos de Granadilla de Abona (hotel + apartamento)</t>
  </si>
  <si>
    <t>Estancia media de los viajeros franceses entrados en los establecimientos alojativos de Granadilla de Abona (hotel + apartamento)</t>
  </si>
  <si>
    <t>Estancia media de los viajeros belgas entrados en los establecimientos alojativos de Granadilla de Abona (hotel + apartamento)</t>
  </si>
  <si>
    <t>Estancia media de los viajeros holandeses entrados en los establecimientos alojativos de Granadilla de Abona (hotel + apartamento)</t>
  </si>
  <si>
    <t>Estancia media de los viajeros daneses entrados en los establecimientos alojativos de Granadilla de Abona (hotel + apartamento)</t>
  </si>
  <si>
    <t>Estancia media de los viajeros suecos entrados en los establecimientos alojativos de Granadilla de Abona (hotel + apartamento)</t>
  </si>
  <si>
    <t>Estancia Media en los hoteles de Granadilla de Abona</t>
  </si>
  <si>
    <t>Tasa de ocupación por plaza en los establecimientos alojativos de Granadilla de Abona
(hotel + apartamento)</t>
  </si>
  <si>
    <t>Tasa de ocupación por plaza en los hoteles de Granadilla de Abona</t>
  </si>
  <si>
    <t>Distribución de viajeros españoles entrados en hoteles y apartamentos de Granadilla de Abona  por lugar de residencia</t>
  </si>
  <si>
    <t>Viajeros españoles entrados en los hoteles y apartamentos de Granadilla de Abona según lugar de residencia</t>
  </si>
  <si>
    <t>Viajeros españoles entrados en los hoteles y apartamentos de Granadilla de Abona por tipología y categoría de alojamiento</t>
  </si>
  <si>
    <t>Viajeros peninsulares entrados en los hoteles y apartamentos de Granadilla de Abona por tipología y categoría de alojamiento</t>
  </si>
  <si>
    <t>Viajeros canarios entrados en los hoteles y apartamentos de Granadilla de Abona por tipología y categoría de alojamiento</t>
  </si>
  <si>
    <t>Evolución de viajeros españoles entrados en los establecimientos alojativos de Granadilla de Abona
(hotel + apartamento)</t>
  </si>
  <si>
    <t>Evolución de viajeros peninsulares entrados en los establecimientos alojativos de Granadilla de Abona
(hotel + apartamento)</t>
  </si>
  <si>
    <t>Evolución de viajeros canarios entrados en los establecimientos alojativos de Granadilla de Abona
(hotel + apartamento)</t>
  </si>
  <si>
    <t>nd</t>
  </si>
  <si>
    <t>2021</t>
  </si>
  <si>
    <t>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</si>
</sst>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0" fontId="5" fillId="4" borderId="0" xfId="0" applyFont="1" applyFill="1" applyAlignment="1">
      <alignment horizontal="left" vertical="center" wrapText="1"/>
    </xf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164" fontId="13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23" fillId="0" borderId="0" xfId="0" applyFont="1"/>
    <xf numFmtId="0" fontId="5" fillId="3" borderId="37" xfId="0" applyFont="1" applyFill="1" applyBorder="1" applyAlignment="1">
      <alignment horizontal="right" vertical="center" wrapText="1"/>
    </xf>
    <xf numFmtId="0" fontId="5" fillId="3" borderId="38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64" fontId="5" fillId="3" borderId="45" xfId="0" applyNumberFormat="1" applyFont="1" applyFill="1" applyBorder="1" applyAlignment="1">
      <alignment horizontal="right" vertical="center" wrapText="1"/>
    </xf>
    <xf numFmtId="3" fontId="5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7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49" xfId="0" applyNumberFormat="1" applyFont="1" applyBorder="1" applyAlignment="1">
      <alignment horizontal="right"/>
    </xf>
    <xf numFmtId="164" fontId="5" fillId="0" borderId="50" xfId="0" applyNumberFormat="1" applyFont="1" applyBorder="1" applyAlignment="1">
      <alignment horizontal="right"/>
    </xf>
    <xf numFmtId="0" fontId="11" fillId="0" borderId="0" xfId="0" applyFont="1"/>
    <xf numFmtId="3" fontId="5" fillId="3" borderId="53" xfId="0" applyNumberFormat="1" applyFont="1" applyFill="1" applyBorder="1" applyAlignment="1">
      <alignment horizontal="right" vertical="center" wrapText="1"/>
    </xf>
    <xf numFmtId="164" fontId="5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5" fillId="0" borderId="48" xfId="1" applyNumberFormat="1" applyFont="1" applyBorder="1" applyAlignment="1">
      <alignment horizontal="right"/>
    </xf>
    <xf numFmtId="164" fontId="5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5" fontId="0" fillId="0" borderId="0" xfId="0" applyNumberFormat="1"/>
    <xf numFmtId="17" fontId="5" fillId="3" borderId="57" xfId="0" applyNumberFormat="1" applyFont="1" applyFill="1" applyBorder="1" applyAlignment="1">
      <alignment horizontal="right" vertical="center" wrapText="1"/>
    </xf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11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5" fillId="0" borderId="0" xfId="0" applyFont="1" applyAlignment="1">
      <alignment wrapText="1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5" fillId="0" borderId="0" xfId="0" applyNumberFormat="1" applyFont="1" applyAlignment="1">
      <alignment horizontal="right"/>
    </xf>
    <xf numFmtId="167" fontId="5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7" fillId="0" borderId="0" xfId="0" applyFont="1" applyAlignment="1">
      <alignment horizontal="left" indent="1"/>
    </xf>
    <xf numFmtId="3" fontId="27" fillId="0" borderId="8" xfId="0" applyNumberFormat="1" applyFont="1" applyBorder="1"/>
    <xf numFmtId="164" fontId="27" fillId="0" borderId="8" xfId="1" applyNumberFormat="1" applyFont="1" applyBorder="1"/>
    <xf numFmtId="164" fontId="27" fillId="4" borderId="8" xfId="1" applyNumberFormat="1" applyFont="1" applyFill="1" applyBorder="1"/>
    <xf numFmtId="3" fontId="27" fillId="4" borderId="8" xfId="0" applyNumberFormat="1" applyFont="1" applyFill="1" applyBorder="1"/>
    <xf numFmtId="164" fontId="27" fillId="4" borderId="8" xfId="1" applyNumberFormat="1" applyFont="1" applyFill="1" applyBorder="1" applyAlignment="1">
      <alignment horizontal="right"/>
    </xf>
    <xf numFmtId="3" fontId="27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7" fillId="0" borderId="8" xfId="0" applyNumberFormat="1" applyFont="1" applyBorder="1" applyAlignment="1">
      <alignment horizontal="right"/>
    </xf>
    <xf numFmtId="164" fontId="27" fillId="0" borderId="8" xfId="1" applyNumberFormat="1" applyFont="1" applyBorder="1" applyAlignment="1">
      <alignment horizontal="right"/>
    </xf>
    <xf numFmtId="0" fontId="5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10" fillId="4" borderId="6" xfId="0" applyFont="1" applyFill="1" applyBorder="1" applyAlignment="1">
      <alignment horizontal="center" vertical="center" textRotation="90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/>
    </xf>
    <xf numFmtId="0" fontId="8" fillId="3" borderId="42" xfId="0" applyFont="1" applyFill="1" applyBorder="1" applyAlignment="1">
      <alignment horizontal="center"/>
    </xf>
    <xf numFmtId="0" fontId="8" fillId="3" borderId="51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7236DF87-D12B-4DA8-9663-291A6C7F9E7D}"/>
    <cellStyle name="Normal 2 6" xfId="3" xr:uid="{8B09F44C-862B-4489-B285-D3D99BBCAA43}"/>
    <cellStyle name="Porcentaje" xfId="1" builtinId="5"/>
  </cellStyles>
  <dxfs count="0"/>
  <tableStyles count="1" defaultTableStyle="TableStyleMedium2" defaultPivotStyle="PivotStyleLight16">
    <tableStyle name="Invisible" pivot="0" table="0" count="0" xr9:uid="{EA5EFD55-41C3-4BE3-B4A2-5F4054192F5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49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50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51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7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7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7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7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8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6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6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9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0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2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3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5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6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7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58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63.xml"/><Relationship Id="rId1" Type="http://schemas.microsoft.com/office/2011/relationships/chartStyle" Target="style63.xml"/><Relationship Id="rId4" Type="http://schemas.openxmlformats.org/officeDocument/2006/relationships/chartUserShapes" Target="../drawings/drawing120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64.xml"/><Relationship Id="rId1" Type="http://schemas.microsoft.com/office/2011/relationships/chartStyle" Target="style64.xml"/><Relationship Id="rId4" Type="http://schemas.openxmlformats.org/officeDocument/2006/relationships/chartUserShapes" Target="../drawings/drawing122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65.xml"/><Relationship Id="rId1" Type="http://schemas.microsoft.com/office/2011/relationships/chartStyle" Target="style65.xml"/><Relationship Id="rId4" Type="http://schemas.openxmlformats.org/officeDocument/2006/relationships/chartUserShapes" Target="../drawings/drawing124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581491432753985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74-4D7B-A591-7DB57DA93F66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6916</c:v>
                </c:pt>
                <c:pt idx="1">
                  <c:v>4514</c:v>
                </c:pt>
                <c:pt idx="2">
                  <c:v>4873</c:v>
                </c:pt>
                <c:pt idx="3">
                  <c:v>4452</c:v>
                </c:pt>
                <c:pt idx="4">
                  <c:v>3611</c:v>
                </c:pt>
                <c:pt idx="5">
                  <c:v>3080</c:v>
                </c:pt>
                <c:pt idx="6">
                  <c:v>2800</c:v>
                </c:pt>
                <c:pt idx="7">
                  <c:v>3080</c:v>
                </c:pt>
                <c:pt idx="8">
                  <c:v>3734</c:v>
                </c:pt>
                <c:pt idx="9">
                  <c:v>4248</c:v>
                </c:pt>
                <c:pt idx="10">
                  <c:v>4366</c:v>
                </c:pt>
                <c:pt idx="11">
                  <c:v>5492</c:v>
                </c:pt>
                <c:pt idx="12">
                  <c:v>51166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74-4D7B-A591-7DB57DA93F66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74-4D7B-A591-7DB57DA93F6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4476</c:v>
                </c:pt>
                <c:pt idx="1">
                  <c:v>4771</c:v>
                </c:pt>
                <c:pt idx="2">
                  <c:v>5862</c:v>
                </c:pt>
                <c:pt idx="3">
                  <c:v>3875</c:v>
                </c:pt>
                <c:pt idx="4">
                  <c:v>1870</c:v>
                </c:pt>
                <c:pt idx="5">
                  <c:v>2377</c:v>
                </c:pt>
                <c:pt idx="6">
                  <c:v>2508</c:v>
                </c:pt>
                <c:pt idx="7">
                  <c:v>3161</c:v>
                </c:pt>
                <c:pt idx="8">
                  <c:v>3135</c:v>
                </c:pt>
                <c:pt idx="9">
                  <c:v>3960</c:v>
                </c:pt>
                <c:pt idx="10">
                  <c:v>3262</c:v>
                </c:pt>
                <c:pt idx="11">
                  <c:v>4480</c:v>
                </c:pt>
                <c:pt idx="12">
                  <c:v>43737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74-4D7B-A591-7DB57DA93F66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74-4D7B-A591-7DB57DA93F6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974-4D7B-A591-7DB57DA93F6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4609</c:v>
                </c:pt>
                <c:pt idx="1">
                  <c:v>3980</c:v>
                </c:pt>
                <c:pt idx="2">
                  <c:v>4020</c:v>
                </c:pt>
                <c:pt idx="3">
                  <c:v>3213</c:v>
                </c:pt>
                <c:pt idx="4">
                  <c:v>2625</c:v>
                </c:pt>
                <c:pt idx="12">
                  <c:v>18447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974-4D7B-A591-7DB57DA93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974-4D7B-A591-7DB57DA93F6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3774</c:v>
                      </c:pt>
                      <c:pt idx="1">
                        <c:v>4632</c:v>
                      </c:pt>
                      <c:pt idx="2">
                        <c:v>1664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1055</c:v>
                      </c:pt>
                      <c:pt idx="8">
                        <c:v>220</c:v>
                      </c:pt>
                      <c:pt idx="9">
                        <c:v>283</c:v>
                      </c:pt>
                      <c:pt idx="10">
                        <c:v>452</c:v>
                      </c:pt>
                      <c:pt idx="11">
                        <c:v>469</c:v>
                      </c:pt>
                      <c:pt idx="12">
                        <c:v>12633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974-4D7B-A591-7DB57DA93F6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74-4D7B-A591-7DB57DA93F6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74-4D7B-A591-7DB57DA93F6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74-4D7B-A591-7DB57DA93F6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74-4D7B-A591-7DB57DA93F6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74-4D7B-A591-7DB57DA93F6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74-4D7B-A591-7DB57DA93F6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74-4D7B-A591-7DB57DA93F6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74-4D7B-A591-7DB57DA93F6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74-4D7B-A591-7DB57DA93F6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74-4D7B-A591-7DB57DA93F6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74-4D7B-A591-7DB57DA93F6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74-4D7B-A591-7DB57DA93F6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74-4D7B-A591-7DB57DA93F66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2.9714030384271561E-2</c:v>
                </c:pt>
                <c:pt idx="1">
                  <c:v>-0.16579333473066438</c:v>
                </c:pt>
                <c:pt idx="2">
                  <c:v>-0.31422722620266119</c:v>
                </c:pt>
                <c:pt idx="3">
                  <c:v>-0.17083870967741932</c:v>
                </c:pt>
                <c:pt idx="4">
                  <c:v>0.40374331550802145</c:v>
                </c:pt>
                <c:pt idx="12">
                  <c:v>-0.11542150187014477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974-4D7B-A591-7DB57DA93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5B-48E2-98A1-0CB780A245B8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80</c:v>
                </c:pt>
                <c:pt idx="1">
                  <c:v>75</c:v>
                </c:pt>
                <c:pt idx="2">
                  <c:v>92</c:v>
                </c:pt>
                <c:pt idx="3">
                  <c:v>61</c:v>
                </c:pt>
                <c:pt idx="4">
                  <c:v>23</c:v>
                </c:pt>
                <c:pt idx="5">
                  <c:v>30</c:v>
                </c:pt>
                <c:pt idx="6">
                  <c:v>39</c:v>
                </c:pt>
                <c:pt idx="7">
                  <c:v>25</c:v>
                </c:pt>
                <c:pt idx="8">
                  <c:v>36</c:v>
                </c:pt>
                <c:pt idx="9">
                  <c:v>135</c:v>
                </c:pt>
                <c:pt idx="10">
                  <c:v>145</c:v>
                </c:pt>
                <c:pt idx="11">
                  <c:v>91</c:v>
                </c:pt>
                <c:pt idx="12">
                  <c:v>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5B-48E2-98A1-0CB780A245B8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5B-48E2-98A1-0CB780A245B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132</c:v>
                </c:pt>
                <c:pt idx="1">
                  <c:v>156</c:v>
                </c:pt>
                <c:pt idx="2">
                  <c:v>133</c:v>
                </c:pt>
                <c:pt idx="3">
                  <c:v>104</c:v>
                </c:pt>
                <c:pt idx="4">
                  <c:v>12</c:v>
                </c:pt>
                <c:pt idx="5">
                  <c:v>13</c:v>
                </c:pt>
                <c:pt idx="6">
                  <c:v>41</c:v>
                </c:pt>
                <c:pt idx="7">
                  <c:v>103</c:v>
                </c:pt>
                <c:pt idx="8">
                  <c:v>77</c:v>
                </c:pt>
                <c:pt idx="9">
                  <c:v>99</c:v>
                </c:pt>
                <c:pt idx="10">
                  <c:v>110</c:v>
                </c:pt>
                <c:pt idx="11">
                  <c:v>113</c:v>
                </c:pt>
                <c:pt idx="12">
                  <c:v>1093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5B-48E2-98A1-0CB780A245B8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5B-48E2-98A1-0CB780A245B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25B-48E2-98A1-0CB780A245B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141</c:v>
                </c:pt>
                <c:pt idx="1">
                  <c:v>99</c:v>
                </c:pt>
                <c:pt idx="2">
                  <c:v>109</c:v>
                </c:pt>
                <c:pt idx="3">
                  <c:v>59</c:v>
                </c:pt>
                <c:pt idx="4">
                  <c:v>39</c:v>
                </c:pt>
                <c:pt idx="12">
                  <c:v>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25B-48E2-98A1-0CB780A24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25B-48E2-98A1-0CB780A245B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86</c:v>
                      </c:pt>
                      <c:pt idx="1">
                        <c:v>127</c:v>
                      </c:pt>
                      <c:pt idx="2">
                        <c:v>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</c:v>
                      </c:pt>
                      <c:pt idx="8">
                        <c:v>0</c:v>
                      </c:pt>
                      <c:pt idx="9">
                        <c:v>4</c:v>
                      </c:pt>
                      <c:pt idx="10">
                        <c:v>2</c:v>
                      </c:pt>
                      <c:pt idx="11">
                        <c:v>23</c:v>
                      </c:pt>
                      <c:pt idx="12">
                        <c:v>284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25B-48E2-98A1-0CB780A245B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25B-48E2-98A1-0CB780A245B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5B-48E2-98A1-0CB780A245B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5B-48E2-98A1-0CB780A245B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5B-48E2-98A1-0CB780A245B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5B-48E2-98A1-0CB780A245B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5B-48E2-98A1-0CB780A245B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5B-48E2-98A1-0CB780A245B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5B-48E2-98A1-0CB780A245B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5B-48E2-98A1-0CB780A245B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5B-48E2-98A1-0CB780A245B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5B-48E2-98A1-0CB780A245B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5B-48E2-98A1-0CB780A245B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5B-48E2-98A1-0CB780A245B8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6.8181818181818121E-2</c:v>
                </c:pt>
                <c:pt idx="1">
                  <c:v>-0.36538461538461542</c:v>
                </c:pt>
                <c:pt idx="2">
                  <c:v>-0.18045112781954886</c:v>
                </c:pt>
                <c:pt idx="3">
                  <c:v>-0.43269230769230771</c:v>
                </c:pt>
                <c:pt idx="4">
                  <c:v>2.25</c:v>
                </c:pt>
                <c:pt idx="12">
                  <c:v>-0.16759776536312854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25B-48E2-98A1-0CB780A24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62-4527-BDE6-A733F1B7E509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76</c:v>
                </c:pt>
                <c:pt idx="1">
                  <c:v>66</c:v>
                </c:pt>
                <c:pt idx="2">
                  <c:v>95</c:v>
                </c:pt>
                <c:pt idx="3">
                  <c:v>67</c:v>
                </c:pt>
                <c:pt idx="4">
                  <c:v>41</c:v>
                </c:pt>
                <c:pt idx="5">
                  <c:v>29</c:v>
                </c:pt>
                <c:pt idx="6">
                  <c:v>24</c:v>
                </c:pt>
                <c:pt idx="7">
                  <c:v>57</c:v>
                </c:pt>
                <c:pt idx="8">
                  <c:v>18</c:v>
                </c:pt>
                <c:pt idx="9">
                  <c:v>75</c:v>
                </c:pt>
                <c:pt idx="10">
                  <c:v>69</c:v>
                </c:pt>
                <c:pt idx="11">
                  <c:v>92</c:v>
                </c:pt>
                <c:pt idx="12">
                  <c:v>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62-4527-BDE6-A733F1B7E509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62-4527-BDE6-A733F1B7E50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165</c:v>
                </c:pt>
                <c:pt idx="1">
                  <c:v>88</c:v>
                </c:pt>
                <c:pt idx="2">
                  <c:v>82</c:v>
                </c:pt>
                <c:pt idx="3">
                  <c:v>45</c:v>
                </c:pt>
                <c:pt idx="4">
                  <c:v>7</c:v>
                </c:pt>
                <c:pt idx="5">
                  <c:v>7</c:v>
                </c:pt>
                <c:pt idx="6">
                  <c:v>5</c:v>
                </c:pt>
                <c:pt idx="7">
                  <c:v>40</c:v>
                </c:pt>
                <c:pt idx="8">
                  <c:v>67</c:v>
                </c:pt>
                <c:pt idx="9">
                  <c:v>87</c:v>
                </c:pt>
                <c:pt idx="10">
                  <c:v>98</c:v>
                </c:pt>
                <c:pt idx="11">
                  <c:v>119</c:v>
                </c:pt>
                <c:pt idx="12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62-4527-BDE6-A733F1B7E509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62-4527-BDE6-A733F1B7E50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C62-4527-BDE6-A733F1B7E50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109</c:v>
                </c:pt>
                <c:pt idx="1">
                  <c:v>124</c:v>
                </c:pt>
                <c:pt idx="2">
                  <c:v>82</c:v>
                </c:pt>
                <c:pt idx="3">
                  <c:v>69</c:v>
                </c:pt>
                <c:pt idx="4">
                  <c:v>38</c:v>
                </c:pt>
                <c:pt idx="12">
                  <c:v>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62-4527-BDE6-A733F1B7E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C62-4527-BDE6-A733F1B7E50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70</c:v>
                      </c:pt>
                      <c:pt idx="1">
                        <c:v>104</c:v>
                      </c:pt>
                      <c:pt idx="2">
                        <c:v>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</c:v>
                      </c:pt>
                      <c:pt idx="8">
                        <c:v>10</c:v>
                      </c:pt>
                      <c:pt idx="9">
                        <c:v>4</c:v>
                      </c:pt>
                      <c:pt idx="10">
                        <c:v>4</c:v>
                      </c:pt>
                      <c:pt idx="11">
                        <c:v>6</c:v>
                      </c:pt>
                      <c:pt idx="12">
                        <c:v>229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C62-4527-BDE6-A733F1B7E50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C62-4527-BDE6-A733F1B7E50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C62-4527-BDE6-A733F1B7E50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C62-4527-BDE6-A733F1B7E50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62-4527-BDE6-A733F1B7E50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62-4527-BDE6-A733F1B7E50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62-4527-BDE6-A733F1B7E50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62-4527-BDE6-A733F1B7E50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62-4527-BDE6-A733F1B7E50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62-4527-BDE6-A733F1B7E50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62-4527-BDE6-A733F1B7E50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62-4527-BDE6-A733F1B7E50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62-4527-BDE6-A733F1B7E50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62-4527-BDE6-A733F1B7E509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-0.33939393939393936</c:v>
                </c:pt>
                <c:pt idx="1">
                  <c:v>0.40909090909090917</c:v>
                </c:pt>
                <c:pt idx="2">
                  <c:v>0</c:v>
                </c:pt>
                <c:pt idx="3">
                  <c:v>0.53333333333333344</c:v>
                </c:pt>
                <c:pt idx="4">
                  <c:v>4.4285714285714288</c:v>
                </c:pt>
                <c:pt idx="12">
                  <c:v>9.04392764857882E-2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C62-4527-BDE6-A733F1B7E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BE-4FF4-A79D-625BC145FE14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52</c:v>
                </c:pt>
                <c:pt idx="1">
                  <c:v>47</c:v>
                </c:pt>
                <c:pt idx="2">
                  <c:v>32</c:v>
                </c:pt>
                <c:pt idx="3">
                  <c:v>14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5</c:v>
                </c:pt>
                <c:pt idx="8">
                  <c:v>6</c:v>
                </c:pt>
                <c:pt idx="9">
                  <c:v>17</c:v>
                </c:pt>
                <c:pt idx="10">
                  <c:v>15</c:v>
                </c:pt>
                <c:pt idx="11">
                  <c:v>44</c:v>
                </c:pt>
                <c:pt idx="12">
                  <c:v>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BE-4FF4-A79D-625BC145FE14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BE-4FF4-A79D-625BC145FE1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31</c:v>
                </c:pt>
                <c:pt idx="1">
                  <c:v>26</c:v>
                </c:pt>
                <c:pt idx="2">
                  <c:v>19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7">
                  <c:v>8</c:v>
                </c:pt>
                <c:pt idx="8">
                  <c:v>4</c:v>
                </c:pt>
                <c:pt idx="9">
                  <c:v>2</c:v>
                </c:pt>
                <c:pt idx="10">
                  <c:v>9</c:v>
                </c:pt>
                <c:pt idx="11">
                  <c:v>34</c:v>
                </c:pt>
                <c:pt idx="12">
                  <c:v>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BE-4FF4-A79D-625BC145FE14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BE-4FF4-A79D-625BC145FE1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3BE-4FF4-A79D-625BC145FE1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38</c:v>
                </c:pt>
                <c:pt idx="1">
                  <c:v>76</c:v>
                </c:pt>
                <c:pt idx="2">
                  <c:v>31</c:v>
                </c:pt>
                <c:pt idx="3">
                  <c:v>16</c:v>
                </c:pt>
                <c:pt idx="4">
                  <c:v>3</c:v>
                </c:pt>
                <c:pt idx="12">
                  <c:v>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3BE-4FF4-A79D-625BC145F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3BE-4FF4-A79D-625BC145FE1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82</c:v>
                      </c:pt>
                      <c:pt idx="1">
                        <c:v>31</c:v>
                      </c:pt>
                      <c:pt idx="2">
                        <c:v>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136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3BE-4FF4-A79D-625BC145FE1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3BE-4FF4-A79D-625BC145FE1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BE-4FF4-A79D-625BC145FE1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BE-4FF4-A79D-625BC145FE1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BE-4FF4-A79D-625BC145FE1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BE-4FF4-A79D-625BC145FE1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BE-4FF4-A79D-625BC145FE1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BE-4FF4-A79D-625BC145FE1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BE-4FF4-A79D-625BC145FE1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BE-4FF4-A79D-625BC145FE1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BE-4FF4-A79D-625BC145FE1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BE-4FF4-A79D-625BC145FE1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BE-4FF4-A79D-625BC145FE1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BE-4FF4-A79D-625BC145FE14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0.22580645161290325</c:v>
                </c:pt>
                <c:pt idx="1">
                  <c:v>1.9230769230769229</c:v>
                </c:pt>
                <c:pt idx="2">
                  <c:v>0.63157894736842102</c:v>
                </c:pt>
                <c:pt idx="3">
                  <c:v>7</c:v>
                </c:pt>
                <c:pt idx="4">
                  <c:v>0</c:v>
                </c:pt>
                <c:pt idx="12">
                  <c:v>1.1025641025641026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3BE-4FF4-A79D-625BC145F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8F-4175-955E-9C03E6EB2723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48</c:v>
                </c:pt>
                <c:pt idx="1">
                  <c:v>47</c:v>
                </c:pt>
                <c:pt idx="2">
                  <c:v>24</c:v>
                </c:pt>
                <c:pt idx="3">
                  <c:v>13</c:v>
                </c:pt>
                <c:pt idx="4">
                  <c:v>1</c:v>
                </c:pt>
                <c:pt idx="5">
                  <c:v>5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16</c:v>
                </c:pt>
                <c:pt idx="10">
                  <c:v>12</c:v>
                </c:pt>
                <c:pt idx="11">
                  <c:v>27</c:v>
                </c:pt>
                <c:pt idx="12">
                  <c:v>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8F-4175-955E-9C03E6EB2723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8F-4175-955E-9C03E6EB272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15</c:v>
                </c:pt>
                <c:pt idx="1">
                  <c:v>46</c:v>
                </c:pt>
                <c:pt idx="2">
                  <c:v>16</c:v>
                </c:pt>
                <c:pt idx="3">
                  <c:v>8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6</c:v>
                </c:pt>
                <c:pt idx="8">
                  <c:v>0</c:v>
                </c:pt>
                <c:pt idx="9">
                  <c:v>8</c:v>
                </c:pt>
                <c:pt idx="10">
                  <c:v>11</c:v>
                </c:pt>
                <c:pt idx="11">
                  <c:v>45</c:v>
                </c:pt>
                <c:pt idx="12">
                  <c:v>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8F-4175-955E-9C03E6EB2723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8F-4175-955E-9C03E6EB272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08F-4175-955E-9C03E6EB272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53</c:v>
                </c:pt>
                <c:pt idx="1">
                  <c:v>21</c:v>
                </c:pt>
                <c:pt idx="2">
                  <c:v>31</c:v>
                </c:pt>
                <c:pt idx="3">
                  <c:v>7</c:v>
                </c:pt>
                <c:pt idx="4">
                  <c:v>212</c:v>
                </c:pt>
                <c:pt idx="12">
                  <c:v>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08F-4175-955E-9C03E6EB2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08F-4175-955E-9C03E6EB272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120</c:v>
                      </c:pt>
                      <c:pt idx="1">
                        <c:v>66</c:v>
                      </c:pt>
                      <c:pt idx="2">
                        <c:v>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6</c:v>
                      </c:pt>
                      <c:pt idx="10">
                        <c:v>2</c:v>
                      </c:pt>
                      <c:pt idx="11">
                        <c:v>6</c:v>
                      </c:pt>
                      <c:pt idx="12">
                        <c:v>217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08F-4175-955E-9C03E6EB272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8F-4175-955E-9C03E6EB272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8F-4175-955E-9C03E6EB272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8F-4175-955E-9C03E6EB272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8F-4175-955E-9C03E6EB272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8F-4175-955E-9C03E6EB272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8F-4175-955E-9C03E6EB272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8F-4175-955E-9C03E6EB272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8F-4175-955E-9C03E6EB272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8F-4175-955E-9C03E6EB272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8F-4175-955E-9C03E6EB272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8F-4175-955E-9C03E6EB272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8F-4175-955E-9C03E6EB272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8F-4175-955E-9C03E6EB2723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2.5333333333333332</c:v>
                </c:pt>
                <c:pt idx="1">
                  <c:v>-0.54347826086956519</c:v>
                </c:pt>
                <c:pt idx="2">
                  <c:v>0.9375</c:v>
                </c:pt>
                <c:pt idx="3">
                  <c:v>-0.125</c:v>
                </c:pt>
                <c:pt idx="4">
                  <c:v>0</c:v>
                </c:pt>
                <c:pt idx="12">
                  <c:v>2.8117647058823527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08F-4175-955E-9C03E6EB2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59-49F5-96B1-425CCEA87BBA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6916</c:v>
                </c:pt>
                <c:pt idx="1">
                  <c:v>4514</c:v>
                </c:pt>
                <c:pt idx="2">
                  <c:v>4873</c:v>
                </c:pt>
                <c:pt idx="3">
                  <c:v>4452</c:v>
                </c:pt>
                <c:pt idx="4">
                  <c:v>3611</c:v>
                </c:pt>
                <c:pt idx="5">
                  <c:v>3080</c:v>
                </c:pt>
                <c:pt idx="6">
                  <c:v>2800</c:v>
                </c:pt>
                <c:pt idx="7">
                  <c:v>3080</c:v>
                </c:pt>
                <c:pt idx="8">
                  <c:v>3734</c:v>
                </c:pt>
                <c:pt idx="9">
                  <c:v>4248</c:v>
                </c:pt>
                <c:pt idx="10">
                  <c:v>4366</c:v>
                </c:pt>
                <c:pt idx="11">
                  <c:v>5492</c:v>
                </c:pt>
                <c:pt idx="12">
                  <c:v>51166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59-49F5-96B1-425CCEA87BBA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59-49F5-96B1-425CCEA87BB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4476</c:v>
                </c:pt>
                <c:pt idx="1">
                  <c:v>4771</c:v>
                </c:pt>
                <c:pt idx="2">
                  <c:v>5862</c:v>
                </c:pt>
                <c:pt idx="3">
                  <c:v>3875</c:v>
                </c:pt>
                <c:pt idx="4">
                  <c:v>1870</c:v>
                </c:pt>
                <c:pt idx="5">
                  <c:v>2377</c:v>
                </c:pt>
                <c:pt idx="6">
                  <c:v>2508</c:v>
                </c:pt>
                <c:pt idx="7">
                  <c:v>3161</c:v>
                </c:pt>
                <c:pt idx="8">
                  <c:v>3135</c:v>
                </c:pt>
                <c:pt idx="9">
                  <c:v>3960</c:v>
                </c:pt>
                <c:pt idx="10">
                  <c:v>3262</c:v>
                </c:pt>
                <c:pt idx="11">
                  <c:v>4480</c:v>
                </c:pt>
                <c:pt idx="12">
                  <c:v>43737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59-49F5-96B1-425CCEA87BBA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59-49F5-96B1-425CCEA87BB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D59-49F5-96B1-425CCEA87BB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4609</c:v>
                </c:pt>
                <c:pt idx="1">
                  <c:v>3980</c:v>
                </c:pt>
                <c:pt idx="2">
                  <c:v>4020</c:v>
                </c:pt>
                <c:pt idx="3">
                  <c:v>3213</c:v>
                </c:pt>
                <c:pt idx="4">
                  <c:v>2625</c:v>
                </c:pt>
                <c:pt idx="12">
                  <c:v>18447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D59-49F5-96B1-425CCEA87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D59-49F5-96B1-425CCEA87BB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3774</c:v>
                      </c:pt>
                      <c:pt idx="1">
                        <c:v>4632</c:v>
                      </c:pt>
                      <c:pt idx="2">
                        <c:v>1664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1055</c:v>
                      </c:pt>
                      <c:pt idx="8">
                        <c:v>220</c:v>
                      </c:pt>
                      <c:pt idx="9">
                        <c:v>283</c:v>
                      </c:pt>
                      <c:pt idx="10">
                        <c:v>452</c:v>
                      </c:pt>
                      <c:pt idx="11">
                        <c:v>469</c:v>
                      </c:pt>
                      <c:pt idx="12">
                        <c:v>12633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D59-49F5-96B1-425CCEA87BB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D59-49F5-96B1-425CCEA87BB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D59-49F5-96B1-425CCEA87BB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59-49F5-96B1-425CCEA87BB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59-49F5-96B1-425CCEA87BB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59-49F5-96B1-425CCEA87BB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59-49F5-96B1-425CCEA87BB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59-49F5-96B1-425CCEA87BB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59-49F5-96B1-425CCEA87BB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59-49F5-96B1-425CCEA87BB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59-49F5-96B1-425CCEA87BB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59-49F5-96B1-425CCEA87BB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59-49F5-96B1-425CCEA87BB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59-49F5-96B1-425CCEA87BBA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2.9714030384271561E-2</c:v>
                </c:pt>
                <c:pt idx="1">
                  <c:v>-0.16579333473066438</c:v>
                </c:pt>
                <c:pt idx="2">
                  <c:v>-0.31422722620266119</c:v>
                </c:pt>
                <c:pt idx="3">
                  <c:v>-0.17083870967741932</c:v>
                </c:pt>
                <c:pt idx="4">
                  <c:v>0.40374331550802145</c:v>
                </c:pt>
                <c:pt idx="12">
                  <c:v>-0.11542150187014477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D59-49F5-96B1-425CCEA87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B3-4A92-BF07-ED0768DFA35B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6858</c:v>
                </c:pt>
                <c:pt idx="1">
                  <c:v>4457</c:v>
                </c:pt>
                <c:pt idx="2">
                  <c:v>4813</c:v>
                </c:pt>
                <c:pt idx="3">
                  <c:v>4396</c:v>
                </c:pt>
                <c:pt idx="4">
                  <c:v>3579</c:v>
                </c:pt>
                <c:pt idx="5">
                  <c:v>3022</c:v>
                </c:pt>
                <c:pt idx="6">
                  <c:v>2765</c:v>
                </c:pt>
                <c:pt idx="7">
                  <c:v>3033</c:v>
                </c:pt>
                <c:pt idx="8">
                  <c:v>3673</c:v>
                </c:pt>
                <c:pt idx="9">
                  <c:v>4198</c:v>
                </c:pt>
                <c:pt idx="10">
                  <c:v>4299</c:v>
                </c:pt>
                <c:pt idx="11">
                  <c:v>5428</c:v>
                </c:pt>
                <c:pt idx="12">
                  <c:v>50521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B3-4A92-BF07-ED0768DFA35B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B3-4A92-BF07-ED0768DFA35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4426</c:v>
                </c:pt>
                <c:pt idx="1">
                  <c:v>4712</c:v>
                </c:pt>
                <c:pt idx="2">
                  <c:v>5785</c:v>
                </c:pt>
                <c:pt idx="3">
                  <c:v>3828</c:v>
                </c:pt>
                <c:pt idx="4">
                  <c:v>1833</c:v>
                </c:pt>
                <c:pt idx="5">
                  <c:v>2354</c:v>
                </c:pt>
                <c:pt idx="6">
                  <c:v>2458</c:v>
                </c:pt>
                <c:pt idx="7">
                  <c:v>3098</c:v>
                </c:pt>
                <c:pt idx="8">
                  <c:v>3065</c:v>
                </c:pt>
                <c:pt idx="9">
                  <c:v>3898</c:v>
                </c:pt>
                <c:pt idx="10">
                  <c:v>3199</c:v>
                </c:pt>
                <c:pt idx="11">
                  <c:v>4419</c:v>
                </c:pt>
                <c:pt idx="12">
                  <c:v>43075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B3-4A92-BF07-ED0768DFA35B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B3-4A92-BF07-ED0768DFA35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AB3-4A92-BF07-ED0768DFA35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4533</c:v>
                </c:pt>
                <c:pt idx="1">
                  <c:v>3908</c:v>
                </c:pt>
                <c:pt idx="2">
                  <c:v>3954</c:v>
                </c:pt>
                <c:pt idx="3">
                  <c:v>3162</c:v>
                </c:pt>
                <c:pt idx="4">
                  <c:v>2603</c:v>
                </c:pt>
                <c:pt idx="12">
                  <c:v>18160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AB3-4A92-BF07-ED0768DFA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AB3-4A92-BF07-ED0768DFA35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3026</c:v>
                      </c:pt>
                      <c:pt idx="1">
                        <c:v>3832</c:v>
                      </c:pt>
                      <c:pt idx="2">
                        <c:v>1334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1055</c:v>
                      </c:pt>
                      <c:pt idx="8">
                        <c:v>220</c:v>
                      </c:pt>
                      <c:pt idx="9">
                        <c:v>283</c:v>
                      </c:pt>
                      <c:pt idx="10">
                        <c:v>452</c:v>
                      </c:pt>
                      <c:pt idx="11">
                        <c:v>469</c:v>
                      </c:pt>
                      <c:pt idx="12">
                        <c:v>10755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AB3-4A92-BF07-ED0768DFA35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B3-4A92-BF07-ED0768DFA35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B3-4A92-BF07-ED0768DFA35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B3-4A92-BF07-ED0768DFA35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B3-4A92-BF07-ED0768DFA35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B3-4A92-BF07-ED0768DFA35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B3-4A92-BF07-ED0768DFA35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B3-4A92-BF07-ED0768DFA35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B3-4A92-BF07-ED0768DFA35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B3-4A92-BF07-ED0768DFA35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B3-4A92-BF07-ED0768DFA35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B3-4A92-BF07-ED0768DFA35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B3-4A92-BF07-ED0768DFA35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B3-4A92-BF07-ED0768DFA35B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2.4175327609579744E-2</c:v>
                </c:pt>
                <c:pt idx="1">
                  <c:v>-0.17062818336162988</c:v>
                </c:pt>
                <c:pt idx="2">
                  <c:v>-0.3165082108902334</c:v>
                </c:pt>
                <c:pt idx="3">
                  <c:v>-0.1739811912225705</c:v>
                </c:pt>
                <c:pt idx="4">
                  <c:v>0.42007637752318594</c:v>
                </c:pt>
                <c:pt idx="12">
                  <c:v>-0.11776136805285664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AB3-4A92-BF07-ED0768DFA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43737</c:v>
                </c:pt>
                <c:pt idx="1">
                  <c:v>51166</c:v>
                </c:pt>
                <c:pt idx="2">
                  <c:v>37751</c:v>
                </c:pt>
                <c:pt idx="3">
                  <c:v>20161</c:v>
                </c:pt>
                <c:pt idx="4">
                  <c:v>12633</c:v>
                </c:pt>
                <c:pt idx="5">
                  <c:v>45076</c:v>
                </c:pt>
                <c:pt idx="6">
                  <c:v>47034</c:v>
                </c:pt>
                <c:pt idx="7">
                  <c:v>54314</c:v>
                </c:pt>
                <c:pt idx="8">
                  <c:v>54379</c:v>
                </c:pt>
                <c:pt idx="9">
                  <c:v>47521</c:v>
                </c:pt>
                <c:pt idx="10">
                  <c:v>61676</c:v>
                </c:pt>
                <c:pt idx="11">
                  <c:v>53070</c:v>
                </c:pt>
                <c:pt idx="12">
                  <c:v>52756</c:v>
                </c:pt>
                <c:pt idx="13">
                  <c:v>52703</c:v>
                </c:pt>
                <c:pt idx="14">
                  <c:v>50284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B6-4E19-847A-2E50BEA0B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-0.14519407418989172</c:v>
                </c:pt>
                <c:pt idx="1">
                  <c:v>0.3553548250377474</c:v>
                </c:pt>
                <c:pt idx="2">
                  <c:v>0.87247656366251669</c:v>
                </c:pt>
                <c:pt idx="3">
                  <c:v>0.59589962795852136</c:v>
                </c:pt>
                <c:pt idx="4">
                  <c:v>-0.71973999467565886</c:v>
                </c:pt>
                <c:pt idx="5">
                  <c:v>-4.1629459539907265E-2</c:v>
                </c:pt>
                <c:pt idx="6">
                  <c:v>-0.13403542364767829</c:v>
                </c:pt>
                <c:pt idx="7">
                  <c:v>-1.1953143676787237E-3</c:v>
                </c:pt>
                <c:pt idx="8">
                  <c:v>0.14431514488331465</c:v>
                </c:pt>
                <c:pt idx="9">
                  <c:v>-0.22950580452688241</c:v>
                </c:pt>
                <c:pt idx="10">
                  <c:v>0.16216318070472968</c:v>
                </c:pt>
                <c:pt idx="11">
                  <c:v>5.9519296383350184E-3</c:v>
                </c:pt>
                <c:pt idx="12">
                  <c:v>1.0056353528262729E-3</c:v>
                </c:pt>
                <c:pt idx="13">
                  <c:v>4.8106753639328703E-2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B6-4E19-847A-2E50BEA0B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43075</c:v>
                </c:pt>
                <c:pt idx="1">
                  <c:v>50521</c:v>
                </c:pt>
                <c:pt idx="2">
                  <c:v>37638</c:v>
                </c:pt>
                <c:pt idx="3">
                  <c:v>20161</c:v>
                </c:pt>
                <c:pt idx="4">
                  <c:v>10755</c:v>
                </c:pt>
                <c:pt idx="5">
                  <c:v>38821</c:v>
                </c:pt>
                <c:pt idx="6">
                  <c:v>40967</c:v>
                </c:pt>
                <c:pt idx="7">
                  <c:v>47192</c:v>
                </c:pt>
                <c:pt idx="8">
                  <c:v>48495</c:v>
                </c:pt>
                <c:pt idx="9">
                  <c:v>42315</c:v>
                </c:pt>
                <c:pt idx="10">
                  <c:v>56193</c:v>
                </c:pt>
                <c:pt idx="11">
                  <c:v>48450</c:v>
                </c:pt>
                <c:pt idx="12">
                  <c:v>49117</c:v>
                </c:pt>
                <c:pt idx="13">
                  <c:v>48734</c:v>
                </c:pt>
                <c:pt idx="14">
                  <c:v>47403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C5-4AF0-ABA6-2EF34DA0D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-0.14738425605193883</c:v>
                </c:pt>
                <c:pt idx="1">
                  <c:v>0.34228705032148365</c:v>
                </c:pt>
                <c:pt idx="2">
                  <c:v>0.86687168295223449</c:v>
                </c:pt>
                <c:pt idx="3">
                  <c:v>0.87456996745699667</c:v>
                </c:pt>
                <c:pt idx="4">
                  <c:v>-0.722959223100899</c:v>
                </c:pt>
                <c:pt idx="5">
                  <c:v>-5.2383625845192516E-2</c:v>
                </c:pt>
                <c:pt idx="6">
                  <c:v>-0.13190795050008475</c:v>
                </c:pt>
                <c:pt idx="7">
                  <c:v>-2.6868749355603683E-2</c:v>
                </c:pt>
                <c:pt idx="8">
                  <c:v>0.14604750088621055</c:v>
                </c:pt>
                <c:pt idx="9">
                  <c:v>-0.24697026320004267</c:v>
                </c:pt>
                <c:pt idx="10">
                  <c:v>0.15981424148606815</c:v>
                </c:pt>
                <c:pt idx="11">
                  <c:v>-1.3579819614390143E-2</c:v>
                </c:pt>
                <c:pt idx="12">
                  <c:v>7.8589896171050722E-3</c:v>
                </c:pt>
                <c:pt idx="13">
                  <c:v>2.8078391662974989E-2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C5-4AF0-ABA6-2EF34DA0D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25282</c:v>
                </c:pt>
                <c:pt idx="11">
                  <c:v>26220</c:v>
                </c:pt>
                <c:pt idx="12">
                  <c:v>27174</c:v>
                </c:pt>
                <c:pt idx="13">
                  <c:v>27159</c:v>
                </c:pt>
                <c:pt idx="14">
                  <c:v>26532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95-4EB5-9C34-E266EA45A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-1</c:v>
                </c:pt>
                <c:pt idx="10">
                  <c:v>-3.5774218154080883E-2</c:v>
                </c:pt>
                <c:pt idx="11">
                  <c:v>-3.5107087657319513E-2</c:v>
                </c:pt>
                <c:pt idx="12">
                  <c:v>5.5230310394338566E-4</c:v>
                </c:pt>
                <c:pt idx="13">
                  <c:v>2.3631840796019876E-2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95-4EB5-9C34-E266EA45A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53-4959-89D8-9DE4E583C289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753-4959-89D8-9DE4E583C28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753-4959-89D8-9DE4E583C28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53-4959-89D8-9DE4E583C28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753-4959-89D8-9DE4E583C28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53-4959-89D8-9DE4E583C28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753-4959-89D8-9DE4E583C28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53-4959-89D8-9DE4E583C28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43737</c:v>
                </c:pt>
                <c:pt idx="1">
                  <c:v>11054</c:v>
                </c:pt>
                <c:pt idx="2">
                  <c:v>32683</c:v>
                </c:pt>
                <c:pt idx="3">
                  <c:v>11037</c:v>
                </c:pt>
                <c:pt idx="4">
                  <c:v>6595</c:v>
                </c:pt>
                <c:pt idx="5">
                  <c:v>2300</c:v>
                </c:pt>
                <c:pt idx="6">
                  <c:v>1093</c:v>
                </c:pt>
                <c:pt idx="7">
                  <c:v>810</c:v>
                </c:pt>
                <c:pt idx="8">
                  <c:v>141</c:v>
                </c:pt>
                <c:pt idx="9">
                  <c:v>156</c:v>
                </c:pt>
                <c:pt idx="10">
                  <c:v>10551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53-4959-89D8-9DE4E583C289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-0.14519407418989172</c:v>
                </c:pt>
                <c:pt idx="1">
                  <c:v>-0.45412345679012345</c:v>
                </c:pt>
                <c:pt idx="2">
                  <c:v>5.7154871264070373E-2</c:v>
                </c:pt>
                <c:pt idx="3">
                  <c:v>0.18575418994413417</c:v>
                </c:pt>
                <c:pt idx="4">
                  <c:v>6.1825792947995506E-2</c:v>
                </c:pt>
                <c:pt idx="5">
                  <c:v>-0.21821889870836164</c:v>
                </c:pt>
                <c:pt idx="6">
                  <c:v>0.31370192307692313</c:v>
                </c:pt>
                <c:pt idx="7">
                  <c:v>0.14245416078984485</c:v>
                </c:pt>
                <c:pt idx="8">
                  <c:v>-0.41975308641975306</c:v>
                </c:pt>
                <c:pt idx="9">
                  <c:v>-0.19999999999999996</c:v>
                </c:pt>
                <c:pt idx="10">
                  <c:v>7.1592210767468245E-3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753-4959-89D8-9DE4E583C28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753-4959-89D8-9DE4E583C28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753-4959-89D8-9DE4E583C28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753-4959-89D8-9DE4E583C28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753-4959-89D8-9DE4E583C28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753-4959-89D8-9DE4E583C28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753-4959-89D8-9DE4E583C28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753-4959-89D8-9DE4E583C289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0.25273795642133662</c:v>
                </c:pt>
                <c:pt idx="2">
                  <c:v>0.74726204357866333</c:v>
                </c:pt>
                <c:pt idx="3">
                  <c:v>0.25234926949722203</c:v>
                </c:pt>
                <c:pt idx="4">
                  <c:v>0.15078766261974988</c:v>
                </c:pt>
                <c:pt idx="5">
                  <c:v>5.2587054439033311E-2</c:v>
                </c:pt>
                <c:pt idx="6">
                  <c:v>2.4990282826897137E-2</c:v>
                </c:pt>
                <c:pt idx="7">
                  <c:v>1.8519788737224777E-2</c:v>
                </c:pt>
                <c:pt idx="8">
                  <c:v>3.2238150764798681E-3</c:v>
                </c:pt>
                <c:pt idx="9">
                  <c:v>3.5667741271692161E-3</c:v>
                </c:pt>
                <c:pt idx="10">
                  <c:v>0.24123739625488716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753-4959-89D8-9DE4E583C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59-415B-A860-9ECBD8CAD343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3478</c:v>
                </c:pt>
                <c:pt idx="1">
                  <c:v>1606</c:v>
                </c:pt>
                <c:pt idx="2">
                  <c:v>1531</c:v>
                </c:pt>
                <c:pt idx="3">
                  <c:v>1949</c:v>
                </c:pt>
                <c:pt idx="4">
                  <c:v>2051</c:v>
                </c:pt>
                <c:pt idx="5">
                  <c:v>1450</c:v>
                </c:pt>
                <c:pt idx="6">
                  <c:v>1332</c:v>
                </c:pt>
                <c:pt idx="7">
                  <c:v>1285</c:v>
                </c:pt>
                <c:pt idx="8">
                  <c:v>1723</c:v>
                </c:pt>
                <c:pt idx="9">
                  <c:v>1095</c:v>
                </c:pt>
                <c:pt idx="10">
                  <c:v>764</c:v>
                </c:pt>
                <c:pt idx="11">
                  <c:v>1986</c:v>
                </c:pt>
                <c:pt idx="12">
                  <c:v>20250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59-415B-A860-9ECBD8CAD343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59-415B-A860-9ECBD8CAD34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596</c:v>
                </c:pt>
                <c:pt idx="1">
                  <c:v>924</c:v>
                </c:pt>
                <c:pt idx="2">
                  <c:v>2301</c:v>
                </c:pt>
                <c:pt idx="3">
                  <c:v>1208</c:v>
                </c:pt>
                <c:pt idx="4">
                  <c:v>644</c:v>
                </c:pt>
                <c:pt idx="5">
                  <c:v>646</c:v>
                </c:pt>
                <c:pt idx="6">
                  <c:v>891</c:v>
                </c:pt>
                <c:pt idx="7">
                  <c:v>654</c:v>
                </c:pt>
                <c:pt idx="8">
                  <c:v>878</c:v>
                </c:pt>
                <c:pt idx="9">
                  <c:v>1069</c:v>
                </c:pt>
                <c:pt idx="10">
                  <c:v>259</c:v>
                </c:pt>
                <c:pt idx="11">
                  <c:v>984</c:v>
                </c:pt>
                <c:pt idx="12">
                  <c:v>11054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59-415B-A860-9ECBD8CAD343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59-415B-A860-9ECBD8CAD34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359-415B-A860-9ECBD8CAD34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902</c:v>
                </c:pt>
                <c:pt idx="1">
                  <c:v>571</c:v>
                </c:pt>
                <c:pt idx="2">
                  <c:v>740</c:v>
                </c:pt>
                <c:pt idx="3">
                  <c:v>698</c:v>
                </c:pt>
                <c:pt idx="4">
                  <c:v>570</c:v>
                </c:pt>
                <c:pt idx="12">
                  <c:v>3481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359-415B-A860-9ECBD8CAD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359-415B-A860-9ECBD8CAD34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425</c:v>
                      </c:pt>
                      <c:pt idx="1">
                        <c:v>458</c:v>
                      </c:pt>
                      <c:pt idx="2">
                        <c:v>240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890</c:v>
                      </c:pt>
                      <c:pt idx="8">
                        <c:v>116</c:v>
                      </c:pt>
                      <c:pt idx="9">
                        <c:v>115</c:v>
                      </c:pt>
                      <c:pt idx="10">
                        <c:v>88</c:v>
                      </c:pt>
                      <c:pt idx="11">
                        <c:v>3</c:v>
                      </c:pt>
                      <c:pt idx="12">
                        <c:v>2339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359-415B-A860-9ECBD8CAD34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59-415B-A860-9ECBD8CAD34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59-415B-A860-9ECBD8CAD34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59-415B-A860-9ECBD8CAD34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59-415B-A860-9ECBD8CAD34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59-415B-A860-9ECBD8CAD34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59-415B-A860-9ECBD8CAD34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59-415B-A860-9ECBD8CAD34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59-415B-A860-9ECBD8CAD34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59-415B-A860-9ECBD8CAD34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59-415B-A860-9ECBD8CAD34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59-415B-A860-9ECBD8CAD34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59-415B-A860-9ECBD8CAD34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59-415B-A860-9ECBD8CAD343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0.51342281879194629</c:v>
                </c:pt>
                <c:pt idx="1">
                  <c:v>-0.38203463203463206</c:v>
                </c:pt>
                <c:pt idx="2">
                  <c:v>-0.67840069534984782</c:v>
                </c:pt>
                <c:pt idx="3">
                  <c:v>-0.42218543046357615</c:v>
                </c:pt>
                <c:pt idx="4">
                  <c:v>-0.1149068322981367</c:v>
                </c:pt>
                <c:pt idx="12">
                  <c:v>-0.38639167988718492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359-415B-A860-9ECBD8CAD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FD-4859-91A0-E5188670B476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DFD-4859-91A0-E5188670B47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DFD-4859-91A0-E5188670B47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DFD-4859-91A0-E5188670B47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DFD-4859-91A0-E5188670B47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DFD-4859-91A0-E5188670B47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DFD-4859-91A0-E5188670B47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DFD-4859-91A0-E5188670B4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1870</c:v>
                </c:pt>
                <c:pt idx="1">
                  <c:v>644</c:v>
                </c:pt>
                <c:pt idx="2">
                  <c:v>537</c:v>
                </c:pt>
                <c:pt idx="3">
                  <c:v>107</c:v>
                </c:pt>
                <c:pt idx="4">
                  <c:v>1226</c:v>
                </c:pt>
                <c:pt idx="5">
                  <c:v>778</c:v>
                </c:pt>
                <c:pt idx="6">
                  <c:v>76</c:v>
                </c:pt>
                <c:pt idx="7">
                  <c:v>70</c:v>
                </c:pt>
                <c:pt idx="8">
                  <c:v>12</c:v>
                </c:pt>
                <c:pt idx="9">
                  <c:v>7</c:v>
                </c:pt>
                <c:pt idx="10">
                  <c:v>0</c:v>
                </c:pt>
                <c:pt idx="11">
                  <c:v>0</c:v>
                </c:pt>
                <c:pt idx="12">
                  <c:v>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FD-4859-91A0-E5188670B476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mayo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-0.48213791193575184</c:v>
                </c:pt>
                <c:pt idx="1">
                  <c:v>-0.68600682593856654</c:v>
                </c:pt>
                <c:pt idx="2">
                  <c:v>-0.66728624535315983</c:v>
                </c:pt>
                <c:pt idx="3">
                  <c:v>-0.75514874141876431</c:v>
                </c:pt>
                <c:pt idx="4">
                  <c:v>-0.21410256410256412</c:v>
                </c:pt>
                <c:pt idx="5">
                  <c:v>0.16641679160419787</c:v>
                </c:pt>
                <c:pt idx="6">
                  <c:v>-0.39682539682539686</c:v>
                </c:pt>
                <c:pt idx="7">
                  <c:v>-0.56521739130434789</c:v>
                </c:pt>
                <c:pt idx="8">
                  <c:v>-0.47826086956521741</c:v>
                </c:pt>
                <c:pt idx="9">
                  <c:v>-0.82926829268292679</c:v>
                </c:pt>
                <c:pt idx="10">
                  <c:v>-1</c:v>
                </c:pt>
                <c:pt idx="11">
                  <c:v>-1</c:v>
                </c:pt>
                <c:pt idx="12">
                  <c:v>-0.47299813780260702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DFD-4859-91A0-E5188670B47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DFD-4859-91A0-E5188670B47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DFD-4859-91A0-E5188670B47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DFD-4859-91A0-E5188670B47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DFD-4859-91A0-E5188670B47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DFD-4859-91A0-E5188670B47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DFD-4859-91A0-E5188670B47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DFD-4859-91A0-E5188670B476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0.34438502673796789</c:v>
                </c:pt>
                <c:pt idx="2">
                  <c:v>0.28716577540106952</c:v>
                </c:pt>
                <c:pt idx="3">
                  <c:v>5.7219251336898397E-2</c:v>
                </c:pt>
                <c:pt idx="4">
                  <c:v>0.65561497326203211</c:v>
                </c:pt>
                <c:pt idx="5">
                  <c:v>0.41604278074866308</c:v>
                </c:pt>
                <c:pt idx="6">
                  <c:v>4.0641711229946524E-2</c:v>
                </c:pt>
                <c:pt idx="7">
                  <c:v>3.7433155080213901E-2</c:v>
                </c:pt>
                <c:pt idx="8">
                  <c:v>6.4171122994652408E-3</c:v>
                </c:pt>
                <c:pt idx="9">
                  <c:v>3.7433155080213902E-3</c:v>
                </c:pt>
                <c:pt idx="10">
                  <c:v>0</c:v>
                </c:pt>
                <c:pt idx="11">
                  <c:v>0</c:v>
                </c:pt>
                <c:pt idx="12">
                  <c:v>0.15133689839572192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DFD-4859-91A0-E5188670B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54-4D8A-BA86-34094741266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154-4D8A-BA86-34094741266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154-4D8A-BA86-34094741266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154-4D8A-BA86-34094741266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154-4D8A-BA86-34094741266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154-4D8A-BA86-34094741266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154-4D8A-BA86-34094741266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154-4D8A-BA86-34094741266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18447</c:v>
                </c:pt>
                <c:pt idx="1">
                  <c:v>3481</c:v>
                </c:pt>
                <c:pt idx="2">
                  <c:v>14966</c:v>
                </c:pt>
                <c:pt idx="3">
                  <c:v>5158</c:v>
                </c:pt>
                <c:pt idx="4">
                  <c:v>3212</c:v>
                </c:pt>
                <c:pt idx="5">
                  <c:v>904</c:v>
                </c:pt>
                <c:pt idx="6">
                  <c:v>447</c:v>
                </c:pt>
                <c:pt idx="7">
                  <c:v>422</c:v>
                </c:pt>
                <c:pt idx="8">
                  <c:v>164</c:v>
                </c:pt>
                <c:pt idx="9">
                  <c:v>324</c:v>
                </c:pt>
                <c:pt idx="10">
                  <c:v>4335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154-4D8A-BA86-340947412663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-0.11542150187014477</c:v>
                </c:pt>
                <c:pt idx="1">
                  <c:v>-0.38639167988718492</c:v>
                </c:pt>
                <c:pt idx="2">
                  <c:v>-1.4162439891970191E-2</c:v>
                </c:pt>
                <c:pt idx="3">
                  <c:v>0.1386313465783664</c:v>
                </c:pt>
                <c:pt idx="4">
                  <c:v>-3.7458795325142291E-2</c:v>
                </c:pt>
                <c:pt idx="5">
                  <c:v>-0.22403433476394852</c:v>
                </c:pt>
                <c:pt idx="6">
                  <c:v>-0.16759776536312854</c:v>
                </c:pt>
                <c:pt idx="7">
                  <c:v>9.04392764857882E-2</c:v>
                </c:pt>
                <c:pt idx="8">
                  <c:v>1.1025641025641026</c:v>
                </c:pt>
                <c:pt idx="9">
                  <c:v>2.8117647058823527</c:v>
                </c:pt>
                <c:pt idx="10">
                  <c:v>-0.14361912287633349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154-4D8A-BA86-34094741266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154-4D8A-BA86-34094741266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154-4D8A-BA86-34094741266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154-4D8A-BA86-34094741266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154-4D8A-BA86-34094741266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154-4D8A-BA86-34094741266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154-4D8A-BA86-34094741266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154-4D8A-BA86-340947412663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0.18870277009811892</c:v>
                </c:pt>
                <c:pt idx="2">
                  <c:v>0.81129722990188102</c:v>
                </c:pt>
                <c:pt idx="3">
                  <c:v>0.27961186100720986</c:v>
                </c:pt>
                <c:pt idx="4">
                  <c:v>0.17412045319022063</c:v>
                </c:pt>
                <c:pt idx="5">
                  <c:v>4.9005258307583892E-2</c:v>
                </c:pt>
                <c:pt idx="6">
                  <c:v>2.4231582371117256E-2</c:v>
                </c:pt>
                <c:pt idx="7">
                  <c:v>2.2876348457743806E-2</c:v>
                </c:pt>
                <c:pt idx="8">
                  <c:v>8.8903344717298199E-3</c:v>
                </c:pt>
                <c:pt idx="9">
                  <c:v>1.756383151731989E-2</c:v>
                </c:pt>
                <c:pt idx="10">
                  <c:v>0.23499756057895593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154-4D8A-BA86-340947412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EA-4865-8DA5-E4829F00889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EA-4865-8DA5-E4829F00889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FEA-4865-8DA5-E4829F00889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FEA-4865-8DA5-E4829F00889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FEA-4865-8DA5-E4829F00889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FEA-4865-8DA5-E4829F00889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FEA-4865-8DA5-E4829F00889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FEA-4865-8DA5-E4829F00889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18160</c:v>
                </c:pt>
                <c:pt idx="1">
                  <c:v>3433</c:v>
                </c:pt>
                <c:pt idx="2">
                  <c:v>14727</c:v>
                </c:pt>
                <c:pt idx="3">
                  <c:v>5123</c:v>
                </c:pt>
                <c:pt idx="4">
                  <c:v>3102</c:v>
                </c:pt>
                <c:pt idx="5">
                  <c:v>901</c:v>
                </c:pt>
                <c:pt idx="6">
                  <c:v>429</c:v>
                </c:pt>
                <c:pt idx="7">
                  <c:v>419</c:v>
                </c:pt>
                <c:pt idx="8">
                  <c:v>162</c:v>
                </c:pt>
                <c:pt idx="9">
                  <c:v>321</c:v>
                </c:pt>
                <c:pt idx="10">
                  <c:v>4270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FEA-4865-8DA5-E4829F00889B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-0.11776136805285664</c:v>
                </c:pt>
                <c:pt idx="1">
                  <c:v>-0.39131205673758862</c:v>
                </c:pt>
                <c:pt idx="2">
                  <c:v>-1.4520877944325439E-2</c:v>
                </c:pt>
                <c:pt idx="3">
                  <c:v>0.14429305338396237</c:v>
                </c:pt>
                <c:pt idx="4">
                  <c:v>-4.7589806570463633E-2</c:v>
                </c:pt>
                <c:pt idx="5">
                  <c:v>-0.22193436960276336</c:v>
                </c:pt>
                <c:pt idx="6">
                  <c:v>-0.17816091954022983</c:v>
                </c:pt>
                <c:pt idx="7">
                  <c:v>9.3994778067885143E-2</c:v>
                </c:pt>
                <c:pt idx="8">
                  <c:v>1.0769230769230771</c:v>
                </c:pt>
                <c:pt idx="9">
                  <c:v>2.8674698795180724</c:v>
                </c:pt>
                <c:pt idx="10">
                  <c:v>-0.14360208584035294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FEA-4865-8DA5-E4829F00889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FEA-4865-8DA5-E4829F00889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FEA-4865-8DA5-E4829F00889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FEA-4865-8DA5-E4829F00889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FEA-4865-8DA5-E4829F00889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FEA-4865-8DA5-E4829F00889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FEA-4865-8DA5-E4829F00889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FEA-4865-8DA5-E4829F00889B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0.18904185022026432</c:v>
                </c:pt>
                <c:pt idx="2">
                  <c:v>0.81095814977973568</c:v>
                </c:pt>
                <c:pt idx="3">
                  <c:v>0.28210352422907486</c:v>
                </c:pt>
                <c:pt idx="4">
                  <c:v>0.17081497797356829</c:v>
                </c:pt>
                <c:pt idx="5">
                  <c:v>4.9614537444933923E-2</c:v>
                </c:pt>
                <c:pt idx="6">
                  <c:v>2.3623348017621146E-2</c:v>
                </c:pt>
                <c:pt idx="7">
                  <c:v>2.3072687224669604E-2</c:v>
                </c:pt>
                <c:pt idx="8">
                  <c:v>8.9207048458149786E-3</c:v>
                </c:pt>
                <c:pt idx="9">
                  <c:v>1.7676211453744494E-2</c:v>
                </c:pt>
                <c:pt idx="10">
                  <c:v>0.23513215859030837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FEA-4865-8DA5-E4829F008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mayo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3F-418B-92A9-2318BF95B8B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63F-418B-92A9-2318BF95B8B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63F-418B-92A9-2318BF95B8B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63F-418B-92A9-2318BF95B8B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63F-418B-92A9-2318BF95B8B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63F-418B-92A9-2318BF95B8B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63F-418B-92A9-2318BF95B8B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63F-418B-92A9-2318BF95B8B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2937</c:v>
                </c:pt>
                <c:pt idx="1">
                  <c:v>587</c:v>
                </c:pt>
                <c:pt idx="2">
                  <c:v>2350</c:v>
                </c:pt>
                <c:pt idx="3">
                  <c:v>1042</c:v>
                </c:pt>
                <c:pt idx="4">
                  <c:v>292</c:v>
                </c:pt>
                <c:pt idx="5">
                  <c:v>156</c:v>
                </c:pt>
                <c:pt idx="6">
                  <c:v>43</c:v>
                </c:pt>
                <c:pt idx="7">
                  <c:v>42</c:v>
                </c:pt>
                <c:pt idx="8">
                  <c:v>3</c:v>
                </c:pt>
                <c:pt idx="9">
                  <c:v>212</c:v>
                </c:pt>
                <c:pt idx="10">
                  <c:v>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63F-418B-92A9-2318BF95B8BE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0.38407163053722893</c:v>
                </c:pt>
                <c:pt idx="1">
                  <c:v>-0.11463046757164408</c:v>
                </c:pt>
                <c:pt idx="2">
                  <c:v>0.61069225496915691</c:v>
                </c:pt>
                <c:pt idx="3">
                  <c:v>0.16035634743875282</c:v>
                </c:pt>
                <c:pt idx="4">
                  <c:v>1.9494949494949494</c:v>
                </c:pt>
                <c:pt idx="5">
                  <c:v>1.0526315789473686</c:v>
                </c:pt>
                <c:pt idx="6">
                  <c:v>0.59259259259259256</c:v>
                </c:pt>
                <c:pt idx="7">
                  <c:v>3.666666666666667</c:v>
                </c:pt>
                <c:pt idx="8">
                  <c:v>0</c:v>
                </c:pt>
                <c:pt idx="9">
                  <c:v>0</c:v>
                </c:pt>
                <c:pt idx="10">
                  <c:v>0.60000000000000009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63F-418B-92A9-2318BF95B8B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63F-418B-92A9-2318BF95B8B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63F-418B-92A9-2318BF95B8B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63F-418B-92A9-2318BF95B8B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63F-418B-92A9-2318BF95B8B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63F-418B-92A9-2318BF95B8B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63F-418B-92A9-2318BF95B8B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63F-418B-92A9-2318BF95B8BE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0.19986380660537964</c:v>
                </c:pt>
                <c:pt idx="2">
                  <c:v>0.80013619339462039</c:v>
                </c:pt>
                <c:pt idx="3">
                  <c:v>0.35478379298604018</c:v>
                </c:pt>
                <c:pt idx="4">
                  <c:v>9.9421178072863464E-2</c:v>
                </c:pt>
                <c:pt idx="5">
                  <c:v>5.3115423901940753E-2</c:v>
                </c:pt>
                <c:pt idx="6">
                  <c:v>1.4640789921688798E-2</c:v>
                </c:pt>
                <c:pt idx="7">
                  <c:v>1.4300306435137897E-2</c:v>
                </c:pt>
                <c:pt idx="8">
                  <c:v>1.0214504596527069E-3</c:v>
                </c:pt>
                <c:pt idx="9">
                  <c:v>7.2182499148791282E-2</c:v>
                </c:pt>
                <c:pt idx="10">
                  <c:v>0.19067075246850529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63F-418B-92A9-2318BF95B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25-4B78-9918-DA599FBEAD7F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F25-4B78-9918-DA599FBEAD7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F25-4B78-9918-DA599FBEAD7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F25-4B78-9918-DA599FBEAD7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F25-4B78-9918-DA599FBEAD7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F25-4B78-9918-DA599FBEAD7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F25-4B78-9918-DA599FBEAD7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F25-4B78-9918-DA599FBEAD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20681</c:v>
                </c:pt>
                <c:pt idx="1">
                  <c:v>3676</c:v>
                </c:pt>
                <c:pt idx="2">
                  <c:v>2268</c:v>
                </c:pt>
                <c:pt idx="3">
                  <c:v>1408</c:v>
                </c:pt>
                <c:pt idx="4">
                  <c:v>17005</c:v>
                </c:pt>
                <c:pt idx="5">
                  <c:v>6040</c:v>
                </c:pt>
                <c:pt idx="6">
                  <c:v>3731</c:v>
                </c:pt>
                <c:pt idx="7">
                  <c:v>931</c:v>
                </c:pt>
                <c:pt idx="8">
                  <c:v>481</c:v>
                </c:pt>
                <c:pt idx="9">
                  <c:v>461</c:v>
                </c:pt>
                <c:pt idx="10">
                  <c:v>172</c:v>
                </c:pt>
                <c:pt idx="11">
                  <c:v>341</c:v>
                </c:pt>
                <c:pt idx="12">
                  <c:v>4848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F25-4B78-9918-DA599FBEAD7F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-0.10020013922728854</c:v>
                </c:pt>
                <c:pt idx="1">
                  <c:v>-0.36968449931412894</c:v>
                </c:pt>
                <c:pt idx="2">
                  <c:v>-0.4231943031536114</c:v>
                </c:pt>
                <c:pt idx="3">
                  <c:v>-0.25894736842105259</c:v>
                </c:pt>
                <c:pt idx="4">
                  <c:v>-8.5704291044775838E-3</c:v>
                </c:pt>
                <c:pt idx="5">
                  <c:v>0.15487571701720837</c:v>
                </c:pt>
                <c:pt idx="6">
                  <c:v>-3.8154163444186651E-2</c:v>
                </c:pt>
                <c:pt idx="7">
                  <c:v>-0.2318481848184818</c:v>
                </c:pt>
                <c:pt idx="8">
                  <c:v>-0.23040000000000005</c:v>
                </c:pt>
                <c:pt idx="9">
                  <c:v>3.1319910514541416E-2</c:v>
                </c:pt>
                <c:pt idx="10">
                  <c:v>0.84946236559139776</c:v>
                </c:pt>
                <c:pt idx="11">
                  <c:v>2.5520833333333335</c:v>
                </c:pt>
                <c:pt idx="12">
                  <c:v>-0.12962298025134655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F25-4B78-9918-DA599FBEAD7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F25-4B78-9918-DA599FBEAD7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F25-4B78-9918-DA599FBEAD7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F25-4B78-9918-DA599FBEAD7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F25-4B78-9918-DA599FBEAD7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F25-4B78-9918-DA599FBEAD7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F25-4B78-9918-DA599FBEAD7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F25-4B78-9918-DA599FBEAD7F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0.17774769111745081</c:v>
                </c:pt>
                <c:pt idx="2">
                  <c:v>0.10966587689183309</c:v>
                </c:pt>
                <c:pt idx="3">
                  <c:v>6.8081814225617723E-2</c:v>
                </c:pt>
                <c:pt idx="4">
                  <c:v>0.82225230888254919</c:v>
                </c:pt>
                <c:pt idx="5">
                  <c:v>0.29205550988830326</c:v>
                </c:pt>
                <c:pt idx="6">
                  <c:v>0.18040713698563898</c:v>
                </c:pt>
                <c:pt idx="7">
                  <c:v>4.5017165514240121E-2</c:v>
                </c:pt>
                <c:pt idx="8">
                  <c:v>2.3258062956336735E-2</c:v>
                </c:pt>
                <c:pt idx="9">
                  <c:v>2.2290991731541029E-2</c:v>
                </c:pt>
                <c:pt idx="10">
                  <c:v>8.3168125332430728E-3</c:v>
                </c:pt>
                <c:pt idx="11">
                  <c:v>1.6488564382766791E-2</c:v>
                </c:pt>
                <c:pt idx="12">
                  <c:v>0.23441806489047917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F25-4B78-9918-DA599FBEA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30-416F-9A29-988B8879E33E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17982</c:v>
                </c:pt>
                <c:pt idx="1">
                  <c:v>16181</c:v>
                </c:pt>
                <c:pt idx="2">
                  <c:v>18269</c:v>
                </c:pt>
                <c:pt idx="3">
                  <c:v>13117</c:v>
                </c:pt>
                <c:pt idx="4">
                  <c:v>10740</c:v>
                </c:pt>
                <c:pt idx="5">
                  <c:v>11134</c:v>
                </c:pt>
                <c:pt idx="6">
                  <c:v>10514</c:v>
                </c:pt>
                <c:pt idx="7">
                  <c:v>12529</c:v>
                </c:pt>
                <c:pt idx="8">
                  <c:v>13736</c:v>
                </c:pt>
                <c:pt idx="9">
                  <c:v>17811</c:v>
                </c:pt>
                <c:pt idx="10">
                  <c:v>20095</c:v>
                </c:pt>
                <c:pt idx="11">
                  <c:v>19927</c:v>
                </c:pt>
                <c:pt idx="12">
                  <c:v>182035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30-416F-9A29-988B8879E33E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30-416F-9A29-988B8879E33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21297</c:v>
                </c:pt>
                <c:pt idx="1">
                  <c:v>18659</c:v>
                </c:pt>
                <c:pt idx="2">
                  <c:v>20797</c:v>
                </c:pt>
                <c:pt idx="3">
                  <c:v>14586</c:v>
                </c:pt>
                <c:pt idx="4">
                  <c:v>7817</c:v>
                </c:pt>
                <c:pt idx="5">
                  <c:v>12283</c:v>
                </c:pt>
                <c:pt idx="6">
                  <c:v>12513</c:v>
                </c:pt>
                <c:pt idx="7">
                  <c:v>16653</c:v>
                </c:pt>
                <c:pt idx="8">
                  <c:v>17692</c:v>
                </c:pt>
                <c:pt idx="9">
                  <c:v>17886</c:v>
                </c:pt>
                <c:pt idx="10">
                  <c:v>15945</c:v>
                </c:pt>
                <c:pt idx="11">
                  <c:v>18514</c:v>
                </c:pt>
                <c:pt idx="12">
                  <c:v>194642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30-416F-9A29-988B8879E33E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30-416F-9A29-988B8879E33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A30-416F-9A29-988B8879E33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21020</c:v>
                </c:pt>
                <c:pt idx="1">
                  <c:v>17956</c:v>
                </c:pt>
                <c:pt idx="2">
                  <c:v>17777</c:v>
                </c:pt>
                <c:pt idx="3">
                  <c:v>13911</c:v>
                </c:pt>
                <c:pt idx="4">
                  <c:v>10049</c:v>
                </c:pt>
                <c:pt idx="12">
                  <c:v>80713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A30-416F-9A29-988B8879E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A30-416F-9A29-988B8879E33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21024</c:v>
                      </c:pt>
                      <c:pt idx="1">
                        <c:v>20377</c:v>
                      </c:pt>
                      <c:pt idx="2">
                        <c:v>12337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3632</c:v>
                      </c:pt>
                      <c:pt idx="8">
                        <c:v>1029</c:v>
                      </c:pt>
                      <c:pt idx="9">
                        <c:v>1107</c:v>
                      </c:pt>
                      <c:pt idx="10">
                        <c:v>2386</c:v>
                      </c:pt>
                      <c:pt idx="11">
                        <c:v>3004</c:v>
                      </c:pt>
                      <c:pt idx="12">
                        <c:v>65275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A30-416F-9A29-988B8879E33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A30-416F-9A29-988B8879E33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A30-416F-9A29-988B8879E33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30-416F-9A29-988B8879E33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30-416F-9A29-988B8879E33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30-416F-9A29-988B8879E33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30-416F-9A29-988B8879E33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30-416F-9A29-988B8879E33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30-416F-9A29-988B8879E33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30-416F-9A29-988B8879E33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30-416F-9A29-988B8879E33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30-416F-9A29-988B8879E33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30-416F-9A29-988B8879E33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30-416F-9A29-988B8879E33E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-1.3006526740855562E-2</c:v>
                </c:pt>
                <c:pt idx="1">
                  <c:v>-3.7676188434535574E-2</c:v>
                </c:pt>
                <c:pt idx="2">
                  <c:v>-0.14521325191133339</c:v>
                </c:pt>
                <c:pt idx="3">
                  <c:v>-4.6277252159605098E-2</c:v>
                </c:pt>
                <c:pt idx="4">
                  <c:v>0.28553153383651009</c:v>
                </c:pt>
                <c:pt idx="12">
                  <c:v>-2.9378517485208477E-2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A30-416F-9A29-988B8879E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56-46AA-B751-CAE0A751A7CC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6722</c:v>
                </c:pt>
                <c:pt idx="1">
                  <c:v>3306</c:v>
                </c:pt>
                <c:pt idx="2">
                  <c:v>3072</c:v>
                </c:pt>
                <c:pt idx="3">
                  <c:v>3399</c:v>
                </c:pt>
                <c:pt idx="4">
                  <c:v>3612</c:v>
                </c:pt>
                <c:pt idx="5">
                  <c:v>2638</c:v>
                </c:pt>
                <c:pt idx="6">
                  <c:v>2644</c:v>
                </c:pt>
                <c:pt idx="7">
                  <c:v>2887</c:v>
                </c:pt>
                <c:pt idx="8">
                  <c:v>3190</c:v>
                </c:pt>
                <c:pt idx="9">
                  <c:v>2565</c:v>
                </c:pt>
                <c:pt idx="10">
                  <c:v>2171</c:v>
                </c:pt>
                <c:pt idx="11">
                  <c:v>4029</c:v>
                </c:pt>
                <c:pt idx="12">
                  <c:v>40235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56-46AA-B751-CAE0A751A7CC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56-46AA-B751-CAE0A751A7C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1440</c:v>
                </c:pt>
                <c:pt idx="1">
                  <c:v>2089</c:v>
                </c:pt>
                <c:pt idx="2">
                  <c:v>4827</c:v>
                </c:pt>
                <c:pt idx="3">
                  <c:v>2132</c:v>
                </c:pt>
                <c:pt idx="4">
                  <c:v>1512</c:v>
                </c:pt>
                <c:pt idx="5">
                  <c:v>1891</c:v>
                </c:pt>
                <c:pt idx="6">
                  <c:v>2110</c:v>
                </c:pt>
                <c:pt idx="7">
                  <c:v>2116</c:v>
                </c:pt>
                <c:pt idx="8">
                  <c:v>2770</c:v>
                </c:pt>
                <c:pt idx="9">
                  <c:v>2189</c:v>
                </c:pt>
                <c:pt idx="10">
                  <c:v>682</c:v>
                </c:pt>
                <c:pt idx="11">
                  <c:v>2061</c:v>
                </c:pt>
                <c:pt idx="12">
                  <c:v>25819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56-46AA-B751-CAE0A751A7CC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56-46AA-B751-CAE0A751A7C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56-46AA-B751-CAE0A751A7C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2799</c:v>
                </c:pt>
                <c:pt idx="1">
                  <c:v>1561</c:v>
                </c:pt>
                <c:pt idx="2">
                  <c:v>1575</c:v>
                </c:pt>
                <c:pt idx="3">
                  <c:v>1288</c:v>
                </c:pt>
                <c:pt idx="4">
                  <c:v>1280</c:v>
                </c:pt>
                <c:pt idx="12">
                  <c:v>8503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956-46AA-B751-CAE0A751A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956-46AA-B751-CAE0A751A7C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1214</c:v>
                      </c:pt>
                      <c:pt idx="1">
                        <c:v>904</c:v>
                      </c:pt>
                      <c:pt idx="2">
                        <c:v>787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2492</c:v>
                      </c:pt>
                      <c:pt idx="8">
                        <c:v>485</c:v>
                      </c:pt>
                      <c:pt idx="9">
                        <c:v>528</c:v>
                      </c:pt>
                      <c:pt idx="10">
                        <c:v>509</c:v>
                      </c:pt>
                      <c:pt idx="11">
                        <c:v>9</c:v>
                      </c:pt>
                      <c:pt idx="12">
                        <c:v>6950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956-46AA-B751-CAE0A751A7C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956-46AA-B751-CAE0A751A7C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56-46AA-B751-CAE0A751A7C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56-46AA-B751-CAE0A751A7C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56-46AA-B751-CAE0A751A7C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56-46AA-B751-CAE0A751A7C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56-46AA-B751-CAE0A751A7C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56-46AA-B751-CAE0A751A7C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56-46AA-B751-CAE0A751A7C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56-46AA-B751-CAE0A751A7C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56-46AA-B751-CAE0A751A7C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56-46AA-B751-CAE0A751A7C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56-46AA-B751-CAE0A751A7C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56-46AA-B751-CAE0A751A7CC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0.94375000000000009</c:v>
                </c:pt>
                <c:pt idx="1">
                  <c:v>-0.25275251316419345</c:v>
                </c:pt>
                <c:pt idx="2">
                  <c:v>-0.67371037911746434</c:v>
                </c:pt>
                <c:pt idx="3">
                  <c:v>-0.39587242026266412</c:v>
                </c:pt>
                <c:pt idx="4">
                  <c:v>-0.15343915343915349</c:v>
                </c:pt>
                <c:pt idx="12">
                  <c:v>-0.29141666666666666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956-46AA-B751-CAE0A751A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C3-437C-9F74-B21F5C477813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1740</c:v>
                </c:pt>
                <c:pt idx="1">
                  <c:v>1148</c:v>
                </c:pt>
                <c:pt idx="2">
                  <c:v>1437</c:v>
                </c:pt>
                <c:pt idx="3">
                  <c:v>1028</c:v>
                </c:pt>
                <c:pt idx="4">
                  <c:v>841</c:v>
                </c:pt>
                <c:pt idx="5">
                  <c:v>1029</c:v>
                </c:pt>
                <c:pt idx="6">
                  <c:v>857</c:v>
                </c:pt>
                <c:pt idx="7">
                  <c:v>1437</c:v>
                </c:pt>
                <c:pt idx="8">
                  <c:v>925</c:v>
                </c:pt>
                <c:pt idx="9">
                  <c:v>1410</c:v>
                </c:pt>
                <c:pt idx="10">
                  <c:v>1531</c:v>
                </c:pt>
                <c:pt idx="11">
                  <c:v>1688</c:v>
                </c:pt>
                <c:pt idx="12">
                  <c:v>15071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C3-437C-9F74-B21F5C477813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C3-437C-9F74-B21F5C47781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940</c:v>
                </c:pt>
                <c:pt idx="1">
                  <c:v>1412</c:v>
                </c:pt>
                <c:pt idx="2">
                  <c:v>1780</c:v>
                </c:pt>
                <c:pt idx="3">
                  <c:v>652</c:v>
                </c:pt>
                <c:pt idx="4">
                  <c:v>401</c:v>
                </c:pt>
                <c:pt idx="5">
                  <c:v>1248</c:v>
                </c:pt>
                <c:pt idx="6">
                  <c:v>786</c:v>
                </c:pt>
                <c:pt idx="7">
                  <c:v>1083</c:v>
                </c:pt>
                <c:pt idx="8">
                  <c:v>779</c:v>
                </c:pt>
                <c:pt idx="9">
                  <c:v>775</c:v>
                </c:pt>
                <c:pt idx="10">
                  <c:v>566</c:v>
                </c:pt>
                <c:pt idx="11">
                  <c:v>1073</c:v>
                </c:pt>
                <c:pt idx="12">
                  <c:v>11495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C3-437C-9F74-B21F5C477813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C3-437C-9F74-B21F5C47781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1C3-437C-9F74-B21F5C47781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1491</c:v>
                </c:pt>
                <c:pt idx="1">
                  <c:v>791</c:v>
                </c:pt>
                <c:pt idx="2">
                  <c:v>801</c:v>
                </c:pt>
                <c:pt idx="3">
                  <c:v>461</c:v>
                </c:pt>
                <c:pt idx="4">
                  <c:v>694</c:v>
                </c:pt>
                <c:pt idx="12">
                  <c:v>4238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1C3-437C-9F74-B21F5C477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1C3-437C-9F74-B21F5C47781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563</c:v>
                      </c:pt>
                      <c:pt idx="1">
                        <c:v>504</c:v>
                      </c:pt>
                      <c:pt idx="2">
                        <c:v>522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144</c:v>
                      </c:pt>
                      <c:pt idx="9">
                        <c:v>106</c:v>
                      </c:pt>
                      <c:pt idx="10">
                        <c:v>99</c:v>
                      </c:pt>
                      <c:pt idx="11">
                        <c:v>9</c:v>
                      </c:pt>
                      <c:pt idx="12">
                        <c:v>1947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1C3-437C-9F74-B21F5C47781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1C3-437C-9F74-B21F5C47781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C3-437C-9F74-B21F5C47781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C3-437C-9F74-B21F5C47781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C3-437C-9F74-B21F5C47781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C3-437C-9F74-B21F5C47781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C3-437C-9F74-B21F5C47781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C3-437C-9F74-B21F5C47781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C3-437C-9F74-B21F5C47781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C3-437C-9F74-B21F5C47781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C3-437C-9F74-B21F5C47781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C3-437C-9F74-B21F5C47781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C3-437C-9F74-B21F5C47781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C3-437C-9F74-B21F5C477813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0.58617021276595738</c:v>
                </c:pt>
                <c:pt idx="1">
                  <c:v>-0.4398016997167139</c:v>
                </c:pt>
                <c:pt idx="2">
                  <c:v>-0.55000000000000004</c:v>
                </c:pt>
                <c:pt idx="3">
                  <c:v>-0.29294478527607359</c:v>
                </c:pt>
                <c:pt idx="4">
                  <c:v>0.73067331670822933</c:v>
                </c:pt>
                <c:pt idx="12">
                  <c:v>-0.18264223722275796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1C3-437C-9F74-B21F5C477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0B-49C7-BB92-59EEE9FDA886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4982</c:v>
                </c:pt>
                <c:pt idx="1">
                  <c:v>2158</c:v>
                </c:pt>
                <c:pt idx="2">
                  <c:v>1635</c:v>
                </c:pt>
                <c:pt idx="3">
                  <c:v>2371</c:v>
                </c:pt>
                <c:pt idx="4">
                  <c:v>2771</c:v>
                </c:pt>
                <c:pt idx="5">
                  <c:v>1609</c:v>
                </c:pt>
                <c:pt idx="6">
                  <c:v>1787</c:v>
                </c:pt>
                <c:pt idx="7">
                  <c:v>1450</c:v>
                </c:pt>
                <c:pt idx="8">
                  <c:v>2265</c:v>
                </c:pt>
                <c:pt idx="9">
                  <c:v>1155</c:v>
                </c:pt>
                <c:pt idx="10">
                  <c:v>640</c:v>
                </c:pt>
                <c:pt idx="11">
                  <c:v>2341</c:v>
                </c:pt>
                <c:pt idx="12">
                  <c:v>25164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0B-49C7-BB92-59EEE9FDA886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0B-49C7-BB92-59EEE9FDA88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500</c:v>
                </c:pt>
                <c:pt idx="1">
                  <c:v>677</c:v>
                </c:pt>
                <c:pt idx="2">
                  <c:v>3047</c:v>
                </c:pt>
                <c:pt idx="3">
                  <c:v>1480</c:v>
                </c:pt>
                <c:pt idx="4">
                  <c:v>1111</c:v>
                </c:pt>
                <c:pt idx="5">
                  <c:v>643</c:v>
                </c:pt>
                <c:pt idx="6">
                  <c:v>1324</c:v>
                </c:pt>
                <c:pt idx="7">
                  <c:v>1033</c:v>
                </c:pt>
                <c:pt idx="8">
                  <c:v>1991</c:v>
                </c:pt>
                <c:pt idx="9">
                  <c:v>1414</c:v>
                </c:pt>
                <c:pt idx="10">
                  <c:v>116</c:v>
                </c:pt>
                <c:pt idx="11">
                  <c:v>988</c:v>
                </c:pt>
                <c:pt idx="12">
                  <c:v>14324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0B-49C7-BB92-59EEE9FDA886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0B-49C7-BB92-59EEE9FDA88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10B-49C7-BB92-59EEE9FDA88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1308</c:v>
                </c:pt>
                <c:pt idx="1">
                  <c:v>770</c:v>
                </c:pt>
                <c:pt idx="2">
                  <c:v>774</c:v>
                </c:pt>
                <c:pt idx="3">
                  <c:v>827</c:v>
                </c:pt>
                <c:pt idx="4">
                  <c:v>586</c:v>
                </c:pt>
                <c:pt idx="12">
                  <c:v>4265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10B-49C7-BB92-59EEE9FDA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10B-49C7-BB92-59EEE9FDA88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651</c:v>
                      </c:pt>
                      <c:pt idx="1">
                        <c:v>400</c:v>
                      </c:pt>
                      <c:pt idx="2">
                        <c:v>265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2492</c:v>
                      </c:pt>
                      <c:pt idx="8">
                        <c:v>341</c:v>
                      </c:pt>
                      <c:pt idx="9">
                        <c:v>422</c:v>
                      </c:pt>
                      <c:pt idx="10">
                        <c:v>410</c:v>
                      </c:pt>
                      <c:pt idx="11">
                        <c:v>0</c:v>
                      </c:pt>
                      <c:pt idx="12">
                        <c:v>5003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10B-49C7-BB92-59EEE9FDA88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0B-49C7-BB92-59EEE9FDA8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0B-49C7-BB92-59EEE9FDA8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0B-49C7-BB92-59EEE9FDA8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0B-49C7-BB92-59EEE9FDA8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0B-49C7-BB92-59EEE9FDA8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0B-49C7-BB92-59EEE9FDA8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0B-49C7-BB92-59EEE9FDA8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0B-49C7-BB92-59EEE9FDA8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0B-49C7-BB92-59EEE9FDA8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0B-49C7-BB92-59EEE9FDA8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0B-49C7-BB92-59EEE9FDA8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0B-49C7-BB92-59EEE9FDA8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0B-49C7-BB92-59EEE9FDA886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1.6160000000000001</c:v>
                </c:pt>
                <c:pt idx="1">
                  <c:v>0.13737075332348603</c:v>
                </c:pt>
                <c:pt idx="2">
                  <c:v>-0.74597965211683626</c:v>
                </c:pt>
                <c:pt idx="3">
                  <c:v>-0.44121621621621621</c:v>
                </c:pt>
                <c:pt idx="4">
                  <c:v>-0.47254725472547254</c:v>
                </c:pt>
                <c:pt idx="12">
                  <c:v>-0.3741746148202495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10B-49C7-BB92-59EEE9FDA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8E-44F9-BC36-DF93B08F1786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11260</c:v>
                </c:pt>
                <c:pt idx="1">
                  <c:v>12875</c:v>
                </c:pt>
                <c:pt idx="2">
                  <c:v>15197</c:v>
                </c:pt>
                <c:pt idx="3">
                  <c:v>9718</c:v>
                </c:pt>
                <c:pt idx="4">
                  <c:v>7128</c:v>
                </c:pt>
                <c:pt idx="5">
                  <c:v>8496</c:v>
                </c:pt>
                <c:pt idx="6">
                  <c:v>7870</c:v>
                </c:pt>
                <c:pt idx="7">
                  <c:v>9642</c:v>
                </c:pt>
                <c:pt idx="8">
                  <c:v>10546</c:v>
                </c:pt>
                <c:pt idx="9">
                  <c:v>15246</c:v>
                </c:pt>
                <c:pt idx="10">
                  <c:v>17924</c:v>
                </c:pt>
                <c:pt idx="11">
                  <c:v>15898</c:v>
                </c:pt>
                <c:pt idx="12">
                  <c:v>141800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8E-44F9-BC36-DF93B08F1786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8E-44F9-BC36-DF93B08F178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19857</c:v>
                </c:pt>
                <c:pt idx="1">
                  <c:v>16570</c:v>
                </c:pt>
                <c:pt idx="2">
                  <c:v>15970</c:v>
                </c:pt>
                <c:pt idx="3">
                  <c:v>12454</c:v>
                </c:pt>
                <c:pt idx="4">
                  <c:v>6305</c:v>
                </c:pt>
                <c:pt idx="5">
                  <c:v>10392</c:v>
                </c:pt>
                <c:pt idx="6">
                  <c:v>10403</c:v>
                </c:pt>
                <c:pt idx="7">
                  <c:v>14537</c:v>
                </c:pt>
                <c:pt idx="8">
                  <c:v>14922</c:v>
                </c:pt>
                <c:pt idx="9">
                  <c:v>15697</c:v>
                </c:pt>
                <c:pt idx="10">
                  <c:v>15263</c:v>
                </c:pt>
                <c:pt idx="11">
                  <c:v>16453</c:v>
                </c:pt>
                <c:pt idx="12">
                  <c:v>168823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8E-44F9-BC36-DF93B08F1786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8E-44F9-BC36-DF93B08F178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E8E-44F9-BC36-DF93B08F178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18221</c:v>
                </c:pt>
                <c:pt idx="1">
                  <c:v>16395</c:v>
                </c:pt>
                <c:pt idx="2">
                  <c:v>16202</c:v>
                </c:pt>
                <c:pt idx="3">
                  <c:v>12623</c:v>
                </c:pt>
                <c:pt idx="4">
                  <c:v>8769</c:v>
                </c:pt>
                <c:pt idx="12">
                  <c:v>72210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8E-44F9-BC36-DF93B08F1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E8E-44F9-BC36-DF93B08F178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19810</c:v>
                      </c:pt>
                      <c:pt idx="1">
                        <c:v>19473</c:v>
                      </c:pt>
                      <c:pt idx="2">
                        <c:v>11550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1140</c:v>
                      </c:pt>
                      <c:pt idx="8">
                        <c:v>544</c:v>
                      </c:pt>
                      <c:pt idx="9">
                        <c:v>579</c:v>
                      </c:pt>
                      <c:pt idx="10">
                        <c:v>1877</c:v>
                      </c:pt>
                      <c:pt idx="11">
                        <c:v>2995</c:v>
                      </c:pt>
                      <c:pt idx="12">
                        <c:v>58325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E8E-44F9-BC36-DF93B08F178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8E-44F9-BC36-DF93B08F17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8E-44F9-BC36-DF93B08F17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8E-44F9-BC36-DF93B08F17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8E-44F9-BC36-DF93B08F17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8E-44F9-BC36-DF93B08F17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8E-44F9-BC36-DF93B08F17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8E-44F9-BC36-DF93B08F17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8E-44F9-BC36-DF93B08F17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8E-44F9-BC36-DF93B08F17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8E-44F9-BC36-DF93B08F17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8E-44F9-BC36-DF93B08F17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8E-44F9-BC36-DF93B08F17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8E-44F9-BC36-DF93B08F1786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-8.2389081935841268E-2</c:v>
                </c:pt>
                <c:pt idx="1">
                  <c:v>-1.0561255280627679E-2</c:v>
                </c:pt>
                <c:pt idx="2">
                  <c:v>1.4527238572323187E-2</c:v>
                </c:pt>
                <c:pt idx="3">
                  <c:v>1.3569937369519725E-2</c:v>
                </c:pt>
                <c:pt idx="4">
                  <c:v>0.39080095162569384</c:v>
                </c:pt>
                <c:pt idx="12">
                  <c:v>1.4812524593850185E-2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E8E-44F9-BC36-DF93B08F1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ED-4B63-860A-377459E3BA63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741</c:v>
                </c:pt>
                <c:pt idx="1">
                  <c:v>455</c:v>
                </c:pt>
                <c:pt idx="2">
                  <c:v>614</c:v>
                </c:pt>
                <c:pt idx="3">
                  <c:v>477</c:v>
                </c:pt>
                <c:pt idx="4">
                  <c:v>437</c:v>
                </c:pt>
                <c:pt idx="5">
                  <c:v>374</c:v>
                </c:pt>
                <c:pt idx="6">
                  <c:v>291</c:v>
                </c:pt>
                <c:pt idx="7">
                  <c:v>397</c:v>
                </c:pt>
                <c:pt idx="8">
                  <c:v>337</c:v>
                </c:pt>
                <c:pt idx="9">
                  <c:v>456</c:v>
                </c:pt>
                <c:pt idx="10">
                  <c:v>377</c:v>
                </c:pt>
                <c:pt idx="11">
                  <c:v>483</c:v>
                </c:pt>
                <c:pt idx="12">
                  <c:v>5439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ED-4B63-860A-377459E3BA63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ED-4B63-860A-377459E3BA6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317</c:v>
                </c:pt>
                <c:pt idx="1">
                  <c:v>554</c:v>
                </c:pt>
                <c:pt idx="2">
                  <c:v>578</c:v>
                </c:pt>
                <c:pt idx="3">
                  <c:v>238</c:v>
                </c:pt>
                <c:pt idx="4">
                  <c:v>107</c:v>
                </c:pt>
                <c:pt idx="5">
                  <c:v>283</c:v>
                </c:pt>
                <c:pt idx="6">
                  <c:v>253</c:v>
                </c:pt>
                <c:pt idx="7">
                  <c:v>272</c:v>
                </c:pt>
                <c:pt idx="8">
                  <c:v>209</c:v>
                </c:pt>
                <c:pt idx="9">
                  <c:v>295</c:v>
                </c:pt>
                <c:pt idx="10">
                  <c:v>259</c:v>
                </c:pt>
                <c:pt idx="11">
                  <c:v>438</c:v>
                </c:pt>
                <c:pt idx="12">
                  <c:v>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ED-4B63-860A-377459E3BA63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ED-4B63-860A-377459E3BA6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0ED-4B63-860A-377459E3BA6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505</c:v>
                </c:pt>
                <c:pt idx="1">
                  <c:v>210</c:v>
                </c:pt>
                <c:pt idx="2">
                  <c:v>194</c:v>
                </c:pt>
                <c:pt idx="3">
                  <c:v>153</c:v>
                </c:pt>
                <c:pt idx="4">
                  <c:v>234</c:v>
                </c:pt>
                <c:pt idx="12">
                  <c:v>1296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0ED-4B63-860A-377459E3B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0ED-4B63-860A-377459E3BA6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217</c:v>
                      </c:pt>
                      <c:pt idx="1">
                        <c:v>262</c:v>
                      </c:pt>
                      <c:pt idx="2">
                        <c:v>106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41</c:v>
                      </c:pt>
                      <c:pt idx="9">
                        <c:v>26</c:v>
                      </c:pt>
                      <c:pt idx="10">
                        <c:v>26</c:v>
                      </c:pt>
                      <c:pt idx="11">
                        <c:v>3</c:v>
                      </c:pt>
                      <c:pt idx="12">
                        <c:v>681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0ED-4B63-860A-377459E3BA6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0ED-4B63-860A-377459E3BA6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0ED-4B63-860A-377459E3BA6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0ED-4B63-860A-377459E3BA6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ED-4B63-860A-377459E3BA6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ED-4B63-860A-377459E3BA6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ED-4B63-860A-377459E3BA6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ED-4B63-860A-377459E3BA6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ED-4B63-860A-377459E3BA6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ED-4B63-860A-377459E3BA6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ED-4B63-860A-377459E3BA6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ED-4B63-860A-377459E3BA6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ED-4B63-860A-377459E3BA6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ED-4B63-860A-377459E3BA63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0.59305993690851744</c:v>
                </c:pt>
                <c:pt idx="1">
                  <c:v>-0.62093862815884471</c:v>
                </c:pt>
                <c:pt idx="2">
                  <c:v>-0.66435986159169547</c:v>
                </c:pt>
                <c:pt idx="3">
                  <c:v>-0.3571428571428571</c:v>
                </c:pt>
                <c:pt idx="4">
                  <c:v>1.1869158878504673</c:v>
                </c:pt>
                <c:pt idx="12">
                  <c:v>-0.27759197324414719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0ED-4B63-860A-377459E3B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E9-4B5A-913A-D722336E8C80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4671</c:v>
                </c:pt>
                <c:pt idx="1">
                  <c:v>5059</c:v>
                </c:pt>
                <c:pt idx="2">
                  <c:v>5407</c:v>
                </c:pt>
                <c:pt idx="3">
                  <c:v>3130</c:v>
                </c:pt>
                <c:pt idx="4">
                  <c:v>4056</c:v>
                </c:pt>
                <c:pt idx="5">
                  <c:v>4750</c:v>
                </c:pt>
                <c:pt idx="6">
                  <c:v>3580</c:v>
                </c:pt>
                <c:pt idx="7">
                  <c:v>3569</c:v>
                </c:pt>
                <c:pt idx="8">
                  <c:v>5343</c:v>
                </c:pt>
                <c:pt idx="9">
                  <c:v>5420</c:v>
                </c:pt>
                <c:pt idx="10">
                  <c:v>5036</c:v>
                </c:pt>
                <c:pt idx="11">
                  <c:v>5463</c:v>
                </c:pt>
                <c:pt idx="12">
                  <c:v>55484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E9-4B5A-913A-D722336E8C80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E9-4B5A-913A-D722336E8C8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5648</c:v>
                </c:pt>
                <c:pt idx="1">
                  <c:v>5918</c:v>
                </c:pt>
                <c:pt idx="2">
                  <c:v>5789</c:v>
                </c:pt>
                <c:pt idx="3">
                  <c:v>4286</c:v>
                </c:pt>
                <c:pt idx="4">
                  <c:v>4481</c:v>
                </c:pt>
                <c:pt idx="5">
                  <c:v>8026</c:v>
                </c:pt>
                <c:pt idx="6">
                  <c:v>4630</c:v>
                </c:pt>
                <c:pt idx="7">
                  <c:v>6181</c:v>
                </c:pt>
                <c:pt idx="8">
                  <c:v>6777</c:v>
                </c:pt>
                <c:pt idx="9">
                  <c:v>6559</c:v>
                </c:pt>
                <c:pt idx="10">
                  <c:v>5563</c:v>
                </c:pt>
                <c:pt idx="11">
                  <c:v>5875</c:v>
                </c:pt>
                <c:pt idx="12">
                  <c:v>69733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E9-4B5A-913A-D722336E8C80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E9-4B5A-913A-D722336E8C8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3E9-4B5A-913A-D722336E8C8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6773</c:v>
                </c:pt>
                <c:pt idx="1">
                  <c:v>5656</c:v>
                </c:pt>
                <c:pt idx="2">
                  <c:v>6562</c:v>
                </c:pt>
                <c:pt idx="3">
                  <c:v>4952</c:v>
                </c:pt>
                <c:pt idx="4">
                  <c:v>4822</c:v>
                </c:pt>
                <c:pt idx="12">
                  <c:v>28765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3E9-4B5A-913A-D722336E8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3E9-4B5A-913A-D722336E8C8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5266</c:v>
                      </c:pt>
                      <c:pt idx="1">
                        <c:v>6304</c:v>
                      </c:pt>
                      <c:pt idx="2">
                        <c:v>7338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81</c:v>
                      </c:pt>
                      <c:pt idx="8">
                        <c:v>119</c:v>
                      </c:pt>
                      <c:pt idx="9">
                        <c:v>110</c:v>
                      </c:pt>
                      <c:pt idx="10">
                        <c:v>164</c:v>
                      </c:pt>
                      <c:pt idx="11">
                        <c:v>350</c:v>
                      </c:pt>
                      <c:pt idx="12">
                        <c:v>19771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3E9-4B5A-913A-D722336E8C8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3E9-4B5A-913A-D722336E8C8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3E9-4B5A-913A-D722336E8C8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E9-4B5A-913A-D722336E8C8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E9-4B5A-913A-D722336E8C8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E9-4B5A-913A-D722336E8C8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E9-4B5A-913A-D722336E8C8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E9-4B5A-913A-D722336E8C8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E9-4B5A-913A-D722336E8C8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E9-4B5A-913A-D722336E8C8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E9-4B5A-913A-D722336E8C8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E9-4B5A-913A-D722336E8C8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E9-4B5A-913A-D722336E8C8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E9-4B5A-913A-D722336E8C80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0.19918555240793201</c:v>
                </c:pt>
                <c:pt idx="1">
                  <c:v>-4.427171341669478E-2</c:v>
                </c:pt>
                <c:pt idx="2">
                  <c:v>0.13352910692693043</c:v>
                </c:pt>
                <c:pt idx="3">
                  <c:v>0.15538964069062056</c:v>
                </c:pt>
                <c:pt idx="4">
                  <c:v>7.6099085025663982E-2</c:v>
                </c:pt>
                <c:pt idx="12">
                  <c:v>0.10117908276548504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3E9-4B5A-913A-D722336E8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9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CC-440A-9B2C-63D8E5DAEAD5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1909</c:v>
                </c:pt>
                <c:pt idx="1">
                  <c:v>3000</c:v>
                </c:pt>
                <c:pt idx="2">
                  <c:v>4413</c:v>
                </c:pt>
                <c:pt idx="3">
                  <c:v>2417</c:v>
                </c:pt>
                <c:pt idx="4">
                  <c:v>635</c:v>
                </c:pt>
                <c:pt idx="5">
                  <c:v>1387</c:v>
                </c:pt>
                <c:pt idx="6">
                  <c:v>1550</c:v>
                </c:pt>
                <c:pt idx="7">
                  <c:v>1791</c:v>
                </c:pt>
                <c:pt idx="8">
                  <c:v>2284</c:v>
                </c:pt>
                <c:pt idx="9">
                  <c:v>3442</c:v>
                </c:pt>
                <c:pt idx="10">
                  <c:v>6832</c:v>
                </c:pt>
                <c:pt idx="11">
                  <c:v>4805</c:v>
                </c:pt>
                <c:pt idx="12">
                  <c:v>34465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CC-440A-9B2C-63D8E5DAEAD5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CC-440A-9B2C-63D8E5DAEAD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6720</c:v>
                </c:pt>
                <c:pt idx="1">
                  <c:v>4191</c:v>
                </c:pt>
                <c:pt idx="2">
                  <c:v>4701</c:v>
                </c:pt>
                <c:pt idx="3">
                  <c:v>3247</c:v>
                </c:pt>
                <c:pt idx="4">
                  <c:v>365</c:v>
                </c:pt>
                <c:pt idx="5">
                  <c:v>767</c:v>
                </c:pt>
                <c:pt idx="6">
                  <c:v>2203</c:v>
                </c:pt>
                <c:pt idx="7">
                  <c:v>2519</c:v>
                </c:pt>
                <c:pt idx="8">
                  <c:v>2496</c:v>
                </c:pt>
                <c:pt idx="9">
                  <c:v>3103</c:v>
                </c:pt>
                <c:pt idx="10">
                  <c:v>4594</c:v>
                </c:pt>
                <c:pt idx="11">
                  <c:v>4165</c:v>
                </c:pt>
                <c:pt idx="12">
                  <c:v>39071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CC-440A-9B2C-63D8E5DAEAD5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CC-440A-9B2C-63D8E5DAEAD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ECC-440A-9B2C-63D8E5DAEAD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4621</c:v>
                </c:pt>
                <c:pt idx="1">
                  <c:v>4410</c:v>
                </c:pt>
                <c:pt idx="2">
                  <c:v>4240</c:v>
                </c:pt>
                <c:pt idx="3">
                  <c:v>3274</c:v>
                </c:pt>
                <c:pt idx="4">
                  <c:v>1121</c:v>
                </c:pt>
                <c:pt idx="12">
                  <c:v>17666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ECC-440A-9B2C-63D8E5DAE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ECC-440A-9B2C-63D8E5DAEAD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6545</c:v>
                      </c:pt>
                      <c:pt idx="1">
                        <c:v>6280</c:v>
                      </c:pt>
                      <c:pt idx="2">
                        <c:v>1807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256</c:v>
                      </c:pt>
                      <c:pt idx="8">
                        <c:v>221</c:v>
                      </c:pt>
                      <c:pt idx="9">
                        <c:v>210</c:v>
                      </c:pt>
                      <c:pt idx="10">
                        <c:v>1354</c:v>
                      </c:pt>
                      <c:pt idx="11">
                        <c:v>1915</c:v>
                      </c:pt>
                      <c:pt idx="12">
                        <c:v>18669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ECC-440A-9B2C-63D8E5DAEAD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ECC-440A-9B2C-63D8E5DAEAD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ECC-440A-9B2C-63D8E5DAEAD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ECC-440A-9B2C-63D8E5DAEAD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CC-440A-9B2C-63D8E5DAEAD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CC-440A-9B2C-63D8E5DAEAD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CC-440A-9B2C-63D8E5DAEAD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CC-440A-9B2C-63D8E5DAEAD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CC-440A-9B2C-63D8E5DAEAD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CC-440A-9B2C-63D8E5DAEAD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CC-440A-9B2C-63D8E5DAEAD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CC-440A-9B2C-63D8E5DAEAD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CC-440A-9B2C-63D8E5DAEAD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CC-440A-9B2C-63D8E5DAEAD5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-0.31235119047619042</c:v>
                </c:pt>
                <c:pt idx="1">
                  <c:v>5.2254831782390765E-2</c:v>
                </c:pt>
                <c:pt idx="2">
                  <c:v>-9.8064241650712591E-2</c:v>
                </c:pt>
                <c:pt idx="3">
                  <c:v>8.3153680320295909E-3</c:v>
                </c:pt>
                <c:pt idx="4">
                  <c:v>2.0712328767123287</c:v>
                </c:pt>
                <c:pt idx="12">
                  <c:v>-8.1044527673741151E-2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ECC-440A-9B2C-63D8E5DAE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2C-45D1-83E4-7DF72CED88EF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617</c:v>
                </c:pt>
                <c:pt idx="1">
                  <c:v>654</c:v>
                </c:pt>
                <c:pt idx="2">
                  <c:v>785</c:v>
                </c:pt>
                <c:pt idx="3">
                  <c:v>749</c:v>
                </c:pt>
                <c:pt idx="4">
                  <c:v>298</c:v>
                </c:pt>
                <c:pt idx="5">
                  <c:v>385</c:v>
                </c:pt>
                <c:pt idx="6">
                  <c:v>332</c:v>
                </c:pt>
                <c:pt idx="7">
                  <c:v>638</c:v>
                </c:pt>
                <c:pt idx="8">
                  <c:v>379</c:v>
                </c:pt>
                <c:pt idx="9">
                  <c:v>717</c:v>
                </c:pt>
                <c:pt idx="10">
                  <c:v>631</c:v>
                </c:pt>
                <c:pt idx="11">
                  <c:v>599</c:v>
                </c:pt>
                <c:pt idx="12">
                  <c:v>6784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2C-45D1-83E4-7DF72CED88EF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2C-45D1-83E4-7DF72CED88E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747</c:v>
                </c:pt>
                <c:pt idx="1">
                  <c:v>490</c:v>
                </c:pt>
                <c:pt idx="2">
                  <c:v>707</c:v>
                </c:pt>
                <c:pt idx="3">
                  <c:v>471</c:v>
                </c:pt>
                <c:pt idx="4">
                  <c:v>131</c:v>
                </c:pt>
                <c:pt idx="5">
                  <c:v>222</c:v>
                </c:pt>
                <c:pt idx="6">
                  <c:v>181</c:v>
                </c:pt>
                <c:pt idx="7">
                  <c:v>993</c:v>
                </c:pt>
                <c:pt idx="8">
                  <c:v>1070</c:v>
                </c:pt>
                <c:pt idx="9">
                  <c:v>709</c:v>
                </c:pt>
                <c:pt idx="10">
                  <c:v>478</c:v>
                </c:pt>
                <c:pt idx="11">
                  <c:v>475</c:v>
                </c:pt>
                <c:pt idx="12">
                  <c:v>6674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2C-45D1-83E4-7DF72CED88EF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2C-45D1-83E4-7DF72CED88E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E2C-45D1-83E4-7DF72CED88E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468</c:v>
                </c:pt>
                <c:pt idx="1">
                  <c:v>579</c:v>
                </c:pt>
                <c:pt idx="2">
                  <c:v>451</c:v>
                </c:pt>
                <c:pt idx="3">
                  <c:v>425</c:v>
                </c:pt>
                <c:pt idx="4">
                  <c:v>370</c:v>
                </c:pt>
                <c:pt idx="12">
                  <c:v>2293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E2C-45D1-83E4-7DF72CED8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E2C-45D1-83E4-7DF72CED88E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416</c:v>
                      </c:pt>
                      <c:pt idx="1">
                        <c:v>641</c:v>
                      </c:pt>
                      <c:pt idx="2">
                        <c:v>63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227</c:v>
                      </c:pt>
                      <c:pt idx="8">
                        <c:v>58</c:v>
                      </c:pt>
                      <c:pt idx="9">
                        <c:v>10</c:v>
                      </c:pt>
                      <c:pt idx="10">
                        <c:v>17</c:v>
                      </c:pt>
                      <c:pt idx="11">
                        <c:v>42</c:v>
                      </c:pt>
                      <c:pt idx="12">
                        <c:v>1519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E2C-45D1-83E4-7DF72CED88E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E2C-45D1-83E4-7DF72CED88E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2C-45D1-83E4-7DF72CED88E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2C-45D1-83E4-7DF72CED88E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2C-45D1-83E4-7DF72CED88E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2C-45D1-83E4-7DF72CED88E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2C-45D1-83E4-7DF72CED88E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2C-45D1-83E4-7DF72CED88E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2C-45D1-83E4-7DF72CED88E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2C-45D1-83E4-7DF72CED88E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2C-45D1-83E4-7DF72CED88E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2C-45D1-83E4-7DF72CED88E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2C-45D1-83E4-7DF72CED88E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2C-45D1-83E4-7DF72CED88EF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-0.37349397590361444</c:v>
                </c:pt>
                <c:pt idx="1">
                  <c:v>0.18163265306122445</c:v>
                </c:pt>
                <c:pt idx="2">
                  <c:v>-0.36209335219236205</c:v>
                </c:pt>
                <c:pt idx="3">
                  <c:v>-9.7664543524416114E-2</c:v>
                </c:pt>
                <c:pt idx="4">
                  <c:v>1.8244274809160306</c:v>
                </c:pt>
                <c:pt idx="12">
                  <c:v>-9.9371563236449356E-2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E2C-45D1-83E4-7DF72CED8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7E-405C-AFA9-84F87EE735A8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248</c:v>
                </c:pt>
                <c:pt idx="1">
                  <c:v>250</c:v>
                </c:pt>
                <c:pt idx="2">
                  <c:v>394</c:v>
                </c:pt>
                <c:pt idx="3">
                  <c:v>302</c:v>
                </c:pt>
                <c:pt idx="4">
                  <c:v>109</c:v>
                </c:pt>
                <c:pt idx="5">
                  <c:v>133</c:v>
                </c:pt>
                <c:pt idx="6">
                  <c:v>117</c:v>
                </c:pt>
                <c:pt idx="7">
                  <c:v>284</c:v>
                </c:pt>
                <c:pt idx="8">
                  <c:v>55</c:v>
                </c:pt>
                <c:pt idx="9">
                  <c:v>181</c:v>
                </c:pt>
                <c:pt idx="10">
                  <c:v>301</c:v>
                </c:pt>
                <c:pt idx="11">
                  <c:v>254</c:v>
                </c:pt>
                <c:pt idx="12">
                  <c:v>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7E-405C-AFA9-84F87EE735A8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7E-405C-AFA9-84F87EE735A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659</c:v>
                </c:pt>
                <c:pt idx="1">
                  <c:v>262</c:v>
                </c:pt>
                <c:pt idx="2">
                  <c:v>268</c:v>
                </c:pt>
                <c:pt idx="3">
                  <c:v>249</c:v>
                </c:pt>
                <c:pt idx="4">
                  <c:v>12</c:v>
                </c:pt>
                <c:pt idx="5">
                  <c:v>19</c:v>
                </c:pt>
                <c:pt idx="6">
                  <c:v>10</c:v>
                </c:pt>
                <c:pt idx="7">
                  <c:v>282</c:v>
                </c:pt>
                <c:pt idx="8">
                  <c:v>464</c:v>
                </c:pt>
                <c:pt idx="9">
                  <c:v>440</c:v>
                </c:pt>
                <c:pt idx="10">
                  <c:v>280</c:v>
                </c:pt>
                <c:pt idx="11">
                  <c:v>363</c:v>
                </c:pt>
                <c:pt idx="12">
                  <c:v>3308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7E-405C-AFA9-84F87EE735A8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7E-405C-AFA9-84F87EE735A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57E-405C-AFA9-84F87EE735A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368</c:v>
                </c:pt>
                <c:pt idx="1">
                  <c:v>458</c:v>
                </c:pt>
                <c:pt idx="2">
                  <c:v>136</c:v>
                </c:pt>
                <c:pt idx="3">
                  <c:v>269</c:v>
                </c:pt>
                <c:pt idx="4">
                  <c:v>113</c:v>
                </c:pt>
                <c:pt idx="12">
                  <c:v>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7E-405C-AFA9-84F87EE73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57E-405C-AFA9-84F87EE735A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270</c:v>
                      </c:pt>
                      <c:pt idx="1">
                        <c:v>364</c:v>
                      </c:pt>
                      <c:pt idx="2">
                        <c:v>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68</c:v>
                      </c:pt>
                      <c:pt idx="8">
                        <c:v>10</c:v>
                      </c:pt>
                      <c:pt idx="9">
                        <c:v>25</c:v>
                      </c:pt>
                      <c:pt idx="10">
                        <c:v>42</c:v>
                      </c:pt>
                      <c:pt idx="11">
                        <c:v>213</c:v>
                      </c:pt>
                      <c:pt idx="12">
                        <c:v>1095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57E-405C-AFA9-84F87EE735A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7E-405C-AFA9-84F87EE735A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7E-405C-AFA9-84F87EE735A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7E-405C-AFA9-84F87EE735A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7E-405C-AFA9-84F87EE735A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7E-405C-AFA9-84F87EE735A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7E-405C-AFA9-84F87EE735A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7E-405C-AFA9-84F87EE735A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7E-405C-AFA9-84F87EE735A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7E-405C-AFA9-84F87EE735A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7E-405C-AFA9-84F87EE735A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7E-405C-AFA9-84F87EE735A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7E-405C-AFA9-84F87EE735A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7E-405C-AFA9-84F87EE735A8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-0.44157814871016687</c:v>
                </c:pt>
                <c:pt idx="1">
                  <c:v>0.74809160305343503</c:v>
                </c:pt>
                <c:pt idx="2">
                  <c:v>-0.4925373134328358</c:v>
                </c:pt>
                <c:pt idx="3">
                  <c:v>8.032128514056236E-2</c:v>
                </c:pt>
                <c:pt idx="4">
                  <c:v>8.4166666666666661</c:v>
                </c:pt>
                <c:pt idx="12">
                  <c:v>-7.3103448275862015E-2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57E-405C-AFA9-84F87EE73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E1-428E-80B0-44B301D11345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201</c:v>
                </c:pt>
                <c:pt idx="1">
                  <c:v>189</c:v>
                </c:pt>
                <c:pt idx="2">
                  <c:v>324</c:v>
                </c:pt>
                <c:pt idx="3">
                  <c:v>135</c:v>
                </c:pt>
                <c:pt idx="4">
                  <c:v>93</c:v>
                </c:pt>
                <c:pt idx="5">
                  <c:v>117</c:v>
                </c:pt>
                <c:pt idx="6">
                  <c:v>118</c:v>
                </c:pt>
                <c:pt idx="7">
                  <c:v>96</c:v>
                </c:pt>
                <c:pt idx="8">
                  <c:v>141</c:v>
                </c:pt>
                <c:pt idx="9">
                  <c:v>435</c:v>
                </c:pt>
                <c:pt idx="10">
                  <c:v>698</c:v>
                </c:pt>
                <c:pt idx="11">
                  <c:v>264</c:v>
                </c:pt>
                <c:pt idx="12">
                  <c:v>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E1-428E-80B0-44B301D11345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E1-428E-80B0-44B301D1134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520</c:v>
                </c:pt>
                <c:pt idx="1">
                  <c:v>670</c:v>
                </c:pt>
                <c:pt idx="2">
                  <c:v>586</c:v>
                </c:pt>
                <c:pt idx="3">
                  <c:v>430</c:v>
                </c:pt>
                <c:pt idx="4">
                  <c:v>61</c:v>
                </c:pt>
                <c:pt idx="5">
                  <c:v>40</c:v>
                </c:pt>
                <c:pt idx="6">
                  <c:v>232</c:v>
                </c:pt>
                <c:pt idx="7">
                  <c:v>510</c:v>
                </c:pt>
                <c:pt idx="8">
                  <c:v>436</c:v>
                </c:pt>
                <c:pt idx="9">
                  <c:v>490</c:v>
                </c:pt>
                <c:pt idx="10">
                  <c:v>392</c:v>
                </c:pt>
                <c:pt idx="11">
                  <c:v>470</c:v>
                </c:pt>
                <c:pt idx="12">
                  <c:v>4837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E1-428E-80B0-44B301D11345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E1-428E-80B0-44B301D1134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5E1-428E-80B0-44B301D1134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669</c:v>
                </c:pt>
                <c:pt idx="1">
                  <c:v>437</c:v>
                </c:pt>
                <c:pt idx="2">
                  <c:v>430</c:v>
                </c:pt>
                <c:pt idx="3">
                  <c:v>289</c:v>
                </c:pt>
                <c:pt idx="4">
                  <c:v>112</c:v>
                </c:pt>
                <c:pt idx="12">
                  <c:v>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5E1-428E-80B0-44B301D11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5E1-428E-80B0-44B301D1134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275</c:v>
                      </c:pt>
                      <c:pt idx="1">
                        <c:v>303</c:v>
                      </c:pt>
                      <c:pt idx="2">
                        <c:v>10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323</c:v>
                      </c:pt>
                      <c:pt idx="8">
                        <c:v>0</c:v>
                      </c:pt>
                      <c:pt idx="9">
                        <c:v>17</c:v>
                      </c:pt>
                      <c:pt idx="10">
                        <c:v>2</c:v>
                      </c:pt>
                      <c:pt idx="11">
                        <c:v>45</c:v>
                      </c:pt>
                      <c:pt idx="12">
                        <c:v>1082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5E1-428E-80B0-44B301D1134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E1-428E-80B0-44B301D1134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E1-428E-80B0-44B301D1134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E1-428E-80B0-44B301D1134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E1-428E-80B0-44B301D1134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E1-428E-80B0-44B301D1134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E1-428E-80B0-44B301D1134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E1-428E-80B0-44B301D1134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E1-428E-80B0-44B301D1134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E1-428E-80B0-44B301D1134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E1-428E-80B0-44B301D1134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E1-428E-80B0-44B301D1134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E1-428E-80B0-44B301D1134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E1-428E-80B0-44B301D11345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0.28653846153846163</c:v>
                </c:pt>
                <c:pt idx="1">
                  <c:v>-0.34776119402985073</c:v>
                </c:pt>
                <c:pt idx="2">
                  <c:v>-0.2662116040955631</c:v>
                </c:pt>
                <c:pt idx="3">
                  <c:v>-0.32790697674418601</c:v>
                </c:pt>
                <c:pt idx="4">
                  <c:v>0.83606557377049184</c:v>
                </c:pt>
                <c:pt idx="12">
                  <c:v>-0.14556682840758717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5E1-428E-80B0-44B301D11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65-46D9-81E4-85347D18CC42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111</c:v>
                </c:pt>
                <c:pt idx="1">
                  <c:v>210</c:v>
                </c:pt>
                <c:pt idx="2">
                  <c:v>126</c:v>
                </c:pt>
                <c:pt idx="3">
                  <c:v>29</c:v>
                </c:pt>
                <c:pt idx="4">
                  <c:v>12</c:v>
                </c:pt>
                <c:pt idx="5">
                  <c:v>24</c:v>
                </c:pt>
                <c:pt idx="6">
                  <c:v>14</c:v>
                </c:pt>
                <c:pt idx="7">
                  <c:v>29</c:v>
                </c:pt>
                <c:pt idx="8">
                  <c:v>28</c:v>
                </c:pt>
                <c:pt idx="9">
                  <c:v>20</c:v>
                </c:pt>
                <c:pt idx="10">
                  <c:v>62</c:v>
                </c:pt>
                <c:pt idx="11">
                  <c:v>139</c:v>
                </c:pt>
                <c:pt idx="12">
                  <c:v>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65-46D9-81E4-85347D18CC42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65-46D9-81E4-85347D18CC4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153</c:v>
                </c:pt>
                <c:pt idx="1">
                  <c:v>120</c:v>
                </c:pt>
                <c:pt idx="2">
                  <c:v>82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48</c:v>
                </c:pt>
                <c:pt idx="7">
                  <c:v>35</c:v>
                </c:pt>
                <c:pt idx="8">
                  <c:v>10</c:v>
                </c:pt>
                <c:pt idx="9">
                  <c:v>10</c:v>
                </c:pt>
                <c:pt idx="10">
                  <c:v>31</c:v>
                </c:pt>
                <c:pt idx="11">
                  <c:v>145</c:v>
                </c:pt>
                <c:pt idx="12">
                  <c:v>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65-46D9-81E4-85347D18CC42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65-46D9-81E4-85347D18CC4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D65-46D9-81E4-85347D18CC4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143</c:v>
                </c:pt>
                <c:pt idx="1">
                  <c:v>139</c:v>
                </c:pt>
                <c:pt idx="2">
                  <c:v>227</c:v>
                </c:pt>
                <c:pt idx="3">
                  <c:v>73</c:v>
                </c:pt>
                <c:pt idx="4">
                  <c:v>12</c:v>
                </c:pt>
                <c:pt idx="12">
                  <c:v>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D65-46D9-81E4-85347D18C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D65-46D9-81E4-85347D18CC4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438</c:v>
                      </c:pt>
                      <c:pt idx="1">
                        <c:v>52</c:v>
                      </c:pt>
                      <c:pt idx="2">
                        <c:v>223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713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D65-46D9-81E4-85347D18CC4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65-46D9-81E4-85347D18CC4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65-46D9-81E4-85347D18CC4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65-46D9-81E4-85347D18CC4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65-46D9-81E4-85347D18CC4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65-46D9-81E4-85347D18CC4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65-46D9-81E4-85347D18CC4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65-46D9-81E4-85347D18CC4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65-46D9-81E4-85347D18CC4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65-46D9-81E4-85347D18CC4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65-46D9-81E4-85347D18CC4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65-46D9-81E4-85347D18CC4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65-46D9-81E4-85347D18CC4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65-46D9-81E4-85347D18CC42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-6.5359477124182996E-2</c:v>
                </c:pt>
                <c:pt idx="1">
                  <c:v>0.15833333333333344</c:v>
                </c:pt>
                <c:pt idx="2">
                  <c:v>1.7682926829268291</c:v>
                </c:pt>
                <c:pt idx="3">
                  <c:v>35.5</c:v>
                </c:pt>
                <c:pt idx="4">
                  <c:v>0</c:v>
                </c:pt>
                <c:pt idx="12">
                  <c:v>0.66386554621848748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D65-46D9-81E4-85347D18C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25-45B0-9B9F-1112E2254C67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135</c:v>
                </c:pt>
                <c:pt idx="1">
                  <c:v>147</c:v>
                </c:pt>
                <c:pt idx="2">
                  <c:v>100</c:v>
                </c:pt>
                <c:pt idx="3">
                  <c:v>54</c:v>
                </c:pt>
                <c:pt idx="4">
                  <c:v>2</c:v>
                </c:pt>
                <c:pt idx="5">
                  <c:v>5</c:v>
                </c:pt>
                <c:pt idx="6">
                  <c:v>0</c:v>
                </c:pt>
                <c:pt idx="7">
                  <c:v>15</c:v>
                </c:pt>
                <c:pt idx="8">
                  <c:v>0</c:v>
                </c:pt>
                <c:pt idx="9">
                  <c:v>62</c:v>
                </c:pt>
                <c:pt idx="10">
                  <c:v>42</c:v>
                </c:pt>
                <c:pt idx="11">
                  <c:v>73</c:v>
                </c:pt>
                <c:pt idx="12">
                  <c:v>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25-45B0-9B9F-1112E2254C67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25-45B0-9B9F-1112E2254C6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49</c:v>
                </c:pt>
                <c:pt idx="1">
                  <c:v>198</c:v>
                </c:pt>
                <c:pt idx="2">
                  <c:v>40</c:v>
                </c:pt>
                <c:pt idx="3">
                  <c:v>77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13</c:v>
                </c:pt>
                <c:pt idx="8">
                  <c:v>9</c:v>
                </c:pt>
                <c:pt idx="9">
                  <c:v>26</c:v>
                </c:pt>
                <c:pt idx="10">
                  <c:v>56</c:v>
                </c:pt>
                <c:pt idx="11">
                  <c:v>164</c:v>
                </c:pt>
                <c:pt idx="12">
                  <c:v>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25-45B0-9B9F-1112E2254C67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25-45B0-9B9F-1112E2254C6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D25-45B0-9B9F-1112E2254C6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393</c:v>
                </c:pt>
                <c:pt idx="1">
                  <c:v>71</c:v>
                </c:pt>
                <c:pt idx="2">
                  <c:v>152</c:v>
                </c:pt>
                <c:pt idx="3">
                  <c:v>26</c:v>
                </c:pt>
                <c:pt idx="4">
                  <c:v>218</c:v>
                </c:pt>
                <c:pt idx="12">
                  <c:v>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D25-45B0-9B9F-1112E2254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D25-45B0-9B9F-1112E2254C6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1077</c:v>
                      </c:pt>
                      <c:pt idx="1">
                        <c:v>252</c:v>
                      </c:pt>
                      <c:pt idx="2">
                        <c:v>159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6</c:v>
                      </c:pt>
                      <c:pt idx="10">
                        <c:v>15</c:v>
                      </c:pt>
                      <c:pt idx="11">
                        <c:v>19</c:v>
                      </c:pt>
                      <c:pt idx="12">
                        <c:v>1531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D25-45B0-9B9F-1112E2254C6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25-45B0-9B9F-1112E2254C6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25-45B0-9B9F-1112E2254C6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25-45B0-9B9F-1112E2254C6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25-45B0-9B9F-1112E2254C6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25-45B0-9B9F-1112E2254C6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25-45B0-9B9F-1112E2254C6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25-45B0-9B9F-1112E2254C6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25-45B0-9B9F-1112E2254C6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25-45B0-9B9F-1112E2254C6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25-45B0-9B9F-1112E2254C6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25-45B0-9B9F-1112E2254C6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25-45B0-9B9F-1112E2254C6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25-45B0-9B9F-1112E2254C67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7.0204081632653068</c:v>
                </c:pt>
                <c:pt idx="1">
                  <c:v>-0.64141414141414144</c:v>
                </c:pt>
                <c:pt idx="2">
                  <c:v>2.8</c:v>
                </c:pt>
                <c:pt idx="3">
                  <c:v>-0.66233766233766234</c:v>
                </c:pt>
                <c:pt idx="4">
                  <c:v>0</c:v>
                </c:pt>
                <c:pt idx="12">
                  <c:v>1.3626373626373627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D25-45B0-9B9F-1112E2254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B2-4D42-BBEF-78AF138D8A34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17982</c:v>
                </c:pt>
                <c:pt idx="1">
                  <c:v>16181</c:v>
                </c:pt>
                <c:pt idx="2">
                  <c:v>18269</c:v>
                </c:pt>
                <c:pt idx="3">
                  <c:v>13117</c:v>
                </c:pt>
                <c:pt idx="4">
                  <c:v>10740</c:v>
                </c:pt>
                <c:pt idx="5">
                  <c:v>11134</c:v>
                </c:pt>
                <c:pt idx="6">
                  <c:v>10514</c:v>
                </c:pt>
                <c:pt idx="7">
                  <c:v>12529</c:v>
                </c:pt>
                <c:pt idx="8">
                  <c:v>13736</c:v>
                </c:pt>
                <c:pt idx="9">
                  <c:v>17811</c:v>
                </c:pt>
                <c:pt idx="10">
                  <c:v>20095</c:v>
                </c:pt>
                <c:pt idx="11">
                  <c:v>19927</c:v>
                </c:pt>
                <c:pt idx="12">
                  <c:v>182035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B2-4D42-BBEF-78AF138D8A34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B2-4D42-BBEF-78AF138D8A3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21297</c:v>
                </c:pt>
                <c:pt idx="1">
                  <c:v>18659</c:v>
                </c:pt>
                <c:pt idx="2">
                  <c:v>20797</c:v>
                </c:pt>
                <c:pt idx="3">
                  <c:v>14586</c:v>
                </c:pt>
                <c:pt idx="4">
                  <c:v>7817</c:v>
                </c:pt>
                <c:pt idx="5">
                  <c:v>12283</c:v>
                </c:pt>
                <c:pt idx="6">
                  <c:v>12513</c:v>
                </c:pt>
                <c:pt idx="7">
                  <c:v>16653</c:v>
                </c:pt>
                <c:pt idx="8">
                  <c:v>17692</c:v>
                </c:pt>
                <c:pt idx="9">
                  <c:v>17886</c:v>
                </c:pt>
                <c:pt idx="10">
                  <c:v>15945</c:v>
                </c:pt>
                <c:pt idx="11">
                  <c:v>18514</c:v>
                </c:pt>
                <c:pt idx="12">
                  <c:v>194642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B2-4D42-BBEF-78AF138D8A34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B2-4D42-BBEF-78AF138D8A3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EB2-4D42-BBEF-78AF138D8A3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21020</c:v>
                </c:pt>
                <c:pt idx="1">
                  <c:v>17956</c:v>
                </c:pt>
                <c:pt idx="2">
                  <c:v>17777</c:v>
                </c:pt>
                <c:pt idx="3">
                  <c:v>13911</c:v>
                </c:pt>
                <c:pt idx="4">
                  <c:v>10049</c:v>
                </c:pt>
                <c:pt idx="12">
                  <c:v>80713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EB2-4D42-BBEF-78AF138D8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EB2-4D42-BBEF-78AF138D8A3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21024</c:v>
                      </c:pt>
                      <c:pt idx="1">
                        <c:v>20377</c:v>
                      </c:pt>
                      <c:pt idx="2">
                        <c:v>12337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3632</c:v>
                      </c:pt>
                      <c:pt idx="8">
                        <c:v>1029</c:v>
                      </c:pt>
                      <c:pt idx="9">
                        <c:v>1107</c:v>
                      </c:pt>
                      <c:pt idx="10">
                        <c:v>2386</c:v>
                      </c:pt>
                      <c:pt idx="11">
                        <c:v>3004</c:v>
                      </c:pt>
                      <c:pt idx="12">
                        <c:v>65275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EB2-4D42-BBEF-78AF138D8A3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EB2-4D42-BBEF-78AF138D8A3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EB2-4D42-BBEF-78AF138D8A3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EB2-4D42-BBEF-78AF138D8A3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B2-4D42-BBEF-78AF138D8A3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B2-4D42-BBEF-78AF138D8A3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B2-4D42-BBEF-78AF138D8A3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B2-4D42-BBEF-78AF138D8A3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B2-4D42-BBEF-78AF138D8A3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B2-4D42-BBEF-78AF138D8A3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B2-4D42-BBEF-78AF138D8A3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B2-4D42-BBEF-78AF138D8A3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B2-4D42-BBEF-78AF138D8A3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B2-4D42-BBEF-78AF138D8A34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-1.3006526740855562E-2</c:v>
                </c:pt>
                <c:pt idx="1">
                  <c:v>-3.7676188434535574E-2</c:v>
                </c:pt>
                <c:pt idx="2">
                  <c:v>-0.14521325191133339</c:v>
                </c:pt>
                <c:pt idx="3">
                  <c:v>-4.6277252159605098E-2</c:v>
                </c:pt>
                <c:pt idx="4">
                  <c:v>0.28553153383651009</c:v>
                </c:pt>
                <c:pt idx="12">
                  <c:v>-2.9378517485208477E-2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EB2-4D42-BBEF-78AF138D8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20-4DD6-8CC9-1AF623C3FB7A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17515</c:v>
                </c:pt>
                <c:pt idx="1">
                  <c:v>15801</c:v>
                </c:pt>
                <c:pt idx="2">
                  <c:v>17964</c:v>
                </c:pt>
                <c:pt idx="3">
                  <c:v>12757</c:v>
                </c:pt>
                <c:pt idx="4">
                  <c:v>10423</c:v>
                </c:pt>
                <c:pt idx="5">
                  <c:v>10883</c:v>
                </c:pt>
                <c:pt idx="6">
                  <c:v>10245</c:v>
                </c:pt>
                <c:pt idx="7">
                  <c:v>12145</c:v>
                </c:pt>
                <c:pt idx="8">
                  <c:v>13480</c:v>
                </c:pt>
                <c:pt idx="9">
                  <c:v>17535</c:v>
                </c:pt>
                <c:pt idx="10">
                  <c:v>19598</c:v>
                </c:pt>
                <c:pt idx="11">
                  <c:v>19489</c:v>
                </c:pt>
                <c:pt idx="12">
                  <c:v>177835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20-4DD6-8CC9-1AF623C3FB7A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20-4DD6-8CC9-1AF623C3FB7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20913</c:v>
                </c:pt>
                <c:pt idx="1">
                  <c:v>18321</c:v>
                </c:pt>
                <c:pt idx="2">
                  <c:v>20362</c:v>
                </c:pt>
                <c:pt idx="3">
                  <c:v>14295</c:v>
                </c:pt>
                <c:pt idx="4">
                  <c:v>7607</c:v>
                </c:pt>
                <c:pt idx="5">
                  <c:v>12135</c:v>
                </c:pt>
                <c:pt idx="6">
                  <c:v>12144</c:v>
                </c:pt>
                <c:pt idx="7">
                  <c:v>16288</c:v>
                </c:pt>
                <c:pt idx="8">
                  <c:v>17349</c:v>
                </c:pt>
                <c:pt idx="9">
                  <c:v>17511</c:v>
                </c:pt>
                <c:pt idx="10">
                  <c:v>15543</c:v>
                </c:pt>
                <c:pt idx="11">
                  <c:v>18180</c:v>
                </c:pt>
                <c:pt idx="12">
                  <c:v>190648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20-4DD6-8CC9-1AF623C3FB7A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20-4DD6-8CC9-1AF623C3FB7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320-4DD6-8CC9-1AF623C3FB7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20677</c:v>
                </c:pt>
                <c:pt idx="1">
                  <c:v>17559</c:v>
                </c:pt>
                <c:pt idx="2">
                  <c:v>17474</c:v>
                </c:pt>
                <c:pt idx="3">
                  <c:v>13537</c:v>
                </c:pt>
                <c:pt idx="4">
                  <c:v>9912</c:v>
                </c:pt>
                <c:pt idx="12">
                  <c:v>79159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320-4DD6-8CC9-1AF623C3F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320-4DD6-8CC9-1AF623C3FB7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15585</c:v>
                      </c:pt>
                      <c:pt idx="1">
                        <c:v>17145</c:v>
                      </c:pt>
                      <c:pt idx="2">
                        <c:v>9766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3632</c:v>
                      </c:pt>
                      <c:pt idx="8">
                        <c:v>1029</c:v>
                      </c:pt>
                      <c:pt idx="9">
                        <c:v>1107</c:v>
                      </c:pt>
                      <c:pt idx="10">
                        <c:v>2386</c:v>
                      </c:pt>
                      <c:pt idx="11">
                        <c:v>3004</c:v>
                      </c:pt>
                      <c:pt idx="12">
                        <c:v>54033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320-4DD6-8CC9-1AF623C3FB7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320-4DD6-8CC9-1AF623C3FB7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20-4DD6-8CC9-1AF623C3FB7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20-4DD6-8CC9-1AF623C3FB7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20-4DD6-8CC9-1AF623C3FB7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20-4DD6-8CC9-1AF623C3FB7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20-4DD6-8CC9-1AF623C3FB7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20-4DD6-8CC9-1AF623C3FB7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20-4DD6-8CC9-1AF623C3FB7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20-4DD6-8CC9-1AF623C3FB7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20-4DD6-8CC9-1AF623C3FB7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20-4DD6-8CC9-1AF623C3FB7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20-4DD6-8CC9-1AF623C3FB7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20-4DD6-8CC9-1AF623C3FB7A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-1.1284846746043131E-2</c:v>
                </c:pt>
                <c:pt idx="1">
                  <c:v>-4.159161617815621E-2</c:v>
                </c:pt>
                <c:pt idx="2">
                  <c:v>-0.14183282585207735</c:v>
                </c:pt>
                <c:pt idx="3">
                  <c:v>-5.3025533403287861E-2</c:v>
                </c:pt>
                <c:pt idx="4">
                  <c:v>0.30301038517155243</c:v>
                </c:pt>
                <c:pt idx="12">
                  <c:v>-2.8700090799774203E-2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320-4DD6-8CC9-1AF623C3F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54-4D46-AA46-1F1A8826D3C9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2.6000578368999423</c:v>
                </c:pt>
                <c:pt idx="1">
                  <c:v>3.5846256092157733</c:v>
                </c:pt>
                <c:pt idx="2">
                  <c:v>3.7490252411245639</c:v>
                </c:pt>
                <c:pt idx="3">
                  <c:v>2.946316262353998</c:v>
                </c:pt>
                <c:pt idx="4">
                  <c:v>2.9742453613957354</c:v>
                </c:pt>
                <c:pt idx="5">
                  <c:v>3.6149350649350649</c:v>
                </c:pt>
                <c:pt idx="6">
                  <c:v>3.7549999999999999</c:v>
                </c:pt>
                <c:pt idx="7">
                  <c:v>4.0678571428571431</c:v>
                </c:pt>
                <c:pt idx="8">
                  <c:v>3.6786288162828065</c:v>
                </c:pt>
                <c:pt idx="9">
                  <c:v>4.1927966101694913</c:v>
                </c:pt>
                <c:pt idx="10">
                  <c:v>4.6026110856619331</c:v>
                </c:pt>
                <c:pt idx="11">
                  <c:v>3.6283685360524398</c:v>
                </c:pt>
                <c:pt idx="12">
                  <c:v>3.5577336512527848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54-4D46-AA46-1F1A8826D3C9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54-4D46-AA46-1F1A8826D3C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4.758042895442359</c:v>
                </c:pt>
                <c:pt idx="1">
                  <c:v>3.9109201425277718</c:v>
                </c:pt>
                <c:pt idx="2">
                  <c:v>3.5477652678266804</c:v>
                </c:pt>
                <c:pt idx="3">
                  <c:v>3.7641290322580647</c:v>
                </c:pt>
                <c:pt idx="4">
                  <c:v>4.1802139037433159</c:v>
                </c:pt>
                <c:pt idx="5">
                  <c:v>5.1674379469920071</c:v>
                </c:pt>
                <c:pt idx="6">
                  <c:v>4.9892344497607652</c:v>
                </c:pt>
                <c:pt idx="7">
                  <c:v>5.2682695349572919</c:v>
                </c:pt>
                <c:pt idx="8">
                  <c:v>5.6433811802232858</c:v>
                </c:pt>
                <c:pt idx="9">
                  <c:v>4.5166666666666666</c:v>
                </c:pt>
                <c:pt idx="10">
                  <c:v>4.8881054567749844</c:v>
                </c:pt>
                <c:pt idx="11">
                  <c:v>4.1325892857142854</c:v>
                </c:pt>
                <c:pt idx="12">
                  <c:v>4.4502823696184013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54-4D46-AA46-1F1A8826D3C9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54-4D46-AA46-1F1A8826D3C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754-4D46-AA46-1F1A8826D3C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4.5606422217400739</c:v>
                </c:pt>
                <c:pt idx="1">
                  <c:v>4.5115577889447236</c:v>
                </c:pt>
                <c:pt idx="2">
                  <c:v>4.4221393034825871</c:v>
                </c:pt>
                <c:pt idx="3">
                  <c:v>4.329598506069094</c:v>
                </c:pt>
                <c:pt idx="4">
                  <c:v>3.8281904761904761</c:v>
                </c:pt>
                <c:pt idx="12">
                  <c:v>4.3753997940044451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754-4D46-AA46-1F1A8826D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754-4D46-AA46-1F1A8826D3C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5.5707472178060415</c:v>
                      </c:pt>
                      <c:pt idx="1">
                        <c:v>4.3991796200345421</c:v>
                      </c:pt>
                      <c:pt idx="2">
                        <c:v>7.4140625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3.442654028436019</c:v>
                      </c:pt>
                      <c:pt idx="8">
                        <c:v>4.6772727272727277</c:v>
                      </c:pt>
                      <c:pt idx="9">
                        <c:v>3.9116607773851588</c:v>
                      </c:pt>
                      <c:pt idx="10">
                        <c:v>5.278761061946903</c:v>
                      </c:pt>
                      <c:pt idx="11">
                        <c:v>6.4051172707889128</c:v>
                      </c:pt>
                      <c:pt idx="12">
                        <c:v>5.1670228765930499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754-4D46-AA46-1F1A8826D3C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754-4D46-AA46-1F1A8826D3C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54-4D46-AA46-1F1A8826D3C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54-4D46-AA46-1F1A8826D3C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54-4D46-AA46-1F1A8826D3C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54-4D46-AA46-1F1A8826D3C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54-4D46-AA46-1F1A8826D3C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54-4D46-AA46-1F1A8826D3C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54-4D46-AA46-1F1A8826D3C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54-4D46-AA46-1F1A8826D3C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54-4D46-AA46-1F1A8826D3C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54-4D46-AA46-1F1A8826D3C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54-4D46-AA46-1F1A8826D3C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54-4D46-AA46-1F1A8826D3C9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-0.19740067370228509</c:v>
                </c:pt>
                <c:pt idx="1">
                  <c:v>0.60063764641695183</c:v>
                </c:pt>
                <c:pt idx="2">
                  <c:v>0.87437403565590666</c:v>
                </c:pt>
                <c:pt idx="3">
                  <c:v>0.5654694738110293</c:v>
                </c:pt>
                <c:pt idx="4">
                  <c:v>-0.35202342755283977</c:v>
                </c:pt>
                <c:pt idx="12">
                  <c:v>0.38786742611339298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754-4D46-AA46-1F1A8826D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36-471B-A48D-FDD27F4003EE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2737</c:v>
                </c:pt>
                <c:pt idx="1">
                  <c:v>1151</c:v>
                </c:pt>
                <c:pt idx="2">
                  <c:v>917</c:v>
                </c:pt>
                <c:pt idx="3">
                  <c:v>1472</c:v>
                </c:pt>
                <c:pt idx="4">
                  <c:v>1614</c:v>
                </c:pt>
                <c:pt idx="5">
                  <c:v>1076</c:v>
                </c:pt>
                <c:pt idx="6">
                  <c:v>1041</c:v>
                </c:pt>
                <c:pt idx="7">
                  <c:v>888</c:v>
                </c:pt>
                <c:pt idx="8">
                  <c:v>1386</c:v>
                </c:pt>
                <c:pt idx="9">
                  <c:v>639</c:v>
                </c:pt>
                <c:pt idx="10">
                  <c:v>387</c:v>
                </c:pt>
                <c:pt idx="11">
                  <c:v>1503</c:v>
                </c:pt>
                <c:pt idx="12">
                  <c:v>14811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36-471B-A48D-FDD27F4003EE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36-471B-A48D-FDD27F4003E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279</c:v>
                </c:pt>
                <c:pt idx="1">
                  <c:v>370</c:v>
                </c:pt>
                <c:pt idx="2">
                  <c:v>1723</c:v>
                </c:pt>
                <c:pt idx="3">
                  <c:v>970</c:v>
                </c:pt>
                <c:pt idx="4">
                  <c:v>537</c:v>
                </c:pt>
                <c:pt idx="5">
                  <c:v>363</c:v>
                </c:pt>
                <c:pt idx="6">
                  <c:v>638</c:v>
                </c:pt>
                <c:pt idx="7">
                  <c:v>382</c:v>
                </c:pt>
                <c:pt idx="8">
                  <c:v>669</c:v>
                </c:pt>
                <c:pt idx="9">
                  <c:v>774</c:v>
                </c:pt>
                <c:pt idx="10">
                  <c:v>0</c:v>
                </c:pt>
                <c:pt idx="11">
                  <c:v>546</c:v>
                </c:pt>
                <c:pt idx="12">
                  <c:v>7251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36-471B-A48D-FDD27F4003EE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36-471B-A48D-FDD27F4003E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F36-471B-A48D-FDD27F4003E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397</c:v>
                </c:pt>
                <c:pt idx="1">
                  <c:v>361</c:v>
                </c:pt>
                <c:pt idx="2">
                  <c:v>546</c:v>
                </c:pt>
                <c:pt idx="3">
                  <c:v>545</c:v>
                </c:pt>
                <c:pt idx="4">
                  <c:v>336</c:v>
                </c:pt>
                <c:pt idx="12">
                  <c:v>2185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F36-471B-A48D-FDD27F400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F36-471B-A48D-FDD27F4003E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208</c:v>
                      </c:pt>
                      <c:pt idx="1">
                        <c:v>196</c:v>
                      </c:pt>
                      <c:pt idx="2">
                        <c:v>134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890</c:v>
                      </c:pt>
                      <c:pt idx="8">
                        <c:v>75</c:v>
                      </c:pt>
                      <c:pt idx="9">
                        <c:v>89</c:v>
                      </c:pt>
                      <c:pt idx="10">
                        <c:v>62</c:v>
                      </c:pt>
                      <c:pt idx="11">
                        <c:v>0</c:v>
                      </c:pt>
                      <c:pt idx="12">
                        <c:v>1658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F36-471B-A48D-FDD27F4003E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F36-471B-A48D-FDD27F4003E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F36-471B-A48D-FDD27F4003E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F36-471B-A48D-FDD27F4003E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36-471B-A48D-FDD27F4003E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36-471B-A48D-FDD27F4003E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36-471B-A48D-FDD27F4003E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36-471B-A48D-FDD27F4003E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36-471B-A48D-FDD27F4003E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36-471B-A48D-FDD27F4003E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36-471B-A48D-FDD27F4003E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36-471B-A48D-FDD27F4003E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36-471B-A48D-FDD27F4003E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36-471B-A48D-FDD27F4003EE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0.42293906810035842</c:v>
                </c:pt>
                <c:pt idx="1">
                  <c:v>-2.4324324324324298E-2</c:v>
                </c:pt>
                <c:pt idx="2">
                  <c:v>-0.68311085316308762</c:v>
                </c:pt>
                <c:pt idx="3">
                  <c:v>-0.43814432989690721</c:v>
                </c:pt>
                <c:pt idx="4">
                  <c:v>-0.37430167597765363</c:v>
                </c:pt>
                <c:pt idx="12">
                  <c:v>-0.43671049239494719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F36-471B-A48D-FDD27F400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35-4767-9FF4-6A8186557C4D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1.9327199539965498</c:v>
                </c:pt>
                <c:pt idx="1">
                  <c:v>2.0585305105853049</c:v>
                </c:pt>
                <c:pt idx="2">
                  <c:v>2.0065316786414109</c:v>
                </c:pt>
                <c:pt idx="3">
                  <c:v>1.7439712673165726</c:v>
                </c:pt>
                <c:pt idx="4">
                  <c:v>1.7610921501706485</c:v>
                </c:pt>
                <c:pt idx="5">
                  <c:v>1.8193103448275862</c:v>
                </c:pt>
                <c:pt idx="6">
                  <c:v>1.984984984984985</c:v>
                </c:pt>
                <c:pt idx="7">
                  <c:v>2.2466926070038911</c:v>
                </c:pt>
                <c:pt idx="8">
                  <c:v>1.8514219384793964</c:v>
                </c:pt>
                <c:pt idx="9">
                  <c:v>2.3424657534246576</c:v>
                </c:pt>
                <c:pt idx="10">
                  <c:v>2.8416230366492146</c:v>
                </c:pt>
                <c:pt idx="11">
                  <c:v>2.0287009063444108</c:v>
                </c:pt>
                <c:pt idx="12">
                  <c:v>1.9869135802469136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35-4767-9FF4-6A8186557C4D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35-4767-9FF4-6A8186557C4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2.4161073825503356</c:v>
                </c:pt>
                <c:pt idx="1">
                  <c:v>2.2608225108225106</c:v>
                </c:pt>
                <c:pt idx="2">
                  <c:v>2.0977835723598437</c:v>
                </c:pt>
                <c:pt idx="3">
                  <c:v>1.7649006622516556</c:v>
                </c:pt>
                <c:pt idx="4">
                  <c:v>2.347826086956522</c:v>
                </c:pt>
                <c:pt idx="5">
                  <c:v>2.9272445820433437</c:v>
                </c:pt>
                <c:pt idx="6">
                  <c:v>2.3681257014590349</c:v>
                </c:pt>
                <c:pt idx="7">
                  <c:v>3.2354740061162079</c:v>
                </c:pt>
                <c:pt idx="8">
                  <c:v>3.154897494305239</c:v>
                </c:pt>
                <c:pt idx="9">
                  <c:v>2.0477081384471467</c:v>
                </c:pt>
                <c:pt idx="10">
                  <c:v>2.6332046332046333</c:v>
                </c:pt>
                <c:pt idx="11">
                  <c:v>2.0945121951219514</c:v>
                </c:pt>
                <c:pt idx="12">
                  <c:v>2.3357155780712864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35-4767-9FF4-6A8186557C4D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35-4767-9FF4-6A8186557C4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435-4767-9FF4-6A8186557C4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3.1031042128603104</c:v>
                </c:pt>
                <c:pt idx="1">
                  <c:v>2.7338003502626971</c:v>
                </c:pt>
                <c:pt idx="2">
                  <c:v>2.1283783783783785</c:v>
                </c:pt>
                <c:pt idx="3">
                  <c:v>1.845272206303725</c:v>
                </c:pt>
                <c:pt idx="4">
                  <c:v>2.2456140350877192</c:v>
                </c:pt>
                <c:pt idx="12">
                  <c:v>2.4426888825050272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435-4767-9FF4-6A8186557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435-4767-9FF4-6A8186557C4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2.8564705882352941</c:v>
                      </c:pt>
                      <c:pt idx="1">
                        <c:v>1.9737991266375545</c:v>
                      </c:pt>
                      <c:pt idx="2">
                        <c:v>3.2791666666666668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2.8</c:v>
                      </c:pt>
                      <c:pt idx="8">
                        <c:v>4.181034482758621</c:v>
                      </c:pt>
                      <c:pt idx="9">
                        <c:v>4.5913043478260871</c:v>
                      </c:pt>
                      <c:pt idx="10">
                        <c:v>5.7840909090909092</c:v>
                      </c:pt>
                      <c:pt idx="11">
                        <c:v>3</c:v>
                      </c:pt>
                      <c:pt idx="12">
                        <c:v>2.9713552800342025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435-4767-9FF4-6A8186557C4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435-4767-9FF4-6A8186557C4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435-4767-9FF4-6A8186557C4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35-4767-9FF4-6A8186557C4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35-4767-9FF4-6A8186557C4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35-4767-9FF4-6A8186557C4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35-4767-9FF4-6A8186557C4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35-4767-9FF4-6A8186557C4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35-4767-9FF4-6A8186557C4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35-4767-9FF4-6A8186557C4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35-4767-9FF4-6A8186557C4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35-4767-9FF4-6A8186557C4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35-4767-9FF4-6A8186557C4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35-4767-9FF4-6A8186557C4D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0.68699683030997472</c:v>
                </c:pt>
                <c:pt idx="1">
                  <c:v>0.47297783944018645</c:v>
                </c:pt>
                <c:pt idx="2">
                  <c:v>3.0594806018534815E-2</c:v>
                </c:pt>
                <c:pt idx="3">
                  <c:v>8.0371544052069366E-2</c:v>
                </c:pt>
                <c:pt idx="4">
                  <c:v>-0.10221205186880278</c:v>
                </c:pt>
                <c:pt idx="12">
                  <c:v>0.32740596341459893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435-4767-9FF4-6A8186557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25-4415-84C6-8FAC85998138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2.3481781376518218</c:v>
                </c:pt>
                <c:pt idx="1">
                  <c:v>2.523076923076923</c:v>
                </c:pt>
                <c:pt idx="2">
                  <c:v>2.3403908794788273</c:v>
                </c:pt>
                <c:pt idx="3">
                  <c:v>2.1551362683438153</c:v>
                </c:pt>
                <c:pt idx="4">
                  <c:v>1.9244851258581235</c:v>
                </c:pt>
                <c:pt idx="5">
                  <c:v>2.751336898395722</c:v>
                </c:pt>
                <c:pt idx="6">
                  <c:v>2.9450171821305844</c:v>
                </c:pt>
                <c:pt idx="7">
                  <c:v>3.6196473551637278</c:v>
                </c:pt>
                <c:pt idx="8">
                  <c:v>2.7448071216617209</c:v>
                </c:pt>
                <c:pt idx="9">
                  <c:v>3.0921052631578947</c:v>
                </c:pt>
                <c:pt idx="10">
                  <c:v>4.0610079575596814</c:v>
                </c:pt>
                <c:pt idx="11">
                  <c:v>3.4948240165631468</c:v>
                </c:pt>
                <c:pt idx="12">
                  <c:v>2.7709137709137708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25-4415-84C6-8FAC85998138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25-4415-84C6-8FAC8599813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2.965299684542587</c:v>
                </c:pt>
                <c:pt idx="1">
                  <c:v>2.5487364620938626</c:v>
                </c:pt>
                <c:pt idx="2">
                  <c:v>3.0795847750865053</c:v>
                </c:pt>
                <c:pt idx="3">
                  <c:v>2.7394957983193278</c:v>
                </c:pt>
                <c:pt idx="4">
                  <c:v>3.7476635514018692</c:v>
                </c:pt>
                <c:pt idx="5">
                  <c:v>4.4098939929328624</c:v>
                </c:pt>
                <c:pt idx="6">
                  <c:v>3.1067193675889326</c:v>
                </c:pt>
                <c:pt idx="7">
                  <c:v>3.9816176470588234</c:v>
                </c:pt>
                <c:pt idx="8">
                  <c:v>3.7272727272727271</c:v>
                </c:pt>
                <c:pt idx="9">
                  <c:v>2.6271186440677967</c:v>
                </c:pt>
                <c:pt idx="10">
                  <c:v>2.1853281853281854</c:v>
                </c:pt>
                <c:pt idx="11">
                  <c:v>2.4497716894977168</c:v>
                </c:pt>
                <c:pt idx="12">
                  <c:v>3.022613726005785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25-4415-84C6-8FAC85998138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25-4415-84C6-8FAC8599813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C25-4415-84C6-8FAC8599813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2.9524752475247524</c:v>
                </c:pt>
                <c:pt idx="1">
                  <c:v>3.7666666666666666</c:v>
                </c:pt>
                <c:pt idx="2">
                  <c:v>4.1288659793814437</c:v>
                </c:pt>
                <c:pt idx="3">
                  <c:v>3.0130718954248366</c:v>
                </c:pt>
                <c:pt idx="4">
                  <c:v>2.9658119658119659</c:v>
                </c:pt>
                <c:pt idx="12">
                  <c:v>3.2700617283950617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C25-4415-84C6-8FAC85998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C25-4415-84C6-8FAC8599813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2.5944700460829493</c:v>
                      </c:pt>
                      <c:pt idx="1">
                        <c:v>1.9236641221374047</c:v>
                      </c:pt>
                      <c:pt idx="2">
                        <c:v>4.9245283018867925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3.5121951219512195</c:v>
                      </c:pt>
                      <c:pt idx="9">
                        <c:v>4.0769230769230766</c:v>
                      </c:pt>
                      <c:pt idx="10">
                        <c:v>3.8076923076923075</c:v>
                      </c:pt>
                      <c:pt idx="11">
                        <c:v>3</c:v>
                      </c:pt>
                      <c:pt idx="12">
                        <c:v>2.8590308370044051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C25-4415-84C6-8FAC8599813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C25-4415-84C6-8FAC8599813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25-4415-84C6-8FAC8599813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25-4415-84C6-8FAC8599813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25-4415-84C6-8FAC8599813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25-4415-84C6-8FAC8599813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25-4415-84C6-8FAC8599813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25-4415-84C6-8FAC8599813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25-4415-84C6-8FAC8599813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25-4415-84C6-8FAC8599813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25-4415-84C6-8FAC8599813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25-4415-84C6-8FAC8599813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25-4415-84C6-8FAC8599813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25-4415-84C6-8FAC85998138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-1.2824437017834533E-2</c:v>
                </c:pt>
                <c:pt idx="1">
                  <c:v>1.217930204572804</c:v>
                </c:pt>
                <c:pt idx="2">
                  <c:v>1.0492812042949384</c:v>
                </c:pt>
                <c:pt idx="3">
                  <c:v>0.27357609710550879</c:v>
                </c:pt>
                <c:pt idx="4">
                  <c:v>-0.78185158558990331</c:v>
                </c:pt>
                <c:pt idx="12">
                  <c:v>0.37987220777075859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C25-4415-84C6-8FAC85998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CB-44B1-B140-6A16FED0F151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1.8202411399342346</c:v>
                </c:pt>
                <c:pt idx="1">
                  <c:v>1.8748913987836664</c:v>
                </c:pt>
                <c:pt idx="2">
                  <c:v>1.7829880043620501</c:v>
                </c:pt>
                <c:pt idx="3">
                  <c:v>1.6107336956521738</c:v>
                </c:pt>
                <c:pt idx="4">
                  <c:v>1.7168525402726147</c:v>
                </c:pt>
                <c:pt idx="5">
                  <c:v>1.495353159851301</c:v>
                </c:pt>
                <c:pt idx="6">
                  <c:v>1.7166186359269933</c:v>
                </c:pt>
                <c:pt idx="7">
                  <c:v>1.632882882882883</c:v>
                </c:pt>
                <c:pt idx="8">
                  <c:v>1.6341991341991342</c:v>
                </c:pt>
                <c:pt idx="9">
                  <c:v>1.807511737089202</c:v>
                </c:pt>
                <c:pt idx="10">
                  <c:v>1.6537467700258397</c:v>
                </c:pt>
                <c:pt idx="11">
                  <c:v>1.5575515635395876</c:v>
                </c:pt>
                <c:pt idx="12">
                  <c:v>1.6990074944298157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CB-44B1-B140-6A16FED0F151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CB-44B1-B140-6A16FED0F15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1.7921146953405018</c:v>
                </c:pt>
                <c:pt idx="1">
                  <c:v>1.8297297297297297</c:v>
                </c:pt>
                <c:pt idx="2">
                  <c:v>1.7684271619268717</c:v>
                </c:pt>
                <c:pt idx="3">
                  <c:v>1.5257731958762886</c:v>
                </c:pt>
                <c:pt idx="4">
                  <c:v>2.0689013035381749</c:v>
                </c:pt>
                <c:pt idx="5">
                  <c:v>1.7713498622589532</c:v>
                </c:pt>
                <c:pt idx="6">
                  <c:v>2.0752351097178683</c:v>
                </c:pt>
                <c:pt idx="7">
                  <c:v>2.7041884816753927</c:v>
                </c:pt>
                <c:pt idx="8">
                  <c:v>2.9760837070254111</c:v>
                </c:pt>
                <c:pt idx="9">
                  <c:v>1.82687338501292</c:v>
                </c:pt>
                <c:pt idx="10">
                  <c:v>0</c:v>
                </c:pt>
                <c:pt idx="11">
                  <c:v>1.8095238095238095</c:v>
                </c:pt>
                <c:pt idx="12">
                  <c:v>1.9754516618397462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CB-44B1-B140-6A16FED0F151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CB-44B1-B140-6A16FED0F15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ECB-44B1-B140-6A16FED0F15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3.2947103274559195</c:v>
                </c:pt>
                <c:pt idx="1">
                  <c:v>2.1329639889196677</c:v>
                </c:pt>
                <c:pt idx="2">
                  <c:v>1.4175824175824177</c:v>
                </c:pt>
                <c:pt idx="3">
                  <c:v>1.5174311926605504</c:v>
                </c:pt>
                <c:pt idx="4">
                  <c:v>1.7440476190476191</c:v>
                </c:pt>
                <c:pt idx="12">
                  <c:v>1.9519450800915332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ECB-44B1-B140-6A16FED0F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ECB-44B1-B140-6A16FED0F15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3.1298076923076925</c:v>
                      </c:pt>
                      <c:pt idx="1">
                        <c:v>2.0408163265306123</c:v>
                      </c:pt>
                      <c:pt idx="2">
                        <c:v>1.9776119402985075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2.8</c:v>
                      </c:pt>
                      <c:pt idx="8">
                        <c:v>4.5466666666666669</c:v>
                      </c:pt>
                      <c:pt idx="9">
                        <c:v>4.7415730337078648</c:v>
                      </c:pt>
                      <c:pt idx="10">
                        <c:v>6.612903225806452</c:v>
                      </c:pt>
                      <c:pt idx="11">
                        <c:v>0</c:v>
                      </c:pt>
                      <c:pt idx="12">
                        <c:v>3.017490952955368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ECB-44B1-B140-6A16FED0F15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CB-44B1-B140-6A16FED0F15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CB-44B1-B140-6A16FED0F15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CB-44B1-B140-6A16FED0F15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CB-44B1-B140-6A16FED0F15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CB-44B1-B140-6A16FED0F15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CB-44B1-B140-6A16FED0F15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CB-44B1-B140-6A16FED0F15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CB-44B1-B140-6A16FED0F15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CB-44B1-B140-6A16FED0F15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CB-44B1-B140-6A16FED0F15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CB-44B1-B140-6A16FED0F15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CB-44B1-B140-6A16FED0F15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CB-44B1-B140-6A16FED0F151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1.5025956321154177</c:v>
                </c:pt>
                <c:pt idx="1">
                  <c:v>0.30323425918993796</c:v>
                </c:pt>
                <c:pt idx="2">
                  <c:v>-0.35084474434445401</c:v>
                </c:pt>
                <c:pt idx="3">
                  <c:v>-8.3420032157381918E-3</c:v>
                </c:pt>
                <c:pt idx="4">
                  <c:v>-0.32485368449055585</c:v>
                </c:pt>
                <c:pt idx="12">
                  <c:v>0.19504897284739808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ECB-44B1-B140-6A16FED0F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53-413C-A872-E76BEE5AA189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3.2751599767306572</c:v>
                </c:pt>
                <c:pt idx="1">
                  <c:v>4.4274415405777168</c:v>
                </c:pt>
                <c:pt idx="2">
                  <c:v>4.5472770795930577</c:v>
                </c:pt>
                <c:pt idx="3">
                  <c:v>3.8825409508589694</c:v>
                </c:pt>
                <c:pt idx="4">
                  <c:v>4.569230769230769</c:v>
                </c:pt>
                <c:pt idx="5">
                  <c:v>5.2122699386503069</c:v>
                </c:pt>
                <c:pt idx="6">
                  <c:v>5.3610354223433241</c:v>
                </c:pt>
                <c:pt idx="7">
                  <c:v>5.371587743732591</c:v>
                </c:pt>
                <c:pt idx="8">
                  <c:v>5.2441571357533565</c:v>
                </c:pt>
                <c:pt idx="9">
                  <c:v>4.8353948620361562</c:v>
                </c:pt>
                <c:pt idx="10">
                  <c:v>4.9761243753470294</c:v>
                </c:pt>
                <c:pt idx="11">
                  <c:v>4.5345122646891047</c:v>
                </c:pt>
                <c:pt idx="12">
                  <c:v>4.5866218139474704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53-413C-A872-E76BEE5AA189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53-413C-A872-E76BEE5AA18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5.1177835051546392</c:v>
                </c:pt>
                <c:pt idx="1">
                  <c:v>4.3072524044710168</c:v>
                </c:pt>
                <c:pt idx="2">
                  <c:v>4.484695310306094</c:v>
                </c:pt>
                <c:pt idx="3">
                  <c:v>4.6696662917135354</c:v>
                </c:pt>
                <c:pt idx="4">
                  <c:v>5.1427406199021206</c:v>
                </c:pt>
                <c:pt idx="5">
                  <c:v>6.0034662045060658</c:v>
                </c:pt>
                <c:pt idx="6">
                  <c:v>6.433518862090291</c:v>
                </c:pt>
                <c:pt idx="7">
                  <c:v>5.7985640207419227</c:v>
                </c:pt>
                <c:pt idx="8">
                  <c:v>6.6114311032343815</c:v>
                </c:pt>
                <c:pt idx="9">
                  <c:v>5.4296091317883084</c:v>
                </c:pt>
                <c:pt idx="10">
                  <c:v>5.0825840825840825</c:v>
                </c:pt>
                <c:pt idx="11">
                  <c:v>4.7062356979405031</c:v>
                </c:pt>
                <c:pt idx="12">
                  <c:v>5.165468286265031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53-413C-A872-E76BEE5AA189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53-413C-A872-E76BEE5AA18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E53-413C-A872-E76BEE5AA18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4.9152953871054761</c:v>
                </c:pt>
                <c:pt idx="1">
                  <c:v>4.8093282487533004</c:v>
                </c:pt>
                <c:pt idx="2">
                  <c:v>4.9396341463414632</c:v>
                </c:pt>
                <c:pt idx="3">
                  <c:v>5.0190854870775352</c:v>
                </c:pt>
                <c:pt idx="4">
                  <c:v>4.267153284671533</c:v>
                </c:pt>
                <c:pt idx="12">
                  <c:v>4.824936522784979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E53-413C-A872-E76BEE5AA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E53-413C-A872-E76BEE5AA18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5.9151985667363389</c:v>
                      </c:pt>
                      <c:pt idx="1">
                        <c:v>4.6653090560613322</c:v>
                      </c:pt>
                      <c:pt idx="2">
                        <c:v>8.1109550561797761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6.9090909090909092</c:v>
                      </c:pt>
                      <c:pt idx="8">
                        <c:v>5.2307692307692308</c:v>
                      </c:pt>
                      <c:pt idx="9">
                        <c:v>3.4464285714285716</c:v>
                      </c:pt>
                      <c:pt idx="10">
                        <c:v>5.1565934065934069</c:v>
                      </c:pt>
                      <c:pt idx="11">
                        <c:v>6.4270386266094421</c:v>
                      </c:pt>
                      <c:pt idx="12">
                        <c:v>5.6659218962502429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E53-413C-A872-E76BEE5AA18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E53-413C-A872-E76BEE5AA18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53-413C-A872-E76BEE5AA18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53-413C-A872-E76BEE5AA18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53-413C-A872-E76BEE5AA18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53-413C-A872-E76BEE5AA18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53-413C-A872-E76BEE5AA18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53-413C-A872-E76BEE5AA18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53-413C-A872-E76BEE5AA18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53-413C-A872-E76BEE5AA18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53-413C-A872-E76BEE5AA18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53-413C-A872-E76BEE5AA18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53-413C-A872-E76BEE5AA18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53-413C-A872-E76BEE5AA189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-0.20248811804916311</c:v>
                </c:pt>
                <c:pt idx="1">
                  <c:v>0.50207584428228369</c:v>
                </c:pt>
                <c:pt idx="2">
                  <c:v>0.45493883603536922</c:v>
                </c:pt>
                <c:pt idx="3">
                  <c:v>0.34941919536399979</c:v>
                </c:pt>
                <c:pt idx="4">
                  <c:v>-0.87558733523058763</c:v>
                </c:pt>
                <c:pt idx="12">
                  <c:v>0.13776176486389335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E53-413C-A872-E76BEE5AA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A8-4524-977C-45BFA30CDD7C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4.9533404029692472</c:v>
                </c:pt>
                <c:pt idx="1">
                  <c:v>6.147023086269745</c:v>
                </c:pt>
                <c:pt idx="2">
                  <c:v>5.8707926167209559</c:v>
                </c:pt>
                <c:pt idx="3">
                  <c:v>4.9603803486529321</c:v>
                </c:pt>
                <c:pt idx="4">
                  <c:v>6.0809595202398796</c:v>
                </c:pt>
                <c:pt idx="5">
                  <c:v>6.4102564102564106</c:v>
                </c:pt>
                <c:pt idx="6">
                  <c:v>6.7293233082706765</c:v>
                </c:pt>
                <c:pt idx="7">
                  <c:v>5.8991735537190086</c:v>
                </c:pt>
                <c:pt idx="8">
                  <c:v>6.5317848410757948</c:v>
                </c:pt>
                <c:pt idx="9">
                  <c:v>6.666666666666667</c:v>
                </c:pt>
                <c:pt idx="10">
                  <c:v>5.3460721868365182</c:v>
                </c:pt>
                <c:pt idx="11">
                  <c:v>6.2649082568807337</c:v>
                </c:pt>
                <c:pt idx="12">
                  <c:v>5.960893854748603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A8-4524-977C-45BFA30CDD7C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A8-4524-977C-45BFA30CDD7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6.1592148309705559</c:v>
                </c:pt>
                <c:pt idx="1">
                  <c:v>5.6794625719769671</c:v>
                </c:pt>
                <c:pt idx="2">
                  <c:v>5.6588465298142721</c:v>
                </c:pt>
                <c:pt idx="3">
                  <c:v>5.5662337662337666</c:v>
                </c:pt>
                <c:pt idx="4">
                  <c:v>5.7596401028277633</c:v>
                </c:pt>
                <c:pt idx="5">
                  <c:v>6.6716541978387367</c:v>
                </c:pt>
                <c:pt idx="6">
                  <c:v>6.8389955686853767</c:v>
                </c:pt>
                <c:pt idx="7">
                  <c:v>6.4654811715481175</c:v>
                </c:pt>
                <c:pt idx="8">
                  <c:v>7.954225352112676</c:v>
                </c:pt>
                <c:pt idx="9">
                  <c:v>6.9480932203389827</c:v>
                </c:pt>
                <c:pt idx="10">
                  <c:v>5.9243876464323746</c:v>
                </c:pt>
                <c:pt idx="11">
                  <c:v>6.2767094017094021</c:v>
                </c:pt>
                <c:pt idx="12">
                  <c:v>6.3181118057443149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A8-4524-977C-45BFA30CDD7C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A8-4524-977C-45BFA30CDD7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1A8-4524-977C-45BFA30CDD7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5.4357945425361152</c:v>
                </c:pt>
                <c:pt idx="1">
                  <c:v>5.4436958614051969</c:v>
                </c:pt>
                <c:pt idx="2">
                  <c:v>5.7968197879858661</c:v>
                </c:pt>
                <c:pt idx="3">
                  <c:v>5.5828635851183765</c:v>
                </c:pt>
                <c:pt idx="4">
                  <c:v>5.6463700234192036</c:v>
                </c:pt>
                <c:pt idx="12">
                  <c:v>5.5767739433889103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A8-4524-977C-45BFA30CD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1A8-4524-977C-45BFA30CDD7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6.18075117370892</c:v>
                      </c:pt>
                      <c:pt idx="1">
                        <c:v>5.253333333333333</c:v>
                      </c:pt>
                      <c:pt idx="2">
                        <c:v>8.6840236686390533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5.7857142857142856</c:v>
                      </c:pt>
                      <c:pt idx="8">
                        <c:v>5.1739130434782608</c:v>
                      </c:pt>
                      <c:pt idx="9">
                        <c:v>6.4705882352941178</c:v>
                      </c:pt>
                      <c:pt idx="10">
                        <c:v>4.4324324324324325</c:v>
                      </c:pt>
                      <c:pt idx="11">
                        <c:v>6.3636363636363633</c:v>
                      </c:pt>
                      <c:pt idx="12">
                        <c:v>6.4611111111111112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1A8-4524-977C-45BFA30CDD7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1A8-4524-977C-45BFA30CDD7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1A8-4524-977C-45BFA30CDD7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A8-4524-977C-45BFA30CDD7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A8-4524-977C-45BFA30CDD7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A8-4524-977C-45BFA30CDD7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A8-4524-977C-45BFA30CDD7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A8-4524-977C-45BFA30CDD7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A8-4524-977C-45BFA30CDD7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A8-4524-977C-45BFA30CDD7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A8-4524-977C-45BFA30CDD7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A8-4524-977C-45BFA30CDD7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A8-4524-977C-45BFA30CDD7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A8-4524-977C-45BFA30CDD7C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-0.72342028843444073</c:v>
                </c:pt>
                <c:pt idx="1">
                  <c:v>-0.23576671057177023</c:v>
                </c:pt>
                <c:pt idx="2">
                  <c:v>0.137973258171594</c:v>
                </c:pt>
                <c:pt idx="3">
                  <c:v>1.6629818884609904E-2</c:v>
                </c:pt>
                <c:pt idx="4">
                  <c:v>-0.11327007940855971</c:v>
                </c:pt>
                <c:pt idx="12">
                  <c:v>-0.18967197272587999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1A8-4524-977C-45BFA30CD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55-4290-92EF-7444CF10C03C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3.2913793103448277</c:v>
                </c:pt>
                <c:pt idx="1">
                  <c:v>5.4744525547445253</c:v>
                </c:pt>
                <c:pt idx="2">
                  <c:v>5.3882783882783887</c:v>
                </c:pt>
                <c:pt idx="3">
                  <c:v>5.2543478260869563</c:v>
                </c:pt>
                <c:pt idx="4">
                  <c:v>5.0396825396825395</c:v>
                </c:pt>
                <c:pt idx="5">
                  <c:v>6.1919642857142856</c:v>
                </c:pt>
                <c:pt idx="6">
                  <c:v>8.2010582010582009</c:v>
                </c:pt>
                <c:pt idx="7">
                  <c:v>6.5364963503649633</c:v>
                </c:pt>
                <c:pt idx="8">
                  <c:v>6.5821325648414986</c:v>
                </c:pt>
                <c:pt idx="9">
                  <c:v>5.4204724409448817</c:v>
                </c:pt>
                <c:pt idx="10">
                  <c:v>5.9460400348128806</c:v>
                </c:pt>
                <c:pt idx="11">
                  <c:v>5.5872093023255811</c:v>
                </c:pt>
                <c:pt idx="12">
                  <c:v>5.5490259217517304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55-4290-92EF-7444CF10C03C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55-4290-92EF-7444CF10C03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6.3516068052930059</c:v>
                </c:pt>
                <c:pt idx="1">
                  <c:v>5.4712793733681462</c:v>
                </c:pt>
                <c:pt idx="2">
                  <c:v>5.1773127753303969</c:v>
                </c:pt>
                <c:pt idx="3">
                  <c:v>6.1379962192816633</c:v>
                </c:pt>
                <c:pt idx="4">
                  <c:v>4.8026315789473681</c:v>
                </c:pt>
                <c:pt idx="5">
                  <c:v>5.5179856115107917</c:v>
                </c:pt>
                <c:pt idx="6">
                  <c:v>7.367892976588629</c:v>
                </c:pt>
                <c:pt idx="7">
                  <c:v>6.5090439276485785</c:v>
                </c:pt>
                <c:pt idx="8">
                  <c:v>7.1111111111111107</c:v>
                </c:pt>
                <c:pt idx="9">
                  <c:v>5.5115452930728246</c:v>
                </c:pt>
                <c:pt idx="10">
                  <c:v>6.0606860158311342</c:v>
                </c:pt>
                <c:pt idx="11">
                  <c:v>5.4730617608409986</c:v>
                </c:pt>
                <c:pt idx="12">
                  <c:v>5.9243366186504929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55-4290-92EF-7444CF10C03C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55-4290-92EF-7444CF10C03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455-4290-92EF-7444CF10C03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5.4110070257611245</c:v>
                </c:pt>
                <c:pt idx="1">
                  <c:v>5.903614457831325</c:v>
                </c:pt>
                <c:pt idx="2">
                  <c:v>5.3603034134007581</c:v>
                </c:pt>
                <c:pt idx="3">
                  <c:v>5.9097472924187722</c:v>
                </c:pt>
                <c:pt idx="4">
                  <c:v>4.2142857142857144</c:v>
                </c:pt>
                <c:pt idx="12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455-4290-92EF-7444CF10C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455-4290-92EF-7444CF10C03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7.3622047244094491</c:v>
                      </c:pt>
                      <c:pt idx="1">
                        <c:v>5.372112917023097</c:v>
                      </c:pt>
                      <c:pt idx="2">
                        <c:v>9.2666666666666675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6.9189189189189193</c:v>
                      </c:pt>
                      <c:pt idx="8">
                        <c:v>7.129032258064516</c:v>
                      </c:pt>
                      <c:pt idx="9">
                        <c:v>4.0384615384615383</c:v>
                      </c:pt>
                      <c:pt idx="10">
                        <c:v>6.071748878923767</c:v>
                      </c:pt>
                      <c:pt idx="11">
                        <c:v>7.1992481203007515</c:v>
                      </c:pt>
                      <c:pt idx="12">
                        <c:v>6.4958246346555324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455-4290-92EF-7444CF10C03C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A455-4290-92EF-7444CF10C03C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6.0197889182058049</c:v>
                      </c:pt>
                      <c:pt idx="1">
                        <c:v>4.6829268292682924</c:v>
                      </c:pt>
                      <c:pt idx="2">
                        <c:v>4.9566787003610111</c:v>
                      </c:pt>
                      <c:pt idx="3">
                        <c:v>3.0840543881334983</c:v>
                      </c:pt>
                      <c:pt idx="4">
                        <c:v>4.9153094462540716</c:v>
                      </c:pt>
                      <c:pt idx="5">
                        <c:v>6.785016286644951</c:v>
                      </c:pt>
                      <c:pt idx="6">
                        <c:v>9.7128205128205121</c:v>
                      </c:pt>
                      <c:pt idx="7">
                        <c:v>5.5625</c:v>
                      </c:pt>
                      <c:pt idx="8">
                        <c:v>4.5292792792792795</c:v>
                      </c:pt>
                      <c:pt idx="9">
                        <c:v>3.7450628366247756</c:v>
                      </c:pt>
                      <c:pt idx="10">
                        <c:v>4.5094577553593949</c:v>
                      </c:pt>
                      <c:pt idx="11">
                        <c:v>5.8459563543003847</c:v>
                      </c:pt>
                      <c:pt idx="12">
                        <c:v>5.0042578182352075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A455-4290-92EF-7444CF10C03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455-4290-92EF-7444CF10C03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455-4290-92EF-7444CF10C03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455-4290-92EF-7444CF10C03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55-4290-92EF-7444CF10C03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55-4290-92EF-7444CF10C03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55-4290-92EF-7444CF10C03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55-4290-92EF-7444CF10C03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55-4290-92EF-7444CF10C03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55-4290-92EF-7444CF10C03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55-4290-92EF-7444CF10C03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55-4290-92EF-7444CF10C03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55-4290-92EF-7444CF10C03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55-4290-92EF-7444CF10C03C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-0.94059977953188145</c:v>
                </c:pt>
                <c:pt idx="1">
                  <c:v>0.43233508446317881</c:v>
                </c:pt>
                <c:pt idx="2">
                  <c:v>0.1829906380703612</c:v>
                </c:pt>
                <c:pt idx="3">
                  <c:v>-0.22824892686289111</c:v>
                </c:pt>
                <c:pt idx="4">
                  <c:v>-0.58834586466165373</c:v>
                </c:pt>
                <c:pt idx="12">
                  <c:v>-0.26086305064429105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455-4290-92EF-7444CF10C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CB-434D-BE2F-8E7530041309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1.7729885057471264</c:v>
                </c:pt>
                <c:pt idx="1">
                  <c:v>2.2708333333333335</c:v>
                </c:pt>
                <c:pt idx="2">
                  <c:v>2.3293768545994067</c:v>
                </c:pt>
                <c:pt idx="3">
                  <c:v>2.3777777777777778</c:v>
                </c:pt>
                <c:pt idx="4">
                  <c:v>1.8509316770186335</c:v>
                </c:pt>
                <c:pt idx="5">
                  <c:v>3.08</c:v>
                </c:pt>
                <c:pt idx="6">
                  <c:v>2</c:v>
                </c:pt>
                <c:pt idx="7">
                  <c:v>3.0673076923076925</c:v>
                </c:pt>
                <c:pt idx="8">
                  <c:v>2.4294871794871793</c:v>
                </c:pt>
                <c:pt idx="9">
                  <c:v>2.4305084745762713</c:v>
                </c:pt>
                <c:pt idx="10">
                  <c:v>2.6737288135593222</c:v>
                </c:pt>
                <c:pt idx="11">
                  <c:v>1.9511400651465798</c:v>
                </c:pt>
                <c:pt idx="12">
                  <c:v>2.3059143439836847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CB-434D-BE2F-8E7530041309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CB-434D-BE2F-8E753004130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2.7564575645756459</c:v>
                </c:pt>
                <c:pt idx="1">
                  <c:v>1.6279069767441861</c:v>
                </c:pt>
                <c:pt idx="2">
                  <c:v>2.2954545454545454</c:v>
                </c:pt>
                <c:pt idx="3">
                  <c:v>2.1906976744186046</c:v>
                </c:pt>
                <c:pt idx="4">
                  <c:v>1.8714285714285714</c:v>
                </c:pt>
                <c:pt idx="5">
                  <c:v>3.1714285714285713</c:v>
                </c:pt>
                <c:pt idx="6">
                  <c:v>3.290909090909091</c:v>
                </c:pt>
                <c:pt idx="7">
                  <c:v>4.3552631578947372</c:v>
                </c:pt>
                <c:pt idx="8">
                  <c:v>5.2709359605911326</c:v>
                </c:pt>
                <c:pt idx="9">
                  <c:v>2.9541666666666666</c:v>
                </c:pt>
                <c:pt idx="10">
                  <c:v>2.6408839779005526</c:v>
                </c:pt>
                <c:pt idx="11">
                  <c:v>3.0063291139240507</c:v>
                </c:pt>
                <c:pt idx="12">
                  <c:v>2.9017391304347826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CB-434D-BE2F-8E7530041309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CB-434D-BE2F-8E753004130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5CB-434D-BE2F-8E753004130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2.4502617801047122</c:v>
                </c:pt>
                <c:pt idx="1">
                  <c:v>2.8382352941176472</c:v>
                </c:pt>
                <c:pt idx="2">
                  <c:v>2.3010204081632653</c:v>
                </c:pt>
                <c:pt idx="3">
                  <c:v>2.639751552795031</c:v>
                </c:pt>
                <c:pt idx="4">
                  <c:v>2.4342105263157894</c:v>
                </c:pt>
                <c:pt idx="12">
                  <c:v>2.5365044247787609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CB-434D-BE2F-8E7530041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5CB-434D-BE2F-8E753004130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2.298342541436464</c:v>
                      </c:pt>
                      <c:pt idx="1">
                        <c:v>2.6932773109243699</c:v>
                      </c:pt>
                      <c:pt idx="2">
                        <c:v>2.1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6.4857142857142858</c:v>
                      </c:pt>
                      <c:pt idx="8">
                        <c:v>4.833333333333333</c:v>
                      </c:pt>
                      <c:pt idx="9">
                        <c:v>1.25</c:v>
                      </c:pt>
                      <c:pt idx="10">
                        <c:v>1.4166666666666667</c:v>
                      </c:pt>
                      <c:pt idx="11">
                        <c:v>3.2307692307692308</c:v>
                      </c:pt>
                      <c:pt idx="12">
                        <c:v>2.7922794117647061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5CB-434D-BE2F-8E753004130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5CB-434D-BE2F-8E753004130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CB-434D-BE2F-8E753004130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CB-434D-BE2F-8E753004130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CB-434D-BE2F-8E753004130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CB-434D-BE2F-8E753004130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CB-434D-BE2F-8E753004130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CB-434D-BE2F-8E753004130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CB-434D-BE2F-8E753004130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CB-434D-BE2F-8E753004130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CB-434D-BE2F-8E753004130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CB-434D-BE2F-8E753004130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CB-434D-BE2F-8E753004130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CB-434D-BE2F-8E7530041309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-0.30619578447093376</c:v>
                </c:pt>
                <c:pt idx="1">
                  <c:v>1.2103283173734611</c:v>
                </c:pt>
                <c:pt idx="2">
                  <c:v>5.5658627087198376E-3</c:v>
                </c:pt>
                <c:pt idx="3">
                  <c:v>0.44905387837642641</c:v>
                </c:pt>
                <c:pt idx="4">
                  <c:v>0.56278195488721794</c:v>
                </c:pt>
                <c:pt idx="12">
                  <c:v>0.3510966994568725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5CB-434D-BE2F-8E7530041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B9-4921-99BF-67A82E959162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3.263157894736842</c:v>
                </c:pt>
                <c:pt idx="1">
                  <c:v>3.7878787878787881</c:v>
                </c:pt>
                <c:pt idx="2">
                  <c:v>4.1473684210526311</c:v>
                </c:pt>
                <c:pt idx="3">
                  <c:v>4.5074626865671643</c:v>
                </c:pt>
                <c:pt idx="4">
                  <c:v>2.6585365853658538</c:v>
                </c:pt>
                <c:pt idx="5">
                  <c:v>4.5862068965517242</c:v>
                </c:pt>
                <c:pt idx="6">
                  <c:v>4.875</c:v>
                </c:pt>
                <c:pt idx="7">
                  <c:v>4.9824561403508776</c:v>
                </c:pt>
                <c:pt idx="8">
                  <c:v>3.0555555555555554</c:v>
                </c:pt>
                <c:pt idx="9">
                  <c:v>2.4133333333333336</c:v>
                </c:pt>
                <c:pt idx="10">
                  <c:v>4.36231884057971</c:v>
                </c:pt>
                <c:pt idx="11">
                  <c:v>2.7608695652173911</c:v>
                </c:pt>
                <c:pt idx="12">
                  <c:v>3.7066290550070522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B9-4921-99BF-67A82E959162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B9-4921-99BF-67A82E95916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3.9939393939393941</c:v>
                </c:pt>
                <c:pt idx="1">
                  <c:v>2.9772727272727271</c:v>
                </c:pt>
                <c:pt idx="2">
                  <c:v>3.2682926829268291</c:v>
                </c:pt>
                <c:pt idx="3">
                  <c:v>5.5333333333333332</c:v>
                </c:pt>
                <c:pt idx="4">
                  <c:v>1.7142857142857142</c:v>
                </c:pt>
                <c:pt idx="5">
                  <c:v>2.7142857142857144</c:v>
                </c:pt>
                <c:pt idx="6">
                  <c:v>2</c:v>
                </c:pt>
                <c:pt idx="7">
                  <c:v>7.05</c:v>
                </c:pt>
                <c:pt idx="8">
                  <c:v>6.9253731343283578</c:v>
                </c:pt>
                <c:pt idx="9">
                  <c:v>5.0574712643678161</c:v>
                </c:pt>
                <c:pt idx="10">
                  <c:v>2.8571428571428572</c:v>
                </c:pt>
                <c:pt idx="11">
                  <c:v>3.0504201680672267</c:v>
                </c:pt>
                <c:pt idx="12">
                  <c:v>4.0839506172839508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B9-4921-99BF-67A82E959162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B9-4921-99BF-67A82E95916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1B9-4921-99BF-67A82E95916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3.3761467889908259</c:v>
                </c:pt>
                <c:pt idx="1">
                  <c:v>3.693548387096774</c:v>
                </c:pt>
                <c:pt idx="2">
                  <c:v>1.6585365853658536</c:v>
                </c:pt>
                <c:pt idx="3">
                  <c:v>3.8985507246376812</c:v>
                </c:pt>
                <c:pt idx="4">
                  <c:v>2.9736842105263159</c:v>
                </c:pt>
                <c:pt idx="12">
                  <c:v>3.1848341232227488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1B9-4921-99BF-67A82E959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1B9-4921-99BF-67A82E95916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3.8571428571428572</c:v>
                      </c:pt>
                      <c:pt idx="1">
                        <c:v>3.5</c:v>
                      </c:pt>
                      <c:pt idx="2">
                        <c:v>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4.25</c:v>
                      </c:pt>
                      <c:pt idx="8">
                        <c:v>1</c:v>
                      </c:pt>
                      <c:pt idx="9">
                        <c:v>6.25</c:v>
                      </c:pt>
                      <c:pt idx="10">
                        <c:v>10.5</c:v>
                      </c:pt>
                      <c:pt idx="11">
                        <c:v>35.5</c:v>
                      </c:pt>
                      <c:pt idx="12">
                        <c:v>4.7816593886462879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1B9-4921-99BF-67A82E95916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B9-4921-99BF-67A82E95916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B9-4921-99BF-67A82E95916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B9-4921-99BF-67A82E95916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B9-4921-99BF-67A82E95916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B9-4921-99BF-67A82E95916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B9-4921-99BF-67A82E95916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B9-4921-99BF-67A82E95916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B9-4921-99BF-67A82E95916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B9-4921-99BF-67A82E95916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B9-4921-99BF-67A82E95916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B9-4921-99BF-67A82E95916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B9-4921-99BF-67A82E95916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B9-4921-99BF-67A82E959162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-0.61779260494856825</c:v>
                </c:pt>
                <c:pt idx="1">
                  <c:v>0.71627565982404695</c:v>
                </c:pt>
                <c:pt idx="2">
                  <c:v>-1.6097560975609755</c:v>
                </c:pt>
                <c:pt idx="3">
                  <c:v>-1.6347826086956521</c:v>
                </c:pt>
                <c:pt idx="4">
                  <c:v>1.2593984962406017</c:v>
                </c:pt>
                <c:pt idx="12">
                  <c:v>-0.56193590261704429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1B9-4921-99BF-67A82E959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33-4DBA-A780-F77665DBA38E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2.5125000000000002</c:v>
                </c:pt>
                <c:pt idx="1">
                  <c:v>2.52</c:v>
                </c:pt>
                <c:pt idx="2">
                  <c:v>3.5217391304347827</c:v>
                </c:pt>
                <c:pt idx="3">
                  <c:v>2.2131147540983607</c:v>
                </c:pt>
                <c:pt idx="4">
                  <c:v>4.0434782608695654</c:v>
                </c:pt>
                <c:pt idx="5">
                  <c:v>3.9</c:v>
                </c:pt>
                <c:pt idx="6">
                  <c:v>3.0256410256410255</c:v>
                </c:pt>
                <c:pt idx="7">
                  <c:v>3.84</c:v>
                </c:pt>
                <c:pt idx="8">
                  <c:v>3.9166666666666665</c:v>
                </c:pt>
                <c:pt idx="9">
                  <c:v>3.2222222222222223</c:v>
                </c:pt>
                <c:pt idx="10">
                  <c:v>4.8137931034482762</c:v>
                </c:pt>
                <c:pt idx="11">
                  <c:v>2.901098901098901</c:v>
                </c:pt>
                <c:pt idx="12">
                  <c:v>3.3786057692307692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33-4DBA-A780-F77665DBA38E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33-4DBA-A780-F77665DBA38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3.9393939393939394</c:v>
                </c:pt>
                <c:pt idx="1">
                  <c:v>4.2948717948717947</c:v>
                </c:pt>
                <c:pt idx="2">
                  <c:v>4.4060150375939848</c:v>
                </c:pt>
                <c:pt idx="3">
                  <c:v>4.134615384615385</c:v>
                </c:pt>
                <c:pt idx="4">
                  <c:v>5.083333333333333</c:v>
                </c:pt>
                <c:pt idx="5">
                  <c:v>3.0769230769230771</c:v>
                </c:pt>
                <c:pt idx="6">
                  <c:v>5.6585365853658534</c:v>
                </c:pt>
                <c:pt idx="7">
                  <c:v>4.9514563106796112</c:v>
                </c:pt>
                <c:pt idx="8">
                  <c:v>5.662337662337662</c:v>
                </c:pt>
                <c:pt idx="9">
                  <c:v>4.9494949494949498</c:v>
                </c:pt>
                <c:pt idx="10">
                  <c:v>3.5636363636363635</c:v>
                </c:pt>
                <c:pt idx="11">
                  <c:v>4.1592920353982299</c:v>
                </c:pt>
                <c:pt idx="12">
                  <c:v>4.425434583714547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33-4DBA-A780-F77665DBA38E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33-4DBA-A780-F77665DBA38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C33-4DBA-A780-F77665DBA38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4.7446808510638299</c:v>
                </c:pt>
                <c:pt idx="1">
                  <c:v>4.4141414141414144</c:v>
                </c:pt>
                <c:pt idx="2">
                  <c:v>3.9449541284403669</c:v>
                </c:pt>
                <c:pt idx="3">
                  <c:v>4.898305084745763</c:v>
                </c:pt>
                <c:pt idx="4">
                  <c:v>2.8717948717948718</c:v>
                </c:pt>
                <c:pt idx="12">
                  <c:v>4.333333333333333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33-4DBA-A780-F77665DBA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C33-4DBA-A780-F77665DBA38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3.1976744186046511</c:v>
                      </c:pt>
                      <c:pt idx="1">
                        <c:v>2.3858267716535435</c:v>
                      </c:pt>
                      <c:pt idx="2">
                        <c:v>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12.92</c:v>
                      </c:pt>
                      <c:pt idx="8">
                        <c:v>0</c:v>
                      </c:pt>
                      <c:pt idx="9">
                        <c:v>4.25</c:v>
                      </c:pt>
                      <c:pt idx="10">
                        <c:v>1</c:v>
                      </c:pt>
                      <c:pt idx="11">
                        <c:v>1.9565217391304348</c:v>
                      </c:pt>
                      <c:pt idx="12">
                        <c:v>3.8098591549295775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C33-4DBA-A780-F77665DBA38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C33-4DBA-A780-F77665DBA38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C33-4DBA-A780-F77665DBA38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C33-4DBA-A780-F77665DBA38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33-4DBA-A780-F77665DBA38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33-4DBA-A780-F77665DBA38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33-4DBA-A780-F77665DBA38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33-4DBA-A780-F77665DBA38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33-4DBA-A780-F77665DBA38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33-4DBA-A780-F77665DBA38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33-4DBA-A780-F77665DBA38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33-4DBA-A780-F77665DBA38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33-4DBA-A780-F77665DBA38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33-4DBA-A780-F77665DBA38E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0.80528691166989042</c:v>
                </c:pt>
                <c:pt idx="1">
                  <c:v>0.11926961926961965</c:v>
                </c:pt>
                <c:pt idx="2">
                  <c:v>-0.46106090915361797</c:v>
                </c:pt>
                <c:pt idx="3">
                  <c:v>0.76368970013037796</c:v>
                </c:pt>
                <c:pt idx="4">
                  <c:v>-2.2115384615384612</c:v>
                </c:pt>
                <c:pt idx="12">
                  <c:v>0.1117318435754191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C33-4DBA-A780-F77665DBA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3A-4A0C-87E3-9EF66ADD6ABF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3.263157894736842</c:v>
                </c:pt>
                <c:pt idx="1">
                  <c:v>3.7878787878787881</c:v>
                </c:pt>
                <c:pt idx="2">
                  <c:v>4.1473684210526311</c:v>
                </c:pt>
                <c:pt idx="3">
                  <c:v>4.5074626865671643</c:v>
                </c:pt>
                <c:pt idx="4">
                  <c:v>2.6585365853658538</c:v>
                </c:pt>
                <c:pt idx="5">
                  <c:v>4.5862068965517242</c:v>
                </c:pt>
                <c:pt idx="6">
                  <c:v>4.875</c:v>
                </c:pt>
                <c:pt idx="7">
                  <c:v>4.9824561403508776</c:v>
                </c:pt>
                <c:pt idx="8">
                  <c:v>3.0555555555555554</c:v>
                </c:pt>
                <c:pt idx="9">
                  <c:v>2.4133333333333336</c:v>
                </c:pt>
                <c:pt idx="10">
                  <c:v>4.36231884057971</c:v>
                </c:pt>
                <c:pt idx="11">
                  <c:v>2.7608695652173911</c:v>
                </c:pt>
                <c:pt idx="12">
                  <c:v>3.7066290550070522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3A-4A0C-87E3-9EF66ADD6ABF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3A-4A0C-87E3-9EF66ADD6AB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3.9939393939393941</c:v>
                </c:pt>
                <c:pt idx="1">
                  <c:v>2.9772727272727271</c:v>
                </c:pt>
                <c:pt idx="2">
                  <c:v>3.2682926829268291</c:v>
                </c:pt>
                <c:pt idx="3">
                  <c:v>5.5333333333333332</c:v>
                </c:pt>
                <c:pt idx="4">
                  <c:v>1.7142857142857142</c:v>
                </c:pt>
                <c:pt idx="5">
                  <c:v>2.7142857142857144</c:v>
                </c:pt>
                <c:pt idx="6">
                  <c:v>2</c:v>
                </c:pt>
                <c:pt idx="7">
                  <c:v>7.05</c:v>
                </c:pt>
                <c:pt idx="8">
                  <c:v>6.9253731343283578</c:v>
                </c:pt>
                <c:pt idx="9">
                  <c:v>5.0574712643678161</c:v>
                </c:pt>
                <c:pt idx="10">
                  <c:v>2.8571428571428572</c:v>
                </c:pt>
                <c:pt idx="11">
                  <c:v>3.0504201680672267</c:v>
                </c:pt>
                <c:pt idx="12">
                  <c:v>4.0839506172839508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3A-4A0C-87E3-9EF66ADD6ABF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3A-4A0C-87E3-9EF66ADD6AB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13A-4A0C-87E3-9EF66ADD6AB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3.3761467889908259</c:v>
                </c:pt>
                <c:pt idx="1">
                  <c:v>3.693548387096774</c:v>
                </c:pt>
                <c:pt idx="2">
                  <c:v>1.6585365853658536</c:v>
                </c:pt>
                <c:pt idx="3">
                  <c:v>3.8985507246376812</c:v>
                </c:pt>
                <c:pt idx="4">
                  <c:v>2.9736842105263159</c:v>
                </c:pt>
                <c:pt idx="12">
                  <c:v>3.1848341232227488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13A-4A0C-87E3-9EF66ADD6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13A-4A0C-87E3-9EF66ADD6AB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3.8571428571428572</c:v>
                      </c:pt>
                      <c:pt idx="1">
                        <c:v>3.5</c:v>
                      </c:pt>
                      <c:pt idx="2">
                        <c:v>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4.25</c:v>
                      </c:pt>
                      <c:pt idx="8">
                        <c:v>1</c:v>
                      </c:pt>
                      <c:pt idx="9">
                        <c:v>6.25</c:v>
                      </c:pt>
                      <c:pt idx="10">
                        <c:v>10.5</c:v>
                      </c:pt>
                      <c:pt idx="11">
                        <c:v>35.5</c:v>
                      </c:pt>
                      <c:pt idx="12">
                        <c:v>4.7816593886462879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13A-4A0C-87E3-9EF66ADD6AB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13A-4A0C-87E3-9EF66ADD6AB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13A-4A0C-87E3-9EF66ADD6AB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13A-4A0C-87E3-9EF66ADD6AB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3A-4A0C-87E3-9EF66ADD6AB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3A-4A0C-87E3-9EF66ADD6AB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3A-4A0C-87E3-9EF66ADD6AB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3A-4A0C-87E3-9EF66ADD6AB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3A-4A0C-87E3-9EF66ADD6AB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3A-4A0C-87E3-9EF66ADD6AB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3A-4A0C-87E3-9EF66ADD6AB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3A-4A0C-87E3-9EF66ADD6AB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3A-4A0C-87E3-9EF66ADD6AB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3A-4A0C-87E3-9EF66ADD6ABF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-0.61779260494856825</c:v>
                </c:pt>
                <c:pt idx="1">
                  <c:v>0.71627565982404695</c:v>
                </c:pt>
                <c:pt idx="2">
                  <c:v>-1.6097560975609755</c:v>
                </c:pt>
                <c:pt idx="3">
                  <c:v>-1.6347826086956521</c:v>
                </c:pt>
                <c:pt idx="4">
                  <c:v>1.2593984962406017</c:v>
                </c:pt>
                <c:pt idx="12">
                  <c:v>-0.56193590261704429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13A-4A0C-87E3-9EF66ADD6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D3-4117-A6E0-272B22CEF11E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3438</c:v>
                </c:pt>
                <c:pt idx="1">
                  <c:v>2908</c:v>
                </c:pt>
                <c:pt idx="2">
                  <c:v>3342</c:v>
                </c:pt>
                <c:pt idx="3">
                  <c:v>2503</c:v>
                </c:pt>
                <c:pt idx="4">
                  <c:v>1560</c:v>
                </c:pt>
                <c:pt idx="5">
                  <c:v>1630</c:v>
                </c:pt>
                <c:pt idx="6">
                  <c:v>1468</c:v>
                </c:pt>
                <c:pt idx="7">
                  <c:v>1795</c:v>
                </c:pt>
                <c:pt idx="8">
                  <c:v>2011</c:v>
                </c:pt>
                <c:pt idx="9">
                  <c:v>3153</c:v>
                </c:pt>
                <c:pt idx="10">
                  <c:v>3602</c:v>
                </c:pt>
                <c:pt idx="11">
                  <c:v>3506</c:v>
                </c:pt>
                <c:pt idx="12">
                  <c:v>30916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D3-4117-A6E0-272B22CEF11E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D3-4117-A6E0-272B22CEF11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3880</c:v>
                </c:pt>
                <c:pt idx="1">
                  <c:v>3847</c:v>
                </c:pt>
                <c:pt idx="2">
                  <c:v>3561</c:v>
                </c:pt>
                <c:pt idx="3">
                  <c:v>2667</c:v>
                </c:pt>
                <c:pt idx="4">
                  <c:v>1226</c:v>
                </c:pt>
                <c:pt idx="5">
                  <c:v>1731</c:v>
                </c:pt>
                <c:pt idx="6">
                  <c:v>1617</c:v>
                </c:pt>
                <c:pt idx="7">
                  <c:v>2507</c:v>
                </c:pt>
                <c:pt idx="8">
                  <c:v>2257</c:v>
                </c:pt>
                <c:pt idx="9">
                  <c:v>2891</c:v>
                </c:pt>
                <c:pt idx="10">
                  <c:v>3003</c:v>
                </c:pt>
                <c:pt idx="11">
                  <c:v>3496</c:v>
                </c:pt>
                <c:pt idx="12">
                  <c:v>32683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D3-4117-A6E0-272B22CEF11E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D3-4117-A6E0-272B22CEF11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3D3-4117-A6E0-272B22CEF11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3707</c:v>
                </c:pt>
                <c:pt idx="1">
                  <c:v>3409</c:v>
                </c:pt>
                <c:pt idx="2">
                  <c:v>3280</c:v>
                </c:pt>
                <c:pt idx="3">
                  <c:v>2515</c:v>
                </c:pt>
                <c:pt idx="4">
                  <c:v>2055</c:v>
                </c:pt>
                <c:pt idx="12">
                  <c:v>14966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3D3-4117-A6E0-272B22CEF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3D3-4117-A6E0-272B22CEF11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3349</c:v>
                      </c:pt>
                      <c:pt idx="1">
                        <c:v>4174</c:v>
                      </c:pt>
                      <c:pt idx="2">
                        <c:v>1424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165</c:v>
                      </c:pt>
                      <c:pt idx="8">
                        <c:v>104</c:v>
                      </c:pt>
                      <c:pt idx="9">
                        <c:v>168</c:v>
                      </c:pt>
                      <c:pt idx="10">
                        <c:v>364</c:v>
                      </c:pt>
                      <c:pt idx="11">
                        <c:v>466</c:v>
                      </c:pt>
                      <c:pt idx="12">
                        <c:v>10294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3D3-4117-A6E0-272B22CEF11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3D3-4117-A6E0-272B22CEF11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D3-4117-A6E0-272B22CEF11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D3-4117-A6E0-272B22CEF11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D3-4117-A6E0-272B22CEF11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D3-4117-A6E0-272B22CEF11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D3-4117-A6E0-272B22CEF11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D3-4117-A6E0-272B22CEF11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D3-4117-A6E0-272B22CEF11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D3-4117-A6E0-272B22CEF11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D3-4117-A6E0-272B22CEF11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D3-4117-A6E0-272B22CEF11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D3-4117-A6E0-272B22CEF11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D3-4117-A6E0-272B22CEF11E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-4.4587628865979334E-2</c:v>
                </c:pt>
                <c:pt idx="1">
                  <c:v>-0.1138549519105797</c:v>
                </c:pt>
                <c:pt idx="2">
                  <c:v>-7.8910418421791584E-2</c:v>
                </c:pt>
                <c:pt idx="3">
                  <c:v>-5.6992875890513717E-2</c:v>
                </c:pt>
                <c:pt idx="4">
                  <c:v>0.6761827079934748</c:v>
                </c:pt>
                <c:pt idx="12">
                  <c:v>-1.4162439891970191E-2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3D3-4117-A6E0-272B22CEF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69-47CA-952C-66E383D71EA4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2.1346153846153846</c:v>
                </c:pt>
                <c:pt idx="1">
                  <c:v>4.4680851063829783</c:v>
                </c:pt>
                <c:pt idx="2">
                  <c:v>3.9375</c:v>
                </c:pt>
                <c:pt idx="3">
                  <c:v>2.0714285714285716</c:v>
                </c:pt>
                <c:pt idx="4">
                  <c:v>3</c:v>
                </c:pt>
                <c:pt idx="5">
                  <c:v>6</c:v>
                </c:pt>
                <c:pt idx="6">
                  <c:v>4.666666666666667</c:v>
                </c:pt>
                <c:pt idx="7">
                  <c:v>5.8</c:v>
                </c:pt>
                <c:pt idx="8">
                  <c:v>4.666666666666667</c:v>
                </c:pt>
                <c:pt idx="9">
                  <c:v>1.1764705882352942</c:v>
                </c:pt>
                <c:pt idx="10">
                  <c:v>4.1333333333333337</c:v>
                </c:pt>
                <c:pt idx="11">
                  <c:v>3.1590909090909092</c:v>
                </c:pt>
                <c:pt idx="12">
                  <c:v>3.308641975308642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69-47CA-952C-66E383D71EA4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69-47CA-952C-66E383D71EA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4.935483870967742</c:v>
                </c:pt>
                <c:pt idx="1">
                  <c:v>4.615384615384615</c:v>
                </c:pt>
                <c:pt idx="2">
                  <c:v>4.3157894736842106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4.375</c:v>
                </c:pt>
                <c:pt idx="8">
                  <c:v>2.5</c:v>
                </c:pt>
                <c:pt idx="9">
                  <c:v>5</c:v>
                </c:pt>
                <c:pt idx="10">
                  <c:v>3.4444444444444446</c:v>
                </c:pt>
                <c:pt idx="11">
                  <c:v>4.2647058823529411</c:v>
                </c:pt>
                <c:pt idx="12">
                  <c:v>4.5106382978723403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69-47CA-952C-66E383D71EA4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69-47CA-952C-66E383D71EA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D69-47CA-952C-66E383D71EA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3.763157894736842</c:v>
                </c:pt>
                <c:pt idx="1">
                  <c:v>1.8289473684210527</c:v>
                </c:pt>
                <c:pt idx="2">
                  <c:v>7.32258064516129</c:v>
                </c:pt>
                <c:pt idx="3">
                  <c:v>4.5625</c:v>
                </c:pt>
                <c:pt idx="4">
                  <c:v>4</c:v>
                </c:pt>
                <c:pt idx="12">
                  <c:v>3.6219512195121952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D69-47CA-952C-66E383D71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D69-47CA-952C-66E383D71EA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5.3414634146341466</c:v>
                      </c:pt>
                      <c:pt idx="1">
                        <c:v>1.6774193548387097</c:v>
                      </c:pt>
                      <c:pt idx="2">
                        <c:v>9.695652173913043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5.242647058823529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D69-47CA-952C-66E383D71EA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D69-47CA-952C-66E383D71EA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D69-47CA-952C-66E383D71EA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D69-47CA-952C-66E383D71EA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69-47CA-952C-66E383D71EA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69-47CA-952C-66E383D71EA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69-47CA-952C-66E383D71EA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69-47CA-952C-66E383D71EA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69-47CA-952C-66E383D71EA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69-47CA-952C-66E383D71EA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69-47CA-952C-66E383D71EA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69-47CA-952C-66E383D71EA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69-47CA-952C-66E383D71EA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69-47CA-952C-66E383D71EA4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-1.1723259762309</c:v>
                </c:pt>
                <c:pt idx="1">
                  <c:v>-2.7864372469635623</c:v>
                </c:pt>
                <c:pt idx="2">
                  <c:v>3.0067911714770794</c:v>
                </c:pt>
                <c:pt idx="3">
                  <c:v>3.5625</c:v>
                </c:pt>
                <c:pt idx="4">
                  <c:v>0</c:v>
                </c:pt>
                <c:pt idx="12">
                  <c:v>-0.95497185741088142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D69-47CA-952C-66E383D71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E4-4260-ABC4-25F7A03C6F73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2.8125</c:v>
                </c:pt>
                <c:pt idx="1">
                  <c:v>3.1276595744680851</c:v>
                </c:pt>
                <c:pt idx="2">
                  <c:v>4.166666666666667</c:v>
                </c:pt>
                <c:pt idx="3">
                  <c:v>4.1538461538461542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7.5</c:v>
                </c:pt>
                <c:pt idx="8">
                  <c:v>0</c:v>
                </c:pt>
                <c:pt idx="9">
                  <c:v>3.875</c:v>
                </c:pt>
                <c:pt idx="10">
                  <c:v>3.5</c:v>
                </c:pt>
                <c:pt idx="11">
                  <c:v>2.7037037037037037</c:v>
                </c:pt>
                <c:pt idx="12">
                  <c:v>3.2564102564102564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E4-4260-ABC4-25F7A03C6F73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E4-4260-ABC4-25F7A03C6F7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3.2666666666666666</c:v>
                </c:pt>
                <c:pt idx="1">
                  <c:v>4.3043478260869561</c:v>
                </c:pt>
                <c:pt idx="2">
                  <c:v>2.5</c:v>
                </c:pt>
                <c:pt idx="3">
                  <c:v>9.625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2.1666666666666665</c:v>
                </c:pt>
                <c:pt idx="8">
                  <c:v>0</c:v>
                </c:pt>
                <c:pt idx="9">
                  <c:v>3.25</c:v>
                </c:pt>
                <c:pt idx="10">
                  <c:v>5.0909090909090908</c:v>
                </c:pt>
                <c:pt idx="11">
                  <c:v>3.6444444444444444</c:v>
                </c:pt>
                <c:pt idx="12">
                  <c:v>4.0576923076923075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E4-4260-ABC4-25F7A03C6F73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E4-4260-ABC4-25F7A03C6F7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BE4-4260-ABC4-25F7A03C6F7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7.4150943396226419</c:v>
                </c:pt>
                <c:pt idx="1">
                  <c:v>3.3809523809523809</c:v>
                </c:pt>
                <c:pt idx="2">
                  <c:v>4.903225806451613</c:v>
                </c:pt>
                <c:pt idx="3">
                  <c:v>3.7142857142857144</c:v>
                </c:pt>
                <c:pt idx="4">
                  <c:v>1.0283018867924529</c:v>
                </c:pt>
                <c:pt idx="12">
                  <c:v>2.6543209876543208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E4-4260-ABC4-25F7A03C6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BE4-4260-ABC4-25F7A03C6F7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8.9749999999999996</c:v>
                      </c:pt>
                      <c:pt idx="1">
                        <c:v>3.8181818181818183</c:v>
                      </c:pt>
                      <c:pt idx="2">
                        <c:v>10.6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1</c:v>
                      </c:pt>
                      <c:pt idx="10">
                        <c:v>7.5</c:v>
                      </c:pt>
                      <c:pt idx="11">
                        <c:v>3.1666666666666665</c:v>
                      </c:pt>
                      <c:pt idx="12">
                        <c:v>7.0552995391705071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BE4-4260-ABC4-25F7A03C6F7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E4-4260-ABC4-25F7A03C6F7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E4-4260-ABC4-25F7A03C6F7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E4-4260-ABC4-25F7A03C6F7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E4-4260-ABC4-25F7A03C6F7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E4-4260-ABC4-25F7A03C6F7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E4-4260-ABC4-25F7A03C6F7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E4-4260-ABC4-25F7A03C6F7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E4-4260-ABC4-25F7A03C6F7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E4-4260-ABC4-25F7A03C6F7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E4-4260-ABC4-25F7A03C6F7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E4-4260-ABC4-25F7A03C6F7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E4-4260-ABC4-25F7A03C6F7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E4-4260-ABC4-25F7A03C6F73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4.1484276729559753</c:v>
                </c:pt>
                <c:pt idx="1">
                  <c:v>-0.92339544513457517</c:v>
                </c:pt>
                <c:pt idx="2">
                  <c:v>2.403225806451613</c:v>
                </c:pt>
                <c:pt idx="3">
                  <c:v>-5.9107142857142856</c:v>
                </c:pt>
                <c:pt idx="4">
                  <c:v>0</c:v>
                </c:pt>
                <c:pt idx="12">
                  <c:v>-1.6280319535221497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BE4-4260-ABC4-25F7A03C6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A8-4D9F-8C6A-21B4D4311754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2.6000578368999423</c:v>
                </c:pt>
                <c:pt idx="1">
                  <c:v>3.5846256092157733</c:v>
                </c:pt>
                <c:pt idx="2">
                  <c:v>3.7490252411245639</c:v>
                </c:pt>
                <c:pt idx="3">
                  <c:v>2.946316262353998</c:v>
                </c:pt>
                <c:pt idx="4">
                  <c:v>2.9742453613957354</c:v>
                </c:pt>
                <c:pt idx="5">
                  <c:v>3.6149350649350649</c:v>
                </c:pt>
                <c:pt idx="6">
                  <c:v>3.7549999999999999</c:v>
                </c:pt>
                <c:pt idx="7">
                  <c:v>4.0678571428571431</c:v>
                </c:pt>
                <c:pt idx="8">
                  <c:v>3.6786288162828065</c:v>
                </c:pt>
                <c:pt idx="9">
                  <c:v>4.1927966101694913</c:v>
                </c:pt>
                <c:pt idx="10">
                  <c:v>4.6026110856619331</c:v>
                </c:pt>
                <c:pt idx="11">
                  <c:v>3.6283685360524398</c:v>
                </c:pt>
                <c:pt idx="12">
                  <c:v>3.5577336512527848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A8-4D9F-8C6A-21B4D4311754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A8-4D9F-8C6A-21B4D431175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4.758042895442359</c:v>
                </c:pt>
                <c:pt idx="1">
                  <c:v>3.9109201425277718</c:v>
                </c:pt>
                <c:pt idx="2">
                  <c:v>3.5477652678266804</c:v>
                </c:pt>
                <c:pt idx="3">
                  <c:v>3.7641290322580647</c:v>
                </c:pt>
                <c:pt idx="4">
                  <c:v>4.1802139037433159</c:v>
                </c:pt>
                <c:pt idx="5">
                  <c:v>5.1674379469920071</c:v>
                </c:pt>
                <c:pt idx="6">
                  <c:v>4.9892344497607652</c:v>
                </c:pt>
                <c:pt idx="7">
                  <c:v>5.2682695349572919</c:v>
                </c:pt>
                <c:pt idx="8">
                  <c:v>5.6433811802232858</c:v>
                </c:pt>
                <c:pt idx="9">
                  <c:v>4.5166666666666666</c:v>
                </c:pt>
                <c:pt idx="10">
                  <c:v>4.8881054567749844</c:v>
                </c:pt>
                <c:pt idx="11">
                  <c:v>4.1325892857142854</c:v>
                </c:pt>
                <c:pt idx="12">
                  <c:v>4.4502823696184013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A8-4D9F-8C6A-21B4D4311754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A8-4D9F-8C6A-21B4D431175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0A8-4D9F-8C6A-21B4D431175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4.5606422217400739</c:v>
                </c:pt>
                <c:pt idx="1">
                  <c:v>4.5115577889447236</c:v>
                </c:pt>
                <c:pt idx="2">
                  <c:v>4.4221393034825871</c:v>
                </c:pt>
                <c:pt idx="3">
                  <c:v>4.329598506069094</c:v>
                </c:pt>
                <c:pt idx="4">
                  <c:v>3.8281904761904761</c:v>
                </c:pt>
                <c:pt idx="12">
                  <c:v>4.3753997940044451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0A8-4D9F-8C6A-21B4D4311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0A8-4D9F-8C6A-21B4D431175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5.5707472178060415</c:v>
                      </c:pt>
                      <c:pt idx="1">
                        <c:v>4.3991796200345421</c:v>
                      </c:pt>
                      <c:pt idx="2">
                        <c:v>7.4140625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3.442654028436019</c:v>
                      </c:pt>
                      <c:pt idx="8">
                        <c:v>4.6772727272727277</c:v>
                      </c:pt>
                      <c:pt idx="9">
                        <c:v>3.9116607773851588</c:v>
                      </c:pt>
                      <c:pt idx="10">
                        <c:v>5.278761061946903</c:v>
                      </c:pt>
                      <c:pt idx="11">
                        <c:v>6.4051172707889128</c:v>
                      </c:pt>
                      <c:pt idx="12">
                        <c:v>5.1670228765930499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0A8-4D9F-8C6A-21B4D431175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A8-4D9F-8C6A-21B4D431175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A8-4D9F-8C6A-21B4D431175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A8-4D9F-8C6A-21B4D431175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A8-4D9F-8C6A-21B4D431175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A8-4D9F-8C6A-21B4D431175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A8-4D9F-8C6A-21B4D431175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A8-4D9F-8C6A-21B4D431175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A8-4D9F-8C6A-21B4D431175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A8-4D9F-8C6A-21B4D431175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A8-4D9F-8C6A-21B4D431175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A8-4D9F-8C6A-21B4D431175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A8-4D9F-8C6A-21B4D431175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A8-4D9F-8C6A-21B4D4311754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-0.19740067370228509</c:v>
                </c:pt>
                <c:pt idx="1">
                  <c:v>0.60063764641695183</c:v>
                </c:pt>
                <c:pt idx="2">
                  <c:v>0.87437403565590666</c:v>
                </c:pt>
                <c:pt idx="3">
                  <c:v>0.5654694738110293</c:v>
                </c:pt>
                <c:pt idx="4">
                  <c:v>-0.35202342755283977</c:v>
                </c:pt>
                <c:pt idx="12">
                  <c:v>0.38786742611339298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0A8-4D9F-8C6A-21B4D4311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11-4D5A-9287-58E7929148A6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2.5539515893846603</c:v>
                </c:pt>
                <c:pt idx="1">
                  <c:v>3.5452097823648194</c:v>
                </c:pt>
                <c:pt idx="2">
                  <c:v>3.7323914398504052</c:v>
                </c:pt>
                <c:pt idx="3">
                  <c:v>2.9019563239308463</c:v>
                </c:pt>
                <c:pt idx="4">
                  <c:v>2.9122659960882928</c:v>
                </c:pt>
                <c:pt idx="5">
                  <c:v>3.6012574454003969</c:v>
                </c:pt>
                <c:pt idx="6">
                  <c:v>3.7052441229656421</c:v>
                </c:pt>
                <c:pt idx="7">
                  <c:v>4.0042861852950873</c:v>
                </c:pt>
                <c:pt idx="8">
                  <c:v>3.6700245031309557</c:v>
                </c:pt>
                <c:pt idx="9">
                  <c:v>4.1769890424011438</c:v>
                </c:pt>
                <c:pt idx="10">
                  <c:v>4.5587345894394042</c:v>
                </c:pt>
                <c:pt idx="11">
                  <c:v>3.5904568901989684</c:v>
                </c:pt>
                <c:pt idx="12">
                  <c:v>3.5200213772490647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11-4D5A-9287-58E7929148A6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11-4D5A-9287-58E7929148A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4.7250338906461815</c:v>
                </c:pt>
                <c:pt idx="1">
                  <c:v>3.888157894736842</c:v>
                </c:pt>
                <c:pt idx="2">
                  <c:v>3.5197925669835781</c:v>
                </c:pt>
                <c:pt idx="3">
                  <c:v>3.7343260188087775</c:v>
                </c:pt>
                <c:pt idx="4">
                  <c:v>4.1500272776868519</c:v>
                </c:pt>
                <c:pt idx="5">
                  <c:v>5.1550552251486828</c:v>
                </c:pt>
                <c:pt idx="6">
                  <c:v>4.9406021155410906</c:v>
                </c:pt>
                <c:pt idx="7">
                  <c:v>5.2575855390574562</c:v>
                </c:pt>
                <c:pt idx="8">
                  <c:v>5.6603588907014686</c:v>
                </c:pt>
                <c:pt idx="9">
                  <c:v>4.4923037455105179</c:v>
                </c:pt>
                <c:pt idx="10">
                  <c:v>4.8587058455767425</c:v>
                </c:pt>
                <c:pt idx="11">
                  <c:v>4.1140529531568228</c:v>
                </c:pt>
                <c:pt idx="12">
                  <c:v>4.4259547301218802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11-4D5A-9287-58E7929148A6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11-4D5A-9287-58E7929148A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711-4D5A-9287-58E7929148A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4.5614383410544894</c:v>
                </c:pt>
                <c:pt idx="1">
                  <c:v>4.4930910951893548</c:v>
                </c:pt>
                <c:pt idx="2">
                  <c:v>4.4193222053616594</c:v>
                </c:pt>
                <c:pt idx="3">
                  <c:v>4.2811511701454776</c:v>
                </c:pt>
                <c:pt idx="4">
                  <c:v>3.8079139454475603</c:v>
                </c:pt>
                <c:pt idx="12">
                  <c:v>4.3589757709251105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711-4D5A-9287-58E792914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711-4D5A-9287-58E7929148A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5.1503635161929937</c:v>
                      </c:pt>
                      <c:pt idx="1">
                        <c:v>4.4741649269311061</c:v>
                      </c:pt>
                      <c:pt idx="2">
                        <c:v>7.3208395802098947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3.442654028436019</c:v>
                      </c:pt>
                      <c:pt idx="8">
                        <c:v>4.6772727272727277</c:v>
                      </c:pt>
                      <c:pt idx="9">
                        <c:v>3.9116607773851588</c:v>
                      </c:pt>
                      <c:pt idx="10">
                        <c:v>5.278761061946903</c:v>
                      </c:pt>
                      <c:pt idx="11">
                        <c:v>6.4051172707889128</c:v>
                      </c:pt>
                      <c:pt idx="12">
                        <c:v>5.0239888423988841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711-4D5A-9287-58E7929148A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11-4D5A-9287-58E7929148A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11-4D5A-9287-58E7929148A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11-4D5A-9287-58E7929148A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11-4D5A-9287-58E7929148A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11-4D5A-9287-58E7929148A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11-4D5A-9287-58E7929148A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11-4D5A-9287-58E7929148A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11-4D5A-9287-58E7929148A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11-4D5A-9287-58E7929148A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11-4D5A-9287-58E7929148A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11-4D5A-9287-58E7929148A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11-4D5A-9287-58E7929148A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11-4D5A-9287-58E7929148A6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-0.16359554959169209</c:v>
                </c:pt>
                <c:pt idx="1">
                  <c:v>0.60493320045251275</c:v>
                </c:pt>
                <c:pt idx="2">
                  <c:v>0.89952963837808131</c:v>
                </c:pt>
                <c:pt idx="3">
                  <c:v>0.54682515133670018</c:v>
                </c:pt>
                <c:pt idx="4">
                  <c:v>-0.34211333223929152</c:v>
                </c:pt>
                <c:pt idx="12">
                  <c:v>0.39968700294998394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711-4D5A-9287-58E792914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09-4E3F-A975-421CFAF4B61D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0.63600000000000001</c:v>
                </c:pt>
                <c:pt idx="1">
                  <c:v>0.63369999999999993</c:v>
                </c:pt>
                <c:pt idx="2">
                  <c:v>0.6462</c:v>
                </c:pt>
                <c:pt idx="3">
                  <c:v>0.47939999999999999</c:v>
                </c:pt>
                <c:pt idx="4">
                  <c:v>0.37990000000000002</c:v>
                </c:pt>
                <c:pt idx="5">
                  <c:v>0.40689999999999998</c:v>
                </c:pt>
                <c:pt idx="6">
                  <c:v>0.44450000000000001</c:v>
                </c:pt>
                <c:pt idx="7">
                  <c:v>0.44319999999999998</c:v>
                </c:pt>
                <c:pt idx="8">
                  <c:v>0.502</c:v>
                </c:pt>
                <c:pt idx="9">
                  <c:v>0.63</c:v>
                </c:pt>
                <c:pt idx="10">
                  <c:v>0.73450000000000004</c:v>
                </c:pt>
                <c:pt idx="11">
                  <c:v>0.70480000000000009</c:v>
                </c:pt>
                <c:pt idx="12">
                  <c:v>0.55454348826086564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09-4E3F-A975-421CFAF4B61D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09-4E3F-A975-421CFAF4B61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0.75329999999999997</c:v>
                </c:pt>
                <c:pt idx="1">
                  <c:v>0.70550000000000002</c:v>
                </c:pt>
                <c:pt idx="2">
                  <c:v>0.73560000000000003</c:v>
                </c:pt>
                <c:pt idx="3">
                  <c:v>0.53310000000000002</c:v>
                </c:pt>
                <c:pt idx="4">
                  <c:v>0.27649999999999997</c:v>
                </c:pt>
                <c:pt idx="5">
                  <c:v>0.53659999999999997</c:v>
                </c:pt>
                <c:pt idx="6">
                  <c:v>0.44259999999999999</c:v>
                </c:pt>
                <c:pt idx="7">
                  <c:v>0.58899999999999997</c:v>
                </c:pt>
                <c:pt idx="8">
                  <c:v>0.64379999999999993</c:v>
                </c:pt>
                <c:pt idx="9">
                  <c:v>0.63259999999999994</c:v>
                </c:pt>
                <c:pt idx="10">
                  <c:v>0.58279999999999998</c:v>
                </c:pt>
                <c:pt idx="11">
                  <c:v>0.65489999999999993</c:v>
                </c:pt>
                <c:pt idx="12">
                  <c:v>0.59082327086406716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09-4E3F-A975-421CFAF4B61D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09-4E3F-A975-421CFAF4B61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B09-4E3F-A975-421CFAF4B61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0.74019999999999997</c:v>
                </c:pt>
                <c:pt idx="1">
                  <c:v>0.70010000000000006</c:v>
                </c:pt>
                <c:pt idx="2">
                  <c:v>0.62880000000000003</c:v>
                </c:pt>
                <c:pt idx="3">
                  <c:v>0.50619999999999998</c:v>
                </c:pt>
                <c:pt idx="4">
                  <c:v>0.35389999999999999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B09-4E3F-A975-421CFAF4B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B09-4E3F-A975-421CFAF4B61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0.60499999999999998</c:v>
                      </c:pt>
                      <c:pt idx="1">
                        <c:v>0.62680000000000002</c:v>
                      </c:pt>
                      <c:pt idx="2">
                        <c:v>0.35499999999999998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0.37790000000000001</c:v>
                      </c:pt>
                      <c:pt idx="8">
                        <c:v>0.1106</c:v>
                      </c:pt>
                      <c:pt idx="9">
                        <c:v>0.1152</c:v>
                      </c:pt>
                      <c:pt idx="10">
                        <c:v>0.25659999999999999</c:v>
                      </c:pt>
                      <c:pt idx="11">
                        <c:v>0.20100000000000001</c:v>
                      </c:pt>
                      <c:pt idx="12">
                        <c:v>0.42174668708366447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B09-4E3F-A975-421CFAF4B61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09-4E3F-A975-421CFAF4B61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09-4E3F-A975-421CFAF4B61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09-4E3F-A975-421CFAF4B61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09-4E3F-A975-421CFAF4B61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09-4E3F-A975-421CFAF4B61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09-4E3F-A975-421CFAF4B61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09-4E3F-A975-421CFAF4B61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09-4E3F-A975-421CFAF4B61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09-4E3F-A975-421CFAF4B61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09-4E3F-A975-421CFAF4B61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09-4E3F-A975-421CFAF4B61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09-4E3F-A975-421CFAF4B61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09-4E3F-A975-421CFAF4B61D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-1.7390150006637461E-2</c:v>
                </c:pt>
                <c:pt idx="1">
                  <c:v>-7.6541459957476521E-3</c:v>
                </c:pt>
                <c:pt idx="2">
                  <c:v>-0.14518760195758562</c:v>
                </c:pt>
                <c:pt idx="3">
                  <c:v>-5.0459576064528333E-2</c:v>
                </c:pt>
                <c:pt idx="4">
                  <c:v>0.27992766726943952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B09-4E3F-A975-421CFAF4B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56-4A3A-AA8F-03D08EBB6CF1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0.62919999999999998</c:v>
                </c:pt>
                <c:pt idx="1">
                  <c:v>0.62840000000000007</c:v>
                </c:pt>
                <c:pt idx="2">
                  <c:v>0.64529999999999998</c:v>
                </c:pt>
                <c:pt idx="3">
                  <c:v>0.47350000000000003</c:v>
                </c:pt>
                <c:pt idx="4">
                  <c:v>0.37439999999999996</c:v>
                </c:pt>
                <c:pt idx="5">
                  <c:v>0.40399999999999997</c:v>
                </c:pt>
                <c:pt idx="6">
                  <c:v>0.44119999999999998</c:v>
                </c:pt>
                <c:pt idx="7">
                  <c:v>0.43630000000000002</c:v>
                </c:pt>
                <c:pt idx="8">
                  <c:v>0.50039999999999996</c:v>
                </c:pt>
                <c:pt idx="9">
                  <c:v>0.62990000000000002</c:v>
                </c:pt>
                <c:pt idx="10">
                  <c:v>0.72750000000000004</c:v>
                </c:pt>
                <c:pt idx="11">
                  <c:v>0.70010000000000006</c:v>
                </c:pt>
                <c:pt idx="12">
                  <c:v>0.55031548718710444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56-4A3A-AA8F-03D08EBB6CF1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56-4A3A-AA8F-03D08EBB6CF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0.75120000000000009</c:v>
                </c:pt>
                <c:pt idx="1">
                  <c:v>0.72860000000000003</c:v>
                </c:pt>
                <c:pt idx="2">
                  <c:v>0.73140000000000005</c:v>
                </c:pt>
                <c:pt idx="3">
                  <c:v>0.53060000000000007</c:v>
                </c:pt>
                <c:pt idx="4">
                  <c:v>0.27329999999999999</c:v>
                </c:pt>
                <c:pt idx="5">
                  <c:v>0.54010000000000002</c:v>
                </c:pt>
                <c:pt idx="6">
                  <c:v>0.43619999999999998</c:v>
                </c:pt>
                <c:pt idx="7">
                  <c:v>0.58509999999999995</c:v>
                </c:pt>
                <c:pt idx="8">
                  <c:v>0.64400000000000002</c:v>
                </c:pt>
                <c:pt idx="9">
                  <c:v>0.629</c:v>
                </c:pt>
                <c:pt idx="10">
                  <c:v>0.57689999999999997</c:v>
                </c:pt>
                <c:pt idx="11">
                  <c:v>0.65310000000000001</c:v>
                </c:pt>
                <c:pt idx="12">
                  <c:v>0.58806038285245432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56-4A3A-AA8F-03D08EBB6CF1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56-4A3A-AA8F-03D08EBB6CF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856-4A3A-AA8F-03D08EBB6CF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0.74280000000000002</c:v>
                </c:pt>
                <c:pt idx="1">
                  <c:v>0.69830000000000003</c:v>
                </c:pt>
                <c:pt idx="2">
                  <c:v>0.62770000000000004</c:v>
                </c:pt>
                <c:pt idx="3">
                  <c:v>0.50249999999999995</c:v>
                </c:pt>
                <c:pt idx="4">
                  <c:v>0.35609999999999997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856-4A3A-AA8F-03D08EBB6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856-4A3A-AA8F-03D08EBB6CF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0.54820000000000002</c:v>
                      </c:pt>
                      <c:pt idx="1">
                        <c:v>0.64469999999999994</c:v>
                      </c:pt>
                      <c:pt idx="2">
                        <c:v>0.34350000000000003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0.37790000000000001</c:v>
                      </c:pt>
                      <c:pt idx="8">
                        <c:v>0.1106</c:v>
                      </c:pt>
                      <c:pt idx="9">
                        <c:v>0.1152</c:v>
                      </c:pt>
                      <c:pt idx="10">
                        <c:v>0.25659999999999999</c:v>
                      </c:pt>
                      <c:pt idx="11">
                        <c:v>0.20100000000000001</c:v>
                      </c:pt>
                      <c:pt idx="12">
                        <c:v>0.39669184855626283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856-4A3A-AA8F-03D08EBB6CF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56-4A3A-AA8F-03D08EBB6CF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56-4A3A-AA8F-03D08EBB6CF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56-4A3A-AA8F-03D08EBB6CF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56-4A3A-AA8F-03D08EBB6CF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56-4A3A-AA8F-03D08EBB6CF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56-4A3A-AA8F-03D08EBB6CF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56-4A3A-AA8F-03D08EBB6CF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56-4A3A-AA8F-03D08EBB6CF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56-4A3A-AA8F-03D08EBB6CF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56-4A3A-AA8F-03D08EBB6CF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56-4A3A-AA8F-03D08EBB6CF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56-4A3A-AA8F-03D08EBB6CF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56-4A3A-AA8F-03D08EBB6CF1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-1.1182108626198173E-2</c:v>
                </c:pt>
                <c:pt idx="1">
                  <c:v>-4.1586604446884445E-2</c:v>
                </c:pt>
                <c:pt idx="2">
                  <c:v>-0.14178288214383372</c:v>
                </c:pt>
                <c:pt idx="3">
                  <c:v>-5.2958914436487259E-2</c:v>
                </c:pt>
                <c:pt idx="4">
                  <c:v>0.30296377607025238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856-4A3A-AA8F-03D08EBB6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1794</c:v>
                </c:pt>
                <c:pt idx="1">
                  <c:v>3219</c:v>
                </c:pt>
                <c:pt idx="2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31-4BBE-9B24-D468FB6556FB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1296</c:v>
                </c:pt>
                <c:pt idx="1">
                  <c:v>1778</c:v>
                </c:pt>
                <c:pt idx="2">
                  <c:v>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31-4BBE-9B24-D468FB655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831-4BBE-9B24-D468FB6556F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831-4BBE-9B24-D468FB6556F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831-4BBE-9B24-D468FB6556FB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31-4BBE-9B24-D468FB6556FB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31-4BBE-9B24-D468FB6556FB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31-4BBE-9B24-D468FB6556FB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31-4BBE-9B24-D468FB6556FB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31-4BBE-9B24-D468FB6556FB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31-4BBE-9B24-D468FB6556FB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0.37230680838839414</c:v>
                </c:pt>
                <c:pt idx="1">
                  <c:v>0.51077276644642344</c:v>
                </c:pt>
                <c:pt idx="2">
                  <c:v>0.11692042516518242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831-4BBE-9B24-D468FB655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31-4BBE-9B24-D468FB6556F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31-4BBE-9B24-D468FB6556F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31-4BBE-9B24-D468FB6556F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31-4BBE-9B24-D468FB6556F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31-4BBE-9B24-D468FB6556F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31-4BBE-9B24-D468FB6556FB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31-4BBE-9B24-D468FB6556FB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31-4BBE-9B24-D468FB6556FB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31-4BBE-9B24-D468FB6556FB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31-4BBE-9B24-D468FB6556FB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31-4BBE-9B24-D468FB6556FB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31-4BBE-9B24-D468FB6556FB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-0.27759197324414719</c:v>
                </c:pt>
                <c:pt idx="1">
                  <c:v>-0.44765455110282693</c:v>
                </c:pt>
                <c:pt idx="2">
                  <c:v>-0.3833333333333333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831-4BBE-9B24-D468FB6556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mayo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C02-4BF9-AA2F-97C66997BCA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C02-4BF9-AA2F-97C66997BCA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C02-4BF9-AA2F-97C66997BCA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C02-4BF9-AA2F-97C66997BCA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C02-4BF9-AA2F-97C66997BCA7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02-4BF9-AA2F-97C66997BCA7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02-4BF9-AA2F-97C66997BCA7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02-4BF9-AA2F-97C66997BCA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02-4BF9-AA2F-97C66997BCA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02-4BF9-AA2F-97C66997BCA7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02-4BF9-AA2F-97C66997BC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1296</c:v>
                </c:pt>
                <c:pt idx="1">
                  <c:v>1778</c:v>
                </c:pt>
                <c:pt idx="2">
                  <c:v>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C02-4BF9-AA2F-97C66997B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2F-4651-8CF6-509800A0BCD0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2F-4651-8CF6-509800A0BCD0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2F-4651-8CF6-509800A0BCD0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2F-4651-8CF6-509800A0BCD0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2F-4651-8CF6-509800A0BCD0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2F-4651-8CF6-509800A0BCD0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2F-4651-8CF6-509800A0BCD0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2F-4651-8CF6-509800A0BCD0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2F-4651-8CF6-509800A0BCD0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2F-4651-8CF6-509800A0BC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332F-4651-8CF6-509800A0BCD0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2F-4651-8CF6-509800A0BCD0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2F-4651-8CF6-509800A0BCD0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2F-4651-8CF6-509800A0BCD0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2F-4651-8CF6-509800A0BC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332F-4651-8CF6-509800A0BCD0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332F-4651-8CF6-509800A0BCD0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2F-4651-8CF6-509800A0BCD0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2F-4651-8CF6-509800A0BCD0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2F-4651-8CF6-509800A0BCD0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2F-4651-8CF6-509800A0BCD0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2F-4651-8CF6-509800A0BCD0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2F-4651-8CF6-509800A0BCD0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32F-4651-8CF6-509800A0BCD0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32F-4651-8CF6-509800A0BCD0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32F-4651-8CF6-509800A0BCD0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32F-4651-8CF6-509800A0BCD0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32F-4651-8CF6-509800A0BCD0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32F-4651-8CF6-509800A0BCD0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32F-4651-8CF6-509800A0BCD0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32F-4651-8CF6-509800A0BCD0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32F-4651-8CF6-509800A0BCD0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32F-4651-8CF6-509800A0BCD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332F-4651-8CF6-509800A0BCD0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32F-4651-8CF6-509800A0BCD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32F-4651-8CF6-509800A0BCD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32F-4651-8CF6-509800A0BCD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32F-4651-8CF6-509800A0BCD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32F-4651-8CF6-509800A0BCD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32F-4651-8CF6-509800A0BCD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32F-4651-8CF6-509800A0BCD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32F-4651-8CF6-509800A0BCD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32F-4651-8CF6-509800A0BCD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32F-4651-8CF6-509800A0BCD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332F-4651-8CF6-509800A0BCD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332F-4651-8CF6-509800A0BCD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332F-4651-8CF6-509800A0BCD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332F-4651-8CF6-509800A0BCD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332F-4651-8CF6-509800A0BCD0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332F-4651-8CF6-509800A0BCD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32F-4651-8CF6-509800A0BCD0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32F-4651-8CF6-509800A0BCD0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32F-4651-8CF6-509800A0BCD0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32F-4651-8CF6-509800A0BCD0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32F-4651-8CF6-509800A0BCD0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32F-4651-8CF6-509800A0BCD0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32F-4651-8CF6-509800A0BCD0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32F-4651-8CF6-509800A0BCD0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32F-4651-8CF6-509800A0BCD0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32F-4651-8CF6-509800A0BCD0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32F-4651-8CF6-509800A0BCD0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32F-4651-8CF6-509800A0BCD0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32F-4651-8CF6-509800A0BCD0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32F-4651-8CF6-509800A0BCD0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32F-4651-8CF6-509800A0BCD0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32F-4651-8CF6-509800A0BCD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332F-4651-8CF6-509800A0BCD0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32F-4651-8CF6-509800A0BCD0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32F-4651-8CF6-509800A0BCD0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32F-4651-8CF6-509800A0BCD0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32F-4651-8CF6-509800A0BCD0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32F-4651-8CF6-509800A0BCD0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32F-4651-8CF6-509800A0BCD0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32F-4651-8CF6-509800A0BCD0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32F-4651-8CF6-509800A0BCD0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32F-4651-8CF6-509800A0BCD0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32F-4651-8CF6-509800A0BCD0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32F-4651-8CF6-509800A0BCD0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32F-4651-8CF6-509800A0BCD0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32F-4651-8CF6-509800A0BCD0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32F-4651-8CF6-509800A0BCD0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32F-4651-8CF6-509800A0BCD0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32F-4651-8CF6-509800A0BCD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332F-4651-8CF6-509800A0B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DB1-4481-81C4-787E7AC6FF38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DB1-4481-81C4-787E7AC6FF38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B1-4481-81C4-787E7AC6FF38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B1-4481-81C4-787E7AC6FF38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DB1-4481-81C4-787E7AC6F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70-41A6-BE46-9F55B64A34E7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943</c:v>
                </c:pt>
                <c:pt idx="1">
                  <c:v>823</c:v>
                </c:pt>
                <c:pt idx="2">
                  <c:v>921</c:v>
                </c:pt>
                <c:pt idx="3">
                  <c:v>631</c:v>
                </c:pt>
                <c:pt idx="4">
                  <c:v>667</c:v>
                </c:pt>
                <c:pt idx="5">
                  <c:v>741</c:v>
                </c:pt>
                <c:pt idx="6">
                  <c:v>532</c:v>
                </c:pt>
                <c:pt idx="7">
                  <c:v>605</c:v>
                </c:pt>
                <c:pt idx="8">
                  <c:v>818</c:v>
                </c:pt>
                <c:pt idx="9">
                  <c:v>813</c:v>
                </c:pt>
                <c:pt idx="10">
                  <c:v>942</c:v>
                </c:pt>
                <c:pt idx="11">
                  <c:v>872</c:v>
                </c:pt>
                <c:pt idx="12">
                  <c:v>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70-41A6-BE46-9F55B64A34E7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70-41A6-BE46-9F55B64A34E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917</c:v>
                </c:pt>
                <c:pt idx="1">
                  <c:v>1042</c:v>
                </c:pt>
                <c:pt idx="2">
                  <c:v>1023</c:v>
                </c:pt>
                <c:pt idx="3">
                  <c:v>770</c:v>
                </c:pt>
                <c:pt idx="4">
                  <c:v>778</c:v>
                </c:pt>
                <c:pt idx="5">
                  <c:v>1203</c:v>
                </c:pt>
                <c:pt idx="6">
                  <c:v>677</c:v>
                </c:pt>
                <c:pt idx="7">
                  <c:v>956</c:v>
                </c:pt>
                <c:pt idx="8">
                  <c:v>852</c:v>
                </c:pt>
                <c:pt idx="9">
                  <c:v>944</c:v>
                </c:pt>
                <c:pt idx="10">
                  <c:v>939</c:v>
                </c:pt>
                <c:pt idx="11">
                  <c:v>936</c:v>
                </c:pt>
                <c:pt idx="12">
                  <c:v>11037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70-41A6-BE46-9F55B64A34E7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70-41A6-BE46-9F55B64A34E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570-41A6-BE46-9F55B64A34E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1246</c:v>
                </c:pt>
                <c:pt idx="1">
                  <c:v>1039</c:v>
                </c:pt>
                <c:pt idx="2">
                  <c:v>1132</c:v>
                </c:pt>
                <c:pt idx="3">
                  <c:v>887</c:v>
                </c:pt>
                <c:pt idx="4">
                  <c:v>854</c:v>
                </c:pt>
                <c:pt idx="12">
                  <c:v>5158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570-41A6-BE46-9F55B64A3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570-41A6-BE46-9F55B64A34E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852</c:v>
                      </c:pt>
                      <c:pt idx="1">
                        <c:v>1200</c:v>
                      </c:pt>
                      <c:pt idx="2">
                        <c:v>845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</c:v>
                      </c:pt>
                      <c:pt idx="8">
                        <c:v>23</c:v>
                      </c:pt>
                      <c:pt idx="9">
                        <c:v>17</c:v>
                      </c:pt>
                      <c:pt idx="10">
                        <c:v>37</c:v>
                      </c:pt>
                      <c:pt idx="11">
                        <c:v>55</c:v>
                      </c:pt>
                      <c:pt idx="12">
                        <c:v>3060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570-41A6-BE46-9F55B64A34E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570-41A6-BE46-9F55B64A34E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570-41A6-BE46-9F55B64A34E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70-41A6-BE46-9F55B64A34E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70-41A6-BE46-9F55B64A34E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70-41A6-BE46-9F55B64A34E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70-41A6-BE46-9F55B64A34E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70-41A6-BE46-9F55B64A34E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70-41A6-BE46-9F55B64A34E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70-41A6-BE46-9F55B64A34E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70-41A6-BE46-9F55B64A34E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70-41A6-BE46-9F55B64A34E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70-41A6-BE46-9F55B64A34E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70-41A6-BE46-9F55B64A34E7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0.35877862595419852</c:v>
                </c:pt>
                <c:pt idx="1">
                  <c:v>-2.8790786948176272E-3</c:v>
                </c:pt>
                <c:pt idx="2">
                  <c:v>0.10654936461388065</c:v>
                </c:pt>
                <c:pt idx="3">
                  <c:v>0.15194805194805205</c:v>
                </c:pt>
                <c:pt idx="4">
                  <c:v>9.7686375321336838E-2</c:v>
                </c:pt>
                <c:pt idx="12">
                  <c:v>0.1386313465783664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570-41A6-BE46-9F55B64A3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10585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BF-4C7F-BD00-66158FF7F5A1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5640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BF-4C7F-BD00-66158FF7F5A1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3433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BF-4C7F-BD00-66158FF7F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-0.39131205673758862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BF-4C7F-BD00-66158FF7F5A1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0.98621085894857796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BF-4C7F-BD00-66158FF7F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789-41F5-906E-E1225C9F18EB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789-41F5-906E-E1225C9F18EB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89-41F5-906E-E1225C9F18EB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89-41F5-906E-E1225C9F18E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89-41F5-906E-E1225C9F1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2720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65-4B03-B878-AEAE93C20874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1774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65-4B03-B878-AEAE93C20874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1282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65-4B03-B878-AEAE93C20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-0.27733934611048483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65-4B03-B878-AEAE93C20874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0.98919753086419748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65-4B03-B878-AEAE93C20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250-43EC-A3A5-DD77F96F513D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250-43EC-A3A5-DD77F96F513D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50-43EC-A3A5-DD77F96F513D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50-43EC-A3A5-DD77F96F513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50-43EC-A3A5-DD77F96F5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7865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C6-45D6-A0A3-0830345A059C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3866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C6-45D6-A0A3-0830345A059C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2151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C6-45D6-A0A3-0830345A0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-0.44361096740817385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C6-45D6-A0A3-0830345A059C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0.98443935926773452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FC6-45D6-A0A3-0830345A0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mayo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A9-4E22-A204-295EDDEF166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5A9-4E22-A204-295EDDEF166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5A9-4E22-A204-295EDDEF166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5A9-4E22-A204-295EDDEF1663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5A9-4E22-A204-295EDDEF166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5A9-4E22-A204-295EDDEF166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5A9-4E22-A204-295EDDEF166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5A9-4E22-A204-295EDDEF166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5A9-4E22-A204-295EDDEF166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5A9-4E22-A204-295EDDEF1663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A9-4E22-A204-295EDDEF1663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A9-4E22-A204-295EDDEF1663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A9-4E22-A204-295EDDEF1663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A9-4E22-A204-295EDDEF1663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A9-4E22-A204-295EDDEF1663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A9-4E22-A204-295EDDEF1663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A9-4E22-A204-295EDDEF1663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A9-4E22-A204-295EDDEF1663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A9-4E22-A204-295EDDEF1663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45A9-4E22-A204-295EDDEF166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47755</c:v>
                </c:pt>
                <c:pt idx="1">
                  <c:v>39006</c:v>
                </c:pt>
                <c:pt idx="2">
                  <c:v>3481</c:v>
                </c:pt>
                <c:pt idx="3">
                  <c:v>139895</c:v>
                </c:pt>
                <c:pt idx="4">
                  <c:v>19777</c:v>
                </c:pt>
                <c:pt idx="5">
                  <c:v>71053</c:v>
                </c:pt>
                <c:pt idx="6">
                  <c:v>13527</c:v>
                </c:pt>
                <c:pt idx="7">
                  <c:v>6547</c:v>
                </c:pt>
                <c:pt idx="8">
                  <c:v>13320</c:v>
                </c:pt>
                <c:pt idx="9">
                  <c:v>18945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5A9-4E22-A204-295EDDEF1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51-43F3-87D5-F948518EAAF9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51-43F3-87D5-F948518EAAF9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51-43F3-87D5-F948518EAAF9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51-43F3-87D5-F948518EAAF9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51-43F3-87D5-F948518EAAF9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51-43F3-87D5-F948518EAAF9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51-43F3-87D5-F948518EAAF9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51-43F3-87D5-F948518EAAF9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51-43F3-87D5-F948518EAAF9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51-43F3-87D5-F948518EAA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2651-43F3-87D5-F948518EAAF9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51-43F3-87D5-F948518EAAF9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51-43F3-87D5-F948518EAAF9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51-43F3-87D5-F948518EAAF9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51-43F3-87D5-F948518EAA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2651-43F3-87D5-F948518EAAF9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2651-43F3-87D5-F948518EAAF9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51-43F3-87D5-F948518EAAF9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51-43F3-87D5-F948518EAAF9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51-43F3-87D5-F948518EAAF9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51-43F3-87D5-F948518EAAF9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51-43F3-87D5-F948518EAAF9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51-43F3-87D5-F948518EAAF9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51-43F3-87D5-F948518EAAF9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51-43F3-87D5-F948518EAAF9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51-43F3-87D5-F948518EAAF9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51-43F3-87D5-F948518EAAF9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51-43F3-87D5-F948518EAAF9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51-43F3-87D5-F948518EAAF9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51-43F3-87D5-F948518EAAF9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51-43F3-87D5-F948518EAAF9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651-43F3-87D5-F948518EAAF9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651-43F3-87D5-F948518EAAF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2651-43F3-87D5-F948518EAAF9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651-43F3-87D5-F948518EAAF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651-43F3-87D5-F948518EAAF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651-43F3-87D5-F948518EAAF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651-43F3-87D5-F948518EAAF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651-43F3-87D5-F948518EAAF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651-43F3-87D5-F948518EAAF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651-43F3-87D5-F948518EAAF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651-43F3-87D5-F948518EAAF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651-43F3-87D5-F948518EAAF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651-43F3-87D5-F948518EAAF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2651-43F3-87D5-F948518EAAF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2651-43F3-87D5-F948518EAAF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2651-43F3-87D5-F948518EAAF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2651-43F3-87D5-F948518EAAF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2651-43F3-87D5-F948518EAAF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2651-43F3-87D5-F948518EAAF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651-43F3-87D5-F948518EAAF9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651-43F3-87D5-F948518EAAF9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651-43F3-87D5-F948518EAAF9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651-43F3-87D5-F948518EAAF9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651-43F3-87D5-F948518EAAF9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651-43F3-87D5-F948518EAAF9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651-43F3-87D5-F948518EAAF9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651-43F3-87D5-F948518EAAF9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651-43F3-87D5-F948518EAAF9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651-43F3-87D5-F948518EAAF9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651-43F3-87D5-F948518EAAF9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651-43F3-87D5-F948518EAAF9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651-43F3-87D5-F948518EAAF9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651-43F3-87D5-F948518EAAF9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651-43F3-87D5-F948518EAAF9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651-43F3-87D5-F948518EAAF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2651-43F3-87D5-F948518EAAF9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651-43F3-87D5-F948518EAAF9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651-43F3-87D5-F948518EAAF9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651-43F3-87D5-F948518EAAF9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651-43F3-87D5-F948518EAAF9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651-43F3-87D5-F948518EAAF9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651-43F3-87D5-F948518EAAF9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651-43F3-87D5-F948518EAAF9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651-43F3-87D5-F948518EAAF9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651-43F3-87D5-F948518EAAF9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651-43F3-87D5-F948518EAAF9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651-43F3-87D5-F948518EAAF9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651-43F3-87D5-F948518EAAF9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651-43F3-87D5-F948518EAAF9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651-43F3-87D5-F948518EAAF9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651-43F3-87D5-F948518EAAF9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651-43F3-87D5-F948518EAAF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2651-43F3-87D5-F948518EA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57104</c:v>
                </c:pt>
                <c:pt idx="1">
                  <c:v>36909</c:v>
                </c:pt>
                <c:pt idx="2">
                  <c:v>10615</c:v>
                </c:pt>
                <c:pt idx="3">
                  <c:v>123715</c:v>
                </c:pt>
                <c:pt idx="4">
                  <c:v>19220</c:v>
                </c:pt>
                <c:pt idx="5">
                  <c:v>63399</c:v>
                </c:pt>
                <c:pt idx="6">
                  <c:v>16636</c:v>
                </c:pt>
                <c:pt idx="7">
                  <c:v>11034</c:v>
                </c:pt>
                <c:pt idx="8">
                  <c:v>7172</c:v>
                </c:pt>
                <c:pt idx="9">
                  <c:v>23075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93-4C7A-87C1-2BB8F0DDF399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49810</c:v>
                </c:pt>
                <c:pt idx="1">
                  <c:v>35905</c:v>
                </c:pt>
                <c:pt idx="2">
                  <c:v>5673</c:v>
                </c:pt>
                <c:pt idx="3">
                  <c:v>132182</c:v>
                </c:pt>
                <c:pt idx="4">
                  <c:v>17517</c:v>
                </c:pt>
                <c:pt idx="5">
                  <c:v>61062</c:v>
                </c:pt>
                <c:pt idx="6">
                  <c:v>13888</c:v>
                </c:pt>
                <c:pt idx="7">
                  <c:v>8304</c:v>
                </c:pt>
                <c:pt idx="8">
                  <c:v>21594</c:v>
                </c:pt>
                <c:pt idx="9">
                  <c:v>22403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93-4C7A-87C1-2BB8F0DDF399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47755</c:v>
                </c:pt>
                <c:pt idx="1">
                  <c:v>39006</c:v>
                </c:pt>
                <c:pt idx="2">
                  <c:v>3481</c:v>
                </c:pt>
                <c:pt idx="3">
                  <c:v>139895</c:v>
                </c:pt>
                <c:pt idx="4">
                  <c:v>19777</c:v>
                </c:pt>
                <c:pt idx="5">
                  <c:v>71053</c:v>
                </c:pt>
                <c:pt idx="6">
                  <c:v>13527</c:v>
                </c:pt>
                <c:pt idx="7">
                  <c:v>6547</c:v>
                </c:pt>
                <c:pt idx="8">
                  <c:v>13320</c:v>
                </c:pt>
                <c:pt idx="9">
                  <c:v>18945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93-4C7A-87C1-2BB8F0DDF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-4.1256775747841812E-2</c:v>
                </c:pt>
                <c:pt idx="1">
                  <c:v>8.63668012811587E-2</c:v>
                </c:pt>
                <c:pt idx="2">
                  <c:v>-0.38639167988718492</c:v>
                </c:pt>
                <c:pt idx="3">
                  <c:v>5.8351364028385033E-2</c:v>
                </c:pt>
                <c:pt idx="4">
                  <c:v>0.12901752583204895</c:v>
                </c:pt>
                <c:pt idx="5">
                  <c:v>0.16362058235891386</c:v>
                </c:pt>
                <c:pt idx="6">
                  <c:v>-2.5993663594470084E-2</c:v>
                </c:pt>
                <c:pt idx="7">
                  <c:v>-0.21158477842003853</c:v>
                </c:pt>
                <c:pt idx="8">
                  <c:v>-0.38316198944151159</c:v>
                </c:pt>
                <c:pt idx="9">
                  <c:v>-0.154354327545418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93-4C7A-87C1-2BB8F0DDF399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0.12792454447557769</c:v>
                </c:pt>
                <c:pt idx="1">
                  <c:v>0.1044880071576669</c:v>
                </c:pt>
                <c:pt idx="2">
                  <c:v>9.324789850685496E-3</c:v>
                </c:pt>
                <c:pt idx="3">
                  <c:v>0.37474618677438881</c:v>
                </c:pt>
                <c:pt idx="4">
                  <c:v>5.2977985888252532E-2</c:v>
                </c:pt>
                <c:pt idx="5">
                  <c:v>0.19033447091662067</c:v>
                </c:pt>
                <c:pt idx="6">
                  <c:v>3.6235688684350106E-2</c:v>
                </c:pt>
                <c:pt idx="7">
                  <c:v>1.7537891167031871E-2</c:v>
                </c:pt>
                <c:pt idx="8">
                  <c:v>3.5681183800956855E-2</c:v>
                </c:pt>
                <c:pt idx="9">
                  <c:v>5.0749251284469041E-2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93-4C7A-87C1-2BB8F0DDF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mayo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4F-4BB5-91BC-35BDCB5E70E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14F-4BB5-91BC-35BDCB5E70E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14F-4BB5-91BC-35BDCB5E70E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14F-4BB5-91BC-35BDCB5E70E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14F-4BB5-91BC-35BDCB5E70E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14F-4BB5-91BC-35BDCB5E70E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14F-4BB5-91BC-35BDCB5E70E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14F-4BB5-91BC-35BDCB5E70E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14F-4BB5-91BC-35BDCB5E70E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14F-4BB5-91BC-35BDCB5E70E8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4F-4BB5-91BC-35BDCB5E70E8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4F-4BB5-91BC-35BDCB5E70E8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F-4BB5-91BC-35BDCB5E70E8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4F-4BB5-91BC-35BDCB5E70E8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4F-4BB5-91BC-35BDCB5E70E8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4F-4BB5-91BC-35BDCB5E70E8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4F-4BB5-91BC-35BDCB5E70E8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4F-4BB5-91BC-35BDCB5E70E8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4F-4BB5-91BC-35BDCB5E70E8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B14F-4BB5-91BC-35BDCB5E70E8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27512</c:v>
                </c:pt>
                <c:pt idx="1">
                  <c:v>23308</c:v>
                </c:pt>
                <c:pt idx="2">
                  <c:v>1296</c:v>
                </c:pt>
                <c:pt idx="3">
                  <c:v>108590</c:v>
                </c:pt>
                <c:pt idx="4">
                  <c:v>13166</c:v>
                </c:pt>
                <c:pt idx="5">
                  <c:v>35908</c:v>
                </c:pt>
                <c:pt idx="6">
                  <c:v>9155</c:v>
                </c:pt>
                <c:pt idx="7">
                  <c:v>3545</c:v>
                </c:pt>
                <c:pt idx="8">
                  <c:v>8323</c:v>
                </c:pt>
                <c:pt idx="9">
                  <c:v>6745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14F-4BB5-91BC-35BDCB5E7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52-47D6-A04D-8FC6B6E23D6E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52-47D6-A04D-8FC6B6E23D6E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52-47D6-A04D-8FC6B6E23D6E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52-47D6-A04D-8FC6B6E23D6E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52-47D6-A04D-8FC6B6E23D6E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52-47D6-A04D-8FC6B6E23D6E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52-47D6-A04D-8FC6B6E23D6E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52-47D6-A04D-8FC6B6E23D6E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52-47D6-A04D-8FC6B6E23D6E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52-47D6-A04D-8FC6B6E23D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5452-47D6-A04D-8FC6B6E23D6E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52-47D6-A04D-8FC6B6E23D6E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52-47D6-A04D-8FC6B6E23D6E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52-47D6-A04D-8FC6B6E23D6E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52-47D6-A04D-8FC6B6E23D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5452-47D6-A04D-8FC6B6E23D6E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5452-47D6-A04D-8FC6B6E23D6E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52-47D6-A04D-8FC6B6E23D6E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52-47D6-A04D-8FC6B6E23D6E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52-47D6-A04D-8FC6B6E23D6E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52-47D6-A04D-8FC6B6E23D6E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52-47D6-A04D-8FC6B6E23D6E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52-47D6-A04D-8FC6B6E23D6E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52-47D6-A04D-8FC6B6E23D6E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52-47D6-A04D-8FC6B6E23D6E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52-47D6-A04D-8FC6B6E23D6E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52-47D6-A04D-8FC6B6E23D6E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52-47D6-A04D-8FC6B6E23D6E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52-47D6-A04D-8FC6B6E23D6E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52-47D6-A04D-8FC6B6E23D6E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52-47D6-A04D-8FC6B6E23D6E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452-47D6-A04D-8FC6B6E23D6E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452-47D6-A04D-8FC6B6E23D6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5452-47D6-A04D-8FC6B6E23D6E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452-47D6-A04D-8FC6B6E23D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452-47D6-A04D-8FC6B6E23D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452-47D6-A04D-8FC6B6E23D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452-47D6-A04D-8FC6B6E23D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452-47D6-A04D-8FC6B6E23D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5452-47D6-A04D-8FC6B6E23D6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5452-47D6-A04D-8FC6B6E23D6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5452-47D6-A04D-8FC6B6E23D6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5452-47D6-A04D-8FC6B6E23D6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5452-47D6-A04D-8FC6B6E23D6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5452-47D6-A04D-8FC6B6E23D6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5452-47D6-A04D-8FC6B6E23D6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5452-47D6-A04D-8FC6B6E23D6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5452-47D6-A04D-8FC6B6E23D6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5452-47D6-A04D-8FC6B6E23D6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5452-47D6-A04D-8FC6B6E23D6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452-47D6-A04D-8FC6B6E23D6E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452-47D6-A04D-8FC6B6E23D6E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452-47D6-A04D-8FC6B6E23D6E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452-47D6-A04D-8FC6B6E23D6E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452-47D6-A04D-8FC6B6E23D6E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452-47D6-A04D-8FC6B6E23D6E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452-47D6-A04D-8FC6B6E23D6E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452-47D6-A04D-8FC6B6E23D6E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452-47D6-A04D-8FC6B6E23D6E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452-47D6-A04D-8FC6B6E23D6E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452-47D6-A04D-8FC6B6E23D6E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452-47D6-A04D-8FC6B6E23D6E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452-47D6-A04D-8FC6B6E23D6E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452-47D6-A04D-8FC6B6E23D6E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452-47D6-A04D-8FC6B6E23D6E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452-47D6-A04D-8FC6B6E23D6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5452-47D6-A04D-8FC6B6E23D6E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452-47D6-A04D-8FC6B6E23D6E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452-47D6-A04D-8FC6B6E23D6E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452-47D6-A04D-8FC6B6E23D6E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452-47D6-A04D-8FC6B6E23D6E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452-47D6-A04D-8FC6B6E23D6E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452-47D6-A04D-8FC6B6E23D6E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452-47D6-A04D-8FC6B6E23D6E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452-47D6-A04D-8FC6B6E23D6E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452-47D6-A04D-8FC6B6E23D6E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452-47D6-A04D-8FC6B6E23D6E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452-47D6-A04D-8FC6B6E23D6E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452-47D6-A04D-8FC6B6E23D6E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452-47D6-A04D-8FC6B6E23D6E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452-47D6-A04D-8FC6B6E23D6E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452-47D6-A04D-8FC6B6E23D6E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452-47D6-A04D-8FC6B6E23D6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5452-47D6-A04D-8FC6B6E23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DF-42E1-976E-ED7A2808A29C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580</c:v>
                </c:pt>
                <c:pt idx="1">
                  <c:v>548</c:v>
                </c:pt>
                <c:pt idx="2">
                  <c:v>819</c:v>
                </c:pt>
                <c:pt idx="3">
                  <c:v>460</c:v>
                </c:pt>
                <c:pt idx="4">
                  <c:v>126</c:v>
                </c:pt>
                <c:pt idx="5">
                  <c:v>224</c:v>
                </c:pt>
                <c:pt idx="6">
                  <c:v>189</c:v>
                </c:pt>
                <c:pt idx="7">
                  <c:v>274</c:v>
                </c:pt>
                <c:pt idx="8">
                  <c:v>347</c:v>
                </c:pt>
                <c:pt idx="9">
                  <c:v>635</c:v>
                </c:pt>
                <c:pt idx="10">
                  <c:v>1149</c:v>
                </c:pt>
                <c:pt idx="11">
                  <c:v>860</c:v>
                </c:pt>
                <c:pt idx="12">
                  <c:v>6211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DF-42E1-976E-ED7A2808A29C}"/>
            </c:ext>
          </c:extLst>
        </c:ser>
        <c:ser>
          <c:idx val="0"/>
          <c:order val="2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DF-42E1-976E-ED7A2808A29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1058</c:v>
                </c:pt>
                <c:pt idx="1">
                  <c:v>766</c:v>
                </c:pt>
                <c:pt idx="2">
                  <c:v>908</c:v>
                </c:pt>
                <c:pt idx="3">
                  <c:v>529</c:v>
                </c:pt>
                <c:pt idx="4">
                  <c:v>76</c:v>
                </c:pt>
                <c:pt idx="5">
                  <c:v>139</c:v>
                </c:pt>
                <c:pt idx="6">
                  <c:v>299</c:v>
                </c:pt>
                <c:pt idx="7">
                  <c:v>387</c:v>
                </c:pt>
                <c:pt idx="8">
                  <c:v>351</c:v>
                </c:pt>
                <c:pt idx="9">
                  <c:v>563</c:v>
                </c:pt>
                <c:pt idx="10">
                  <c:v>758</c:v>
                </c:pt>
                <c:pt idx="11">
                  <c:v>761</c:v>
                </c:pt>
                <c:pt idx="12">
                  <c:v>6595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DF-42E1-976E-ED7A2808A29C}"/>
            </c:ext>
          </c:extLst>
        </c:ser>
        <c:ser>
          <c:idx val="1"/>
          <c:order val="3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DF-42E1-976E-ED7A2808A29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DDF-42E1-976E-ED7A2808A29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854</c:v>
                </c:pt>
                <c:pt idx="1">
                  <c:v>747</c:v>
                </c:pt>
                <c:pt idx="2">
                  <c:v>791</c:v>
                </c:pt>
                <c:pt idx="3">
                  <c:v>791</c:v>
                </c:pt>
                <c:pt idx="4">
                  <c:v>791</c:v>
                </c:pt>
                <c:pt idx="12">
                  <c:v>3212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DF-42E1-976E-ED7A2808A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DDF-42E1-976E-ED7A2808A29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889</c:v>
                      </c:pt>
                      <c:pt idx="1">
                        <c:v>1169</c:v>
                      </c:pt>
                      <c:pt idx="2">
                        <c:v>195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37</c:v>
                      </c:pt>
                      <c:pt idx="8">
                        <c:v>31</c:v>
                      </c:pt>
                      <c:pt idx="9">
                        <c:v>52</c:v>
                      </c:pt>
                      <c:pt idx="10">
                        <c:v>223</c:v>
                      </c:pt>
                      <c:pt idx="11">
                        <c:v>266</c:v>
                      </c:pt>
                      <c:pt idx="12">
                        <c:v>2874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DDF-42E1-976E-ED7A2808A29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DF-42E1-976E-ED7A2808A2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DF-42E1-976E-ED7A2808A2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DF-42E1-976E-ED7A2808A2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DF-42E1-976E-ED7A2808A2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DF-42E1-976E-ED7A2808A2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DF-42E1-976E-ED7A2808A2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DF-42E1-976E-ED7A2808A2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DF-42E1-976E-ED7A2808A2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DF-42E1-976E-ED7A2808A2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DF-42E1-976E-ED7A2808A2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DF-42E1-976E-ED7A2808A2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DF-42E1-976E-ED7A2808A2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DF-42E1-976E-ED7A2808A29C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-0.19281663516068048</c:v>
                </c:pt>
                <c:pt idx="1">
                  <c:v>-2.4804177545691863E-2</c:v>
                </c:pt>
                <c:pt idx="2">
                  <c:v>-0.12885462555066074</c:v>
                </c:pt>
                <c:pt idx="3">
                  <c:v>0.49527410207939515</c:v>
                </c:pt>
                <c:pt idx="4">
                  <c:v>9.4078947368421044</c:v>
                </c:pt>
                <c:pt idx="12">
                  <c:v>-3.7458795325142291E-2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DDF-42E1-976E-ED7A2808A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32677</c:v>
                </c:pt>
                <c:pt idx="1">
                  <c:v>22463</c:v>
                </c:pt>
                <c:pt idx="2">
                  <c:v>2724</c:v>
                </c:pt>
                <c:pt idx="3">
                  <c:v>93908</c:v>
                </c:pt>
                <c:pt idx="4">
                  <c:v>11298</c:v>
                </c:pt>
                <c:pt idx="5">
                  <c:v>34187</c:v>
                </c:pt>
                <c:pt idx="6">
                  <c:v>11499</c:v>
                </c:pt>
                <c:pt idx="7">
                  <c:v>3665</c:v>
                </c:pt>
                <c:pt idx="8">
                  <c:v>2605</c:v>
                </c:pt>
                <c:pt idx="9">
                  <c:v>7216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44-4233-99E6-3138CFC7BB9E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31243</c:v>
                </c:pt>
                <c:pt idx="1">
                  <c:v>20973</c:v>
                </c:pt>
                <c:pt idx="2">
                  <c:v>1794</c:v>
                </c:pt>
                <c:pt idx="3">
                  <c:v>97415</c:v>
                </c:pt>
                <c:pt idx="4">
                  <c:v>12797</c:v>
                </c:pt>
                <c:pt idx="5">
                  <c:v>34286</c:v>
                </c:pt>
                <c:pt idx="6">
                  <c:v>9940</c:v>
                </c:pt>
                <c:pt idx="7">
                  <c:v>3052</c:v>
                </c:pt>
                <c:pt idx="8">
                  <c:v>9404</c:v>
                </c:pt>
                <c:pt idx="9">
                  <c:v>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44-4233-99E6-3138CFC7BB9E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27512</c:v>
                </c:pt>
                <c:pt idx="1">
                  <c:v>23308</c:v>
                </c:pt>
                <c:pt idx="2">
                  <c:v>1296</c:v>
                </c:pt>
                <c:pt idx="3">
                  <c:v>108590</c:v>
                </c:pt>
                <c:pt idx="4">
                  <c:v>13166</c:v>
                </c:pt>
                <c:pt idx="5">
                  <c:v>35908</c:v>
                </c:pt>
                <c:pt idx="6">
                  <c:v>9155</c:v>
                </c:pt>
                <c:pt idx="7">
                  <c:v>3545</c:v>
                </c:pt>
                <c:pt idx="8">
                  <c:v>8323</c:v>
                </c:pt>
                <c:pt idx="9">
                  <c:v>6745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44-4233-99E6-3138CFC7B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-0.11941874979995515</c:v>
                </c:pt>
                <c:pt idx="1">
                  <c:v>0.11133361941543884</c:v>
                </c:pt>
                <c:pt idx="2">
                  <c:v>-0.27759197324414719</c:v>
                </c:pt>
                <c:pt idx="3">
                  <c:v>0.11471539290663646</c:v>
                </c:pt>
                <c:pt idx="4">
                  <c:v>2.8834883175744341E-2</c:v>
                </c:pt>
                <c:pt idx="5">
                  <c:v>4.7307939100507568E-2</c:v>
                </c:pt>
                <c:pt idx="6">
                  <c:v>-7.8973843058350091E-2</c:v>
                </c:pt>
                <c:pt idx="7">
                  <c:v>0.16153342070773258</c:v>
                </c:pt>
                <c:pt idx="8">
                  <c:v>-0.11495108464483195</c:v>
                </c:pt>
                <c:pt idx="9">
                  <c:v>1.1547690461907623E-2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44-4233-99E6-3138CFC7BB9E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0.11581659285702257</c:v>
                </c:pt>
                <c:pt idx="1">
                  <c:v>9.8119116978463303E-2</c:v>
                </c:pt>
                <c:pt idx="2">
                  <c:v>5.4557394716015289E-3</c:v>
                </c:pt>
                <c:pt idx="3">
                  <c:v>0.45712866452253859</c:v>
                </c:pt>
                <c:pt idx="4">
                  <c:v>5.5424587872766766E-2</c:v>
                </c:pt>
                <c:pt idx="5">
                  <c:v>0.1511610285079226</c:v>
                </c:pt>
                <c:pt idx="6">
                  <c:v>3.853957936922222E-2</c:v>
                </c:pt>
                <c:pt idx="7">
                  <c:v>1.4923299712058195E-2</c:v>
                </c:pt>
                <c:pt idx="8">
                  <c:v>3.503712933807062E-2</c:v>
                </c:pt>
                <c:pt idx="9">
                  <c:v>2.8394261370333573E-2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44-4233-99E6-3138CFC7B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mayo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76-46AD-A2DD-12037C218F0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876-46AD-A2DD-12037C218F0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876-46AD-A2DD-12037C218F0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876-46AD-A2DD-12037C218F02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876-46AD-A2DD-12037C218F0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876-46AD-A2DD-12037C218F0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876-46AD-A2DD-12037C218F0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876-46AD-A2DD-12037C218F0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876-46AD-A2DD-12037C218F02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876-46AD-A2DD-12037C218F02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76-46AD-A2DD-12037C218F02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76-46AD-A2DD-12037C218F02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76-46AD-A2DD-12037C218F02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76-46AD-A2DD-12037C218F02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76-46AD-A2DD-12037C218F02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76-46AD-A2DD-12037C218F02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76-46AD-A2DD-12037C218F02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76-46AD-A2DD-12037C218F02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76-46AD-A2DD-12037C218F02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A876-46AD-A2DD-12037C218F0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20243</c:v>
                </c:pt>
                <c:pt idx="1">
                  <c:v>15698</c:v>
                </c:pt>
                <c:pt idx="2">
                  <c:v>2185</c:v>
                </c:pt>
                <c:pt idx="3">
                  <c:v>31305</c:v>
                </c:pt>
                <c:pt idx="4">
                  <c:v>6611</c:v>
                </c:pt>
                <c:pt idx="5">
                  <c:v>35145</c:v>
                </c:pt>
                <c:pt idx="6">
                  <c:v>4372</c:v>
                </c:pt>
                <c:pt idx="7">
                  <c:v>3002</c:v>
                </c:pt>
                <c:pt idx="8">
                  <c:v>4997</c:v>
                </c:pt>
                <c:pt idx="9">
                  <c:v>12200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876-46AD-A2DD-12037C218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FA-4057-8935-EA436CBD12AF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A-4057-8935-EA436CBD12AF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FA-4057-8935-EA436CBD12AF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A-4057-8935-EA436CBD12AF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FA-4057-8935-EA436CBD12AF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FA-4057-8935-EA436CBD12AF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A-4057-8935-EA436CBD12AF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A-4057-8935-EA436CBD12AF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A-4057-8935-EA436CBD12AF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FA-4057-8935-EA436CBD12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18FA-4057-8935-EA436CBD12AF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FA-4057-8935-EA436CBD12AF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FA-4057-8935-EA436CBD12AF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FA-4057-8935-EA436CBD12AF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FA-4057-8935-EA436CBD12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18FA-4057-8935-EA436CBD12AF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18FA-4057-8935-EA436CBD12AF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FA-4057-8935-EA436CBD12AF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FA-4057-8935-EA436CBD12AF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FA-4057-8935-EA436CBD12AF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FA-4057-8935-EA436CBD12AF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8FA-4057-8935-EA436CBD12AF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8FA-4057-8935-EA436CBD12AF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8FA-4057-8935-EA436CBD12AF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8FA-4057-8935-EA436CBD12AF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8FA-4057-8935-EA436CBD12AF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8FA-4057-8935-EA436CBD12AF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8FA-4057-8935-EA436CBD12AF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8FA-4057-8935-EA436CBD12AF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8FA-4057-8935-EA436CBD12AF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8FA-4057-8935-EA436CBD12AF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8FA-4057-8935-EA436CBD12AF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8FA-4057-8935-EA436CBD12A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18FA-4057-8935-EA436CBD12AF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8FA-4057-8935-EA436CBD12A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8FA-4057-8935-EA436CBD12A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8FA-4057-8935-EA436CBD12A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8FA-4057-8935-EA436CBD12A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8FA-4057-8935-EA436CBD12A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8FA-4057-8935-EA436CBD12A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8FA-4057-8935-EA436CBD12A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8FA-4057-8935-EA436CBD12A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18FA-4057-8935-EA436CBD12A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18FA-4057-8935-EA436CBD12A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18FA-4057-8935-EA436CBD12A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18FA-4057-8935-EA436CBD12A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18FA-4057-8935-EA436CBD12A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18FA-4057-8935-EA436CBD12A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18FA-4057-8935-EA436CBD12AF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18FA-4057-8935-EA436CBD12A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8FA-4057-8935-EA436CBD12AF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8FA-4057-8935-EA436CBD12AF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8FA-4057-8935-EA436CBD12AF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8FA-4057-8935-EA436CBD12AF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8FA-4057-8935-EA436CBD12AF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8FA-4057-8935-EA436CBD12AF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8FA-4057-8935-EA436CBD12AF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8FA-4057-8935-EA436CBD12AF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8FA-4057-8935-EA436CBD12AF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8FA-4057-8935-EA436CBD12AF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8FA-4057-8935-EA436CBD12AF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8FA-4057-8935-EA436CBD12AF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8FA-4057-8935-EA436CBD12AF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8FA-4057-8935-EA436CBD12AF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8FA-4057-8935-EA436CBD12AF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8FA-4057-8935-EA436CBD12A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18FA-4057-8935-EA436CBD12AF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8FA-4057-8935-EA436CBD12AF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8FA-4057-8935-EA436CBD12AF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8FA-4057-8935-EA436CBD12AF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8FA-4057-8935-EA436CBD12AF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8FA-4057-8935-EA436CBD12AF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8FA-4057-8935-EA436CBD12AF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8FA-4057-8935-EA436CBD12AF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8FA-4057-8935-EA436CBD12AF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8FA-4057-8935-EA436CBD12AF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8FA-4057-8935-EA436CBD12AF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8FA-4057-8935-EA436CBD12AF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8FA-4057-8935-EA436CBD12AF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8FA-4057-8935-EA436CBD12AF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8FA-4057-8935-EA436CBD12AF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8FA-4057-8935-EA436CBD12AF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8FA-4057-8935-EA436CBD12A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18FA-4057-8935-EA436CBD1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24427</c:v>
                </c:pt>
                <c:pt idx="1">
                  <c:v>14446</c:v>
                </c:pt>
                <c:pt idx="2">
                  <c:v>7891</c:v>
                </c:pt>
                <c:pt idx="3">
                  <c:v>29807</c:v>
                </c:pt>
                <c:pt idx="4">
                  <c:v>7922</c:v>
                </c:pt>
                <c:pt idx="5">
                  <c:v>29212</c:v>
                </c:pt>
                <c:pt idx="6">
                  <c:v>5137</c:v>
                </c:pt>
                <c:pt idx="7">
                  <c:v>7369</c:v>
                </c:pt>
                <c:pt idx="8">
                  <c:v>4567</c:v>
                </c:pt>
                <c:pt idx="9">
                  <c:v>15859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74-40C5-BDA3-DEBE9C3C7AB7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18567</c:v>
                </c:pt>
                <c:pt idx="1">
                  <c:v>14932</c:v>
                </c:pt>
                <c:pt idx="2">
                  <c:v>3879</c:v>
                </c:pt>
                <c:pt idx="3">
                  <c:v>34767</c:v>
                </c:pt>
                <c:pt idx="4">
                  <c:v>4720</c:v>
                </c:pt>
                <c:pt idx="5">
                  <c:v>26776</c:v>
                </c:pt>
                <c:pt idx="6">
                  <c:v>3948</c:v>
                </c:pt>
                <c:pt idx="7">
                  <c:v>5252</c:v>
                </c:pt>
                <c:pt idx="8">
                  <c:v>12190</c:v>
                </c:pt>
                <c:pt idx="9">
                  <c:v>15735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74-40C5-BDA3-DEBE9C3C7AB7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20243</c:v>
                </c:pt>
                <c:pt idx="1">
                  <c:v>15698</c:v>
                </c:pt>
                <c:pt idx="2">
                  <c:v>2185</c:v>
                </c:pt>
                <c:pt idx="3">
                  <c:v>31305</c:v>
                </c:pt>
                <c:pt idx="4">
                  <c:v>6611</c:v>
                </c:pt>
                <c:pt idx="5">
                  <c:v>35145</c:v>
                </c:pt>
                <c:pt idx="6">
                  <c:v>4372</c:v>
                </c:pt>
                <c:pt idx="7">
                  <c:v>3002</c:v>
                </c:pt>
                <c:pt idx="8">
                  <c:v>4997</c:v>
                </c:pt>
                <c:pt idx="9">
                  <c:v>12200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74-40C5-BDA3-DEBE9C3C7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9.0267679215813024E-2</c:v>
                </c:pt>
                <c:pt idx="1">
                  <c:v>5.1299223144923634E-2</c:v>
                </c:pt>
                <c:pt idx="2">
                  <c:v>-0.43671049239494719</c:v>
                </c:pt>
                <c:pt idx="3">
                  <c:v>-9.9577185261886303E-2</c:v>
                </c:pt>
                <c:pt idx="4">
                  <c:v>0.40063559322033893</c:v>
                </c:pt>
                <c:pt idx="5">
                  <c:v>0.31255602031670149</c:v>
                </c:pt>
                <c:pt idx="6">
                  <c:v>0.10739614994934144</c:v>
                </c:pt>
                <c:pt idx="7">
                  <c:v>-0.42840822543792845</c:v>
                </c:pt>
                <c:pt idx="8">
                  <c:v>-0.59007383100902377</c:v>
                </c:pt>
                <c:pt idx="9">
                  <c:v>-0.22465840482999677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74-40C5-BDA3-DEBE9C3C7AB7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0.1491109179569528</c:v>
                </c:pt>
                <c:pt idx="1">
                  <c:v>0.11563222793500198</c:v>
                </c:pt>
                <c:pt idx="2">
                  <c:v>1.6094815775129275E-2</c:v>
                </c:pt>
                <c:pt idx="3">
                  <c:v>0.23059414546472398</c:v>
                </c:pt>
                <c:pt idx="4">
                  <c:v>4.8696946036329354E-2</c:v>
                </c:pt>
                <c:pt idx="5">
                  <c:v>0.25887977135785739</c:v>
                </c:pt>
                <c:pt idx="6">
                  <c:v>3.2204363647077891E-2</c:v>
                </c:pt>
                <c:pt idx="7">
                  <c:v>2.2112877325829786E-2</c:v>
                </c:pt>
                <c:pt idx="8">
                  <c:v>3.6808143903121732E-2</c:v>
                </c:pt>
                <c:pt idx="9">
                  <c:v>8.9865790597975809E-2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74-40C5-BDA3-DEBE9C3C7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11054</c:v>
                </c:pt>
                <c:pt idx="1">
                  <c:v>20250</c:v>
                </c:pt>
                <c:pt idx="2">
                  <c:v>6762</c:v>
                </c:pt>
                <c:pt idx="3">
                  <c:v>4950</c:v>
                </c:pt>
                <c:pt idx="4">
                  <c:v>2339</c:v>
                </c:pt>
                <c:pt idx="5">
                  <c:v>10509</c:v>
                </c:pt>
                <c:pt idx="6">
                  <c:v>11661</c:v>
                </c:pt>
                <c:pt idx="7">
                  <c:v>11053</c:v>
                </c:pt>
                <c:pt idx="8">
                  <c:v>11876</c:v>
                </c:pt>
                <c:pt idx="9">
                  <c:v>11637</c:v>
                </c:pt>
                <c:pt idx="10">
                  <c:v>12653</c:v>
                </c:pt>
                <c:pt idx="11">
                  <c:v>7477</c:v>
                </c:pt>
                <c:pt idx="12">
                  <c:v>10141</c:v>
                </c:pt>
                <c:pt idx="13">
                  <c:v>12670</c:v>
                </c:pt>
                <c:pt idx="14">
                  <c:v>13563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22-4B38-A3D9-650E8B094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-0.45412345679012345</c:v>
                </c:pt>
                <c:pt idx="1">
                  <c:v>1.9946761313220942</c:v>
                </c:pt>
                <c:pt idx="2">
                  <c:v>0.36606060606060598</c:v>
                </c:pt>
                <c:pt idx="3">
                  <c:v>1.116289012398461</c:v>
                </c:pt>
                <c:pt idx="4">
                  <c:v>-0.7774288704919593</c:v>
                </c:pt>
                <c:pt idx="5">
                  <c:v>-9.8790841265757656E-2</c:v>
                </c:pt>
                <c:pt idx="6">
                  <c:v>5.5007690219849747E-2</c:v>
                </c:pt>
                <c:pt idx="7">
                  <c:v>-6.9299427416638637E-2</c:v>
                </c:pt>
                <c:pt idx="8">
                  <c:v>2.0537939331442878E-2</c:v>
                </c:pt>
                <c:pt idx="9">
                  <c:v>-8.029716272820675E-2</c:v>
                </c:pt>
                <c:pt idx="10">
                  <c:v>0.6922562525076903</c:v>
                </c:pt>
                <c:pt idx="11">
                  <c:v>-0.26269598658909377</c:v>
                </c:pt>
                <c:pt idx="12">
                  <c:v>-0.19960536700868192</c:v>
                </c:pt>
                <c:pt idx="13">
                  <c:v>-6.5840890658408924E-2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22-4B38-A3D9-650E8B094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3803</c:v>
                </c:pt>
                <c:pt idx="1">
                  <c:v>5439</c:v>
                </c:pt>
                <c:pt idx="2">
                  <c:v>3247</c:v>
                </c:pt>
                <c:pt idx="3">
                  <c:v>2535</c:v>
                </c:pt>
                <c:pt idx="4">
                  <c:v>681</c:v>
                </c:pt>
                <c:pt idx="5">
                  <c:v>4565</c:v>
                </c:pt>
                <c:pt idx="6">
                  <c:v>4388</c:v>
                </c:pt>
                <c:pt idx="7">
                  <c:v>3874</c:v>
                </c:pt>
                <c:pt idx="8">
                  <c:v>4169</c:v>
                </c:pt>
                <c:pt idx="9">
                  <c:v>3816</c:v>
                </c:pt>
                <c:pt idx="10">
                  <c:v>5674</c:v>
                </c:pt>
                <c:pt idx="11">
                  <c:v>2962</c:v>
                </c:pt>
                <c:pt idx="12">
                  <c:v>4097</c:v>
                </c:pt>
                <c:pt idx="13">
                  <c:v>3657</c:v>
                </c:pt>
                <c:pt idx="14">
                  <c:v>4185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70-4E03-8FDE-9AAD0854D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-0.30079058650487223</c:v>
                </c:pt>
                <c:pt idx="1">
                  <c:v>0.67508469356328926</c:v>
                </c:pt>
                <c:pt idx="2">
                  <c:v>0.28086785009861925</c:v>
                </c:pt>
                <c:pt idx="3">
                  <c:v>2.7224669603524227</c:v>
                </c:pt>
                <c:pt idx="4">
                  <c:v>-0.85082146768893763</c:v>
                </c:pt>
                <c:pt idx="5">
                  <c:v>4.0337283500455845E-2</c:v>
                </c:pt>
                <c:pt idx="6">
                  <c:v>0.13267940113577703</c:v>
                </c:pt>
                <c:pt idx="7">
                  <c:v>-7.0760374190453335E-2</c:v>
                </c:pt>
                <c:pt idx="8">
                  <c:v>9.2505241090146795E-2</c:v>
                </c:pt>
                <c:pt idx="9">
                  <c:v>-0.32745858301022202</c:v>
                </c:pt>
                <c:pt idx="10">
                  <c:v>0.91559756920999336</c:v>
                </c:pt>
                <c:pt idx="11">
                  <c:v>-0.27703197461557239</c:v>
                </c:pt>
                <c:pt idx="12">
                  <c:v>0.12031719989062073</c:v>
                </c:pt>
                <c:pt idx="13">
                  <c:v>-0.12616487455197134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70-4E03-8FDE-9AAD0854D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7251</c:v>
                </c:pt>
                <c:pt idx="1">
                  <c:v>14811</c:v>
                </c:pt>
                <c:pt idx="2">
                  <c:v>3515</c:v>
                </c:pt>
                <c:pt idx="3">
                  <c:v>2415</c:v>
                </c:pt>
                <c:pt idx="4">
                  <c:v>1658</c:v>
                </c:pt>
                <c:pt idx="5">
                  <c:v>5944</c:v>
                </c:pt>
                <c:pt idx="6">
                  <c:v>7273</c:v>
                </c:pt>
                <c:pt idx="7">
                  <c:v>7179</c:v>
                </c:pt>
                <c:pt idx="8">
                  <c:v>7707</c:v>
                </c:pt>
                <c:pt idx="9">
                  <c:v>7821</c:v>
                </c:pt>
                <c:pt idx="10">
                  <c:v>6979</c:v>
                </c:pt>
                <c:pt idx="11">
                  <c:v>4515</c:v>
                </c:pt>
                <c:pt idx="12">
                  <c:v>6044</c:v>
                </c:pt>
                <c:pt idx="13">
                  <c:v>9013</c:v>
                </c:pt>
                <c:pt idx="14">
                  <c:v>9378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E7-437D-96EB-6CD2C403B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-0.51043143609479436</c:v>
                </c:pt>
                <c:pt idx="1">
                  <c:v>3.2136557610241825</c:v>
                </c:pt>
                <c:pt idx="2">
                  <c:v>0.45548654244306408</c:v>
                </c:pt>
                <c:pt idx="3">
                  <c:v>0.45657418576598308</c:v>
                </c:pt>
                <c:pt idx="4">
                  <c:v>-0.72106325706594887</c:v>
                </c:pt>
                <c:pt idx="5">
                  <c:v>-0.182730647600715</c:v>
                </c:pt>
                <c:pt idx="6">
                  <c:v>1.3093745647026145E-2</c:v>
                </c:pt>
                <c:pt idx="7">
                  <c:v>-6.8509147528221126E-2</c:v>
                </c:pt>
                <c:pt idx="8">
                  <c:v>-1.4576141158419653E-2</c:v>
                </c:pt>
                <c:pt idx="9">
                  <c:v>0.12064765725748683</c:v>
                </c:pt>
                <c:pt idx="10">
                  <c:v>0.54573643410852712</c:v>
                </c:pt>
                <c:pt idx="11">
                  <c:v>-0.25297816015883523</c:v>
                </c:pt>
                <c:pt idx="12">
                  <c:v>-0.32941307000998554</c:v>
                </c:pt>
                <c:pt idx="13">
                  <c:v>-3.8920878652164648E-2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E7-437D-96EB-6CD2C403B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C2-46AA-BAAC-829D77668D12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348</c:v>
                </c:pt>
                <c:pt idx="1">
                  <c:v>288</c:v>
                </c:pt>
                <c:pt idx="2">
                  <c:v>337</c:v>
                </c:pt>
                <c:pt idx="3">
                  <c:v>315</c:v>
                </c:pt>
                <c:pt idx="4">
                  <c:v>161</c:v>
                </c:pt>
                <c:pt idx="5">
                  <c:v>125</c:v>
                </c:pt>
                <c:pt idx="6">
                  <c:v>166</c:v>
                </c:pt>
                <c:pt idx="7">
                  <c:v>208</c:v>
                </c:pt>
                <c:pt idx="8">
                  <c:v>156</c:v>
                </c:pt>
                <c:pt idx="9">
                  <c:v>295</c:v>
                </c:pt>
                <c:pt idx="10">
                  <c:v>236</c:v>
                </c:pt>
                <c:pt idx="11">
                  <c:v>307</c:v>
                </c:pt>
                <c:pt idx="12">
                  <c:v>2942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C2-46AA-BAAC-829D77668D12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C2-46AA-BAAC-829D77668D1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271</c:v>
                </c:pt>
                <c:pt idx="1">
                  <c:v>301</c:v>
                </c:pt>
                <c:pt idx="2">
                  <c:v>308</c:v>
                </c:pt>
                <c:pt idx="3">
                  <c:v>215</c:v>
                </c:pt>
                <c:pt idx="4">
                  <c:v>70</c:v>
                </c:pt>
                <c:pt idx="5">
                  <c:v>70</c:v>
                </c:pt>
                <c:pt idx="6">
                  <c:v>55</c:v>
                </c:pt>
                <c:pt idx="7">
                  <c:v>228</c:v>
                </c:pt>
                <c:pt idx="8">
                  <c:v>203</c:v>
                </c:pt>
                <c:pt idx="9">
                  <c:v>240</c:v>
                </c:pt>
                <c:pt idx="10">
                  <c:v>181</c:v>
                </c:pt>
                <c:pt idx="11">
                  <c:v>158</c:v>
                </c:pt>
                <c:pt idx="12">
                  <c:v>2300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C2-46AA-BAAC-829D77668D12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C2-46AA-BAAC-829D77668D1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BC2-46AA-BAAC-829D77668D1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191</c:v>
                </c:pt>
                <c:pt idx="1">
                  <c:v>204</c:v>
                </c:pt>
                <c:pt idx="2">
                  <c:v>196</c:v>
                </c:pt>
                <c:pt idx="3">
                  <c:v>161</c:v>
                </c:pt>
                <c:pt idx="4">
                  <c:v>152</c:v>
                </c:pt>
                <c:pt idx="12">
                  <c:v>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C2-46AA-BAAC-829D77668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BC2-46AA-BAAC-829D77668D1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181</c:v>
                      </c:pt>
                      <c:pt idx="1">
                        <c:v>238</c:v>
                      </c:pt>
                      <c:pt idx="2">
                        <c:v>30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35</c:v>
                      </c:pt>
                      <c:pt idx="8">
                        <c:v>12</c:v>
                      </c:pt>
                      <c:pt idx="9">
                        <c:v>8</c:v>
                      </c:pt>
                      <c:pt idx="10">
                        <c:v>12</c:v>
                      </c:pt>
                      <c:pt idx="11">
                        <c:v>13</c:v>
                      </c:pt>
                      <c:pt idx="12">
                        <c:v>544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BC2-46AA-BAAC-829D77668D1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C2-46AA-BAAC-829D77668D1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C2-46AA-BAAC-829D77668D1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C2-46AA-BAAC-829D77668D1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C2-46AA-BAAC-829D77668D1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C2-46AA-BAAC-829D77668D1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C2-46AA-BAAC-829D77668D1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C2-46AA-BAAC-829D77668D1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C2-46AA-BAAC-829D77668D1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C2-46AA-BAAC-829D77668D1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C2-46AA-BAAC-829D77668D1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C2-46AA-BAAC-829D77668D1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C2-46AA-BAAC-829D77668D1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C2-46AA-BAAC-829D77668D12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-0.29520295202952029</c:v>
                </c:pt>
                <c:pt idx="1">
                  <c:v>-0.32225913621262459</c:v>
                </c:pt>
                <c:pt idx="2">
                  <c:v>-0.36363636363636365</c:v>
                </c:pt>
                <c:pt idx="3">
                  <c:v>-0.25116279069767444</c:v>
                </c:pt>
                <c:pt idx="4">
                  <c:v>1.1714285714285713</c:v>
                </c:pt>
                <c:pt idx="12">
                  <c:v>-0.22403433476394852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BC2-46AA-BAAC-829D77668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CC-4086-9BE0-DC6851336006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76</c:v>
                </c:pt>
                <c:pt idx="1">
                  <c:v>66</c:v>
                </c:pt>
                <c:pt idx="2">
                  <c:v>95</c:v>
                </c:pt>
                <c:pt idx="3">
                  <c:v>67</c:v>
                </c:pt>
                <c:pt idx="4">
                  <c:v>41</c:v>
                </c:pt>
                <c:pt idx="5">
                  <c:v>29</c:v>
                </c:pt>
                <c:pt idx="6">
                  <c:v>24</c:v>
                </c:pt>
                <c:pt idx="7">
                  <c:v>57</c:v>
                </c:pt>
                <c:pt idx="8">
                  <c:v>18</c:v>
                </c:pt>
                <c:pt idx="9">
                  <c:v>75</c:v>
                </c:pt>
                <c:pt idx="10">
                  <c:v>69</c:v>
                </c:pt>
                <c:pt idx="11">
                  <c:v>92</c:v>
                </c:pt>
                <c:pt idx="12">
                  <c:v>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CC-4086-9BE0-DC6851336006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CC-4086-9BE0-DC685133600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165</c:v>
                </c:pt>
                <c:pt idx="1">
                  <c:v>88</c:v>
                </c:pt>
                <c:pt idx="2">
                  <c:v>82</c:v>
                </c:pt>
                <c:pt idx="3">
                  <c:v>45</c:v>
                </c:pt>
                <c:pt idx="4">
                  <c:v>7</c:v>
                </c:pt>
                <c:pt idx="5">
                  <c:v>7</c:v>
                </c:pt>
                <c:pt idx="6">
                  <c:v>5</c:v>
                </c:pt>
                <c:pt idx="7">
                  <c:v>40</c:v>
                </c:pt>
                <c:pt idx="8">
                  <c:v>67</c:v>
                </c:pt>
                <c:pt idx="9">
                  <c:v>87</c:v>
                </c:pt>
                <c:pt idx="10">
                  <c:v>98</c:v>
                </c:pt>
                <c:pt idx="11">
                  <c:v>119</c:v>
                </c:pt>
                <c:pt idx="12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CC-4086-9BE0-DC6851336006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CC-4086-9BE0-DC685133600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1CC-4086-9BE0-DC685133600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109</c:v>
                </c:pt>
                <c:pt idx="1">
                  <c:v>124</c:v>
                </c:pt>
                <c:pt idx="2">
                  <c:v>82</c:v>
                </c:pt>
                <c:pt idx="3">
                  <c:v>69</c:v>
                </c:pt>
                <c:pt idx="4">
                  <c:v>38</c:v>
                </c:pt>
                <c:pt idx="12">
                  <c:v>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CC-4086-9BE0-DC6851336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1CC-4086-9BE0-DC685133600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70</c:v>
                      </c:pt>
                      <c:pt idx="1">
                        <c:v>104</c:v>
                      </c:pt>
                      <c:pt idx="2">
                        <c:v>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</c:v>
                      </c:pt>
                      <c:pt idx="8">
                        <c:v>10</c:v>
                      </c:pt>
                      <c:pt idx="9">
                        <c:v>4</c:v>
                      </c:pt>
                      <c:pt idx="10">
                        <c:v>4</c:v>
                      </c:pt>
                      <c:pt idx="11">
                        <c:v>6</c:v>
                      </c:pt>
                      <c:pt idx="12">
                        <c:v>229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1CC-4086-9BE0-DC685133600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1CC-4086-9BE0-DC685133600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1CC-4086-9BE0-DC685133600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CC-4086-9BE0-DC685133600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CC-4086-9BE0-DC685133600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CC-4086-9BE0-DC685133600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CC-4086-9BE0-DC685133600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CC-4086-9BE0-DC685133600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CC-4086-9BE0-DC685133600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CC-4086-9BE0-DC685133600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CC-4086-9BE0-DC685133600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CC-4086-9BE0-DC685133600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CC-4086-9BE0-DC685133600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CC-4086-9BE0-DC6851336006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-0.33939393939393936</c:v>
                </c:pt>
                <c:pt idx="1">
                  <c:v>0.40909090909090917</c:v>
                </c:pt>
                <c:pt idx="2">
                  <c:v>0</c:v>
                </c:pt>
                <c:pt idx="3">
                  <c:v>0.53333333333333344</c:v>
                </c:pt>
                <c:pt idx="4">
                  <c:v>4.4285714285714288</c:v>
                </c:pt>
                <c:pt idx="12">
                  <c:v>9.04392764857882E-2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1CC-4086-9BE0-DC6851336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1.xml"/><Relationship Id="rId5" Type="http://schemas.openxmlformats.org/officeDocument/2006/relationships/chart" Target="../charts/chart62.xml"/><Relationship Id="rId4" Type="http://schemas.openxmlformats.org/officeDocument/2006/relationships/image" Target="../media/image6.png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3.xml"/><Relationship Id="rId5" Type="http://schemas.openxmlformats.org/officeDocument/2006/relationships/chart" Target="../charts/chart64.xml"/><Relationship Id="rId4" Type="http://schemas.openxmlformats.org/officeDocument/2006/relationships/image" Target="../media/image6.pn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5.xml"/><Relationship Id="rId6" Type="http://schemas.openxmlformats.org/officeDocument/2006/relationships/chart" Target="../charts/chart67.xml"/><Relationship Id="rId5" Type="http://schemas.openxmlformats.org/officeDocument/2006/relationships/image" Target="../media/image6.png"/><Relationship Id="rId4" Type="http://schemas.openxmlformats.org/officeDocument/2006/relationships/chart" Target="../charts/chart66.xml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8.xml"/><Relationship Id="rId6" Type="http://schemas.openxmlformats.org/officeDocument/2006/relationships/chart" Target="../charts/chart70.xml"/><Relationship Id="rId5" Type="http://schemas.openxmlformats.org/officeDocument/2006/relationships/image" Target="../media/image6.png"/><Relationship Id="rId4" Type="http://schemas.openxmlformats.org/officeDocument/2006/relationships/chart" Target="../charts/chart69.xml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6" Type="http://schemas.openxmlformats.org/officeDocument/2006/relationships/chart" Target="../charts/chart73.xml"/><Relationship Id="rId5" Type="http://schemas.openxmlformats.org/officeDocument/2006/relationships/image" Target="../media/image6.png"/><Relationship Id="rId4" Type="http://schemas.openxmlformats.org/officeDocument/2006/relationships/chart" Target="../charts/chart72.xml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4" Type="http://schemas.openxmlformats.org/officeDocument/2006/relationships/image" Target="../media/image2.png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4" Type="http://schemas.openxmlformats.org/officeDocument/2006/relationships/image" Target="../media/image2.png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6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9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13" Type="http://schemas.openxmlformats.org/officeDocument/2006/relationships/chart" Target="../charts/chart34.xml"/><Relationship Id="rId3" Type="http://schemas.openxmlformats.org/officeDocument/2006/relationships/image" Target="../media/image3.png"/><Relationship Id="rId7" Type="http://schemas.openxmlformats.org/officeDocument/2006/relationships/chart" Target="../charts/chart28.xml"/><Relationship Id="rId12" Type="http://schemas.openxmlformats.org/officeDocument/2006/relationships/chart" Target="../charts/chart33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5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5" Type="http://schemas.openxmlformats.org/officeDocument/2006/relationships/chart" Target="../charts/chart26.xml"/><Relationship Id="rId15" Type="http://schemas.openxmlformats.org/officeDocument/2006/relationships/chart" Target="../charts/chart36.xml"/><Relationship Id="rId10" Type="http://schemas.openxmlformats.org/officeDocument/2006/relationships/chart" Target="../charts/chart31.xml"/><Relationship Id="rId4" Type="http://schemas.openxmlformats.org/officeDocument/2006/relationships/image" Target="../media/image2.png"/><Relationship Id="rId9" Type="http://schemas.openxmlformats.org/officeDocument/2006/relationships/chart" Target="../charts/chart30.xml"/><Relationship Id="rId14" Type="http://schemas.openxmlformats.org/officeDocument/2006/relationships/chart" Target="../charts/chart3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5" Type="http://schemas.openxmlformats.org/officeDocument/2006/relationships/chart" Target="../charts/chart38.xml"/><Relationship Id="rId4" Type="http://schemas.openxmlformats.org/officeDocument/2006/relationships/image" Target="../media/image2.pn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.xml"/><Relationship Id="rId13" Type="http://schemas.openxmlformats.org/officeDocument/2006/relationships/chart" Target="../charts/chart48.xml"/><Relationship Id="rId3" Type="http://schemas.openxmlformats.org/officeDocument/2006/relationships/image" Target="../media/image3.png"/><Relationship Id="rId7" Type="http://schemas.openxmlformats.org/officeDocument/2006/relationships/chart" Target="../charts/chart42.xml"/><Relationship Id="rId12" Type="http://schemas.openxmlformats.org/officeDocument/2006/relationships/chart" Target="../charts/chart47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1.xml"/><Relationship Id="rId1" Type="http://schemas.openxmlformats.org/officeDocument/2006/relationships/chart" Target="../charts/chart39.xml"/><Relationship Id="rId6" Type="http://schemas.openxmlformats.org/officeDocument/2006/relationships/chart" Target="../charts/chart41.xml"/><Relationship Id="rId11" Type="http://schemas.openxmlformats.org/officeDocument/2006/relationships/chart" Target="../charts/chart46.xml"/><Relationship Id="rId5" Type="http://schemas.openxmlformats.org/officeDocument/2006/relationships/chart" Target="../charts/chart40.xml"/><Relationship Id="rId15" Type="http://schemas.openxmlformats.org/officeDocument/2006/relationships/chart" Target="../charts/chart50.xml"/><Relationship Id="rId10" Type="http://schemas.openxmlformats.org/officeDocument/2006/relationships/chart" Target="../charts/chart45.xml"/><Relationship Id="rId4" Type="http://schemas.openxmlformats.org/officeDocument/2006/relationships/image" Target="../media/image2.png"/><Relationship Id="rId9" Type="http://schemas.openxmlformats.org/officeDocument/2006/relationships/chart" Target="../charts/chart44.xml"/><Relationship Id="rId14" Type="http://schemas.openxmlformats.org/officeDocument/2006/relationships/chart" Target="../charts/chart4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5" Type="http://schemas.openxmlformats.org/officeDocument/2006/relationships/chart" Target="../charts/chart53.xml"/><Relationship Id="rId4" Type="http://schemas.openxmlformats.org/officeDocument/2006/relationships/image" Target="../media/image2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5" Type="http://schemas.openxmlformats.org/officeDocument/2006/relationships/chart" Target="../charts/chart55.xml"/><Relationship Id="rId4" Type="http://schemas.openxmlformats.org/officeDocument/2006/relationships/image" Target="../media/image2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image" Target="../media/image6.png"/><Relationship Id="rId5" Type="http://schemas.openxmlformats.org/officeDocument/2006/relationships/chart" Target="../charts/chart58.xml"/><Relationship Id="rId4" Type="http://schemas.openxmlformats.org/officeDocument/2006/relationships/image" Target="../media/image5.jpe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5" Type="http://schemas.openxmlformats.org/officeDocument/2006/relationships/chart" Target="../charts/chart60.xml"/><Relationship Id="rId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EA049D9-D6D5-40E3-B402-3AAA8B9E9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09D747C-264C-48EC-BBA1-048AD857F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4BD629E-C92B-4855-86B0-46475DFF7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D1E993C-6EC5-4039-848F-3F13B1F10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137A507-8565-41C9-803A-06348DF68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1.282 viajeros 
cuota: 98,9%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58E464E-26B5-482E-A982-70C90BA48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191F004-7D59-441E-AD03-42B50632F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DD9A64C-4F9E-44D2-829C-ED2AB7463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71B5425-DD18-4CB5-A3BD-93A3CCC11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Granadilla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2.151 viajeros 
cuota: 98,4%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1729F11-48AD-433D-96EF-0A03D1139B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B26D46F-9AF5-4EB8-A87F-0D0DF13585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C75663F4-715B-4C09-BBA7-3C83BCACC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B3E1C11-7E01-4A37-ADD7-1989C5FBC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A70E1FD-1D6A-4FD0-AAF3-25ED8ADBB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AAFA1C5-9A96-478A-8B25-5F6E4D8C8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D37E35C-5C49-4BEE-BDB0-9531221B1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F58B1B0-99A0-4EA9-AB21-62772F2548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29B1F22-0C71-41A0-B39C-BFC9274C1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9885651-B9DF-4264-AAA5-05E8B4784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53A6CA24-194B-4D34-9751-F167714E3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D1D3339-1359-4711-A455-4F1747665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77AD42FA-D011-4D51-B720-91BEAF8CE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9198F2A-E08D-4DC7-AF0F-B1CD47C08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7AA9FFF-6BF0-4F42-A69B-3D11BA7890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E8B871B-59AE-4DB7-9727-9B613D452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62B3A9F-B061-4FC0-BE51-90AC0579A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D1C132-80DD-418A-9902-EA00DD87F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7852474-DA47-474B-841D-1B7D53DAEA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2D6D27D-91CA-4C20-B6EA-4296456CA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29F15D5-097F-4743-8275-18BC14F79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3C668B5-B170-45BB-89F7-5715DC784E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31B1E76-FE76-43BA-A04C-524BBA511D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D1F1D89-D835-467E-ABCB-2D213C66F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B45D7F4-A2DC-4894-B5FD-F3F8EEF71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8EB99A6-C0BC-4526-9E2B-B0B8975D1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357AC2-B2A4-4612-B443-3B9F98EAA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723A0F-D455-429B-BBF7-24214E97B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072C129-331F-4B0F-A822-46C64C1B63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AD5ACFB-698D-4ED0-BC53-39D82E66B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CAC1C8F-6AF6-4E7C-ACBA-03A4B7023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667C68A-073E-4B65-9309-855DB2F92F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Granadilla de Abona</a:t>
          </a:fld>
          <a:endParaRPr lang="es-ES" sz="1100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4D6CA73-B14C-42E4-9722-BAF2E0A41B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6DA7FAD-3144-4622-87A8-2284870DD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AC59296-B5BF-4AD9-AA6B-A81941A68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27C3BE4-DE21-4E46-ABB2-9DA5EB327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2DD310A-628D-4C4C-BEAB-5EF1604B84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Granadilla de Abona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Granadilla de Abona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9866AAC-5756-408A-BCF7-86D4DBED5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03EB213-7DFB-4891-A243-26D7E701E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18C0DA-A003-4F4D-938B-1B3C976BE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01449CD-3908-459D-9A93-481C2BF2A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7AA563B-23C3-4BEA-B149-CEBDD53B0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4FBB76B-E66C-40C4-B030-BDF5B990F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A2A416C-7AA4-41A0-9694-A2D8E12883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E2BD72-905A-44D8-9550-24D7F9DFB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50F3E69-1EFE-49FF-B4F4-956C0D3316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B820032-078B-4110-AD12-81CE06E0F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CA23C9-7BF4-482D-A5CB-D69D06081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CC63244-4DD8-4D4C-9348-D5D724EAC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FFDB674-8713-42C4-9D7A-D6E3E5083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980562-5C37-4995-85CA-49807B941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6E7B054-D9E3-4529-AAA1-7C8C2C8B8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49E655D-C887-4667-8525-8BFDB9BAC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F91D70-1B4B-4674-8DD9-6FC96237B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174813E-5C02-41F0-AD45-7F07E15BF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60CC8DA-49C5-4405-BD66-116C0B0D1C3D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FEDDF05-5D7C-D69A-B36D-9F5836BB527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C32D3DF-9F4E-F826-179F-27625CB60A0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60580A-7E48-4EB3-954F-8ADB290E2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C53C5BE-F0EA-4893-A479-DDA9ADBE2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1D51EA-A1AB-47AA-891C-093239AFA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4847E54-69ED-4A6B-BF19-E64A4FC22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39FB1EE-28BB-40D6-917B-441C9ADE1FF5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0A6498D-346E-CDDB-5FC6-F18188841CA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F614A22-DF4C-B5D8-DA1F-3BDD6A927BB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B1B2DC-CF5A-436C-A242-4EDFCB1FF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C4634FB-D363-44BA-8E19-E56E07D5D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AC3FD19-D0C8-44C0-BB54-E24E6CD4C1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7A4AA5-5A58-4D82-B8D9-54269E31D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099B6B3-66F3-4CB3-BCE4-92DD3E33D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9C69FDD-CB45-42A4-A5D4-7FEB35D7B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4E83D3B-74BD-4203-A5D9-609DA408DD15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D8D7386-C958-728E-9C63-D49E49689DD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61FAE41-4188-03BA-06D3-35C03B386A8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E60CB1B-1207-4F9D-9F16-64C895132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E944D4C-D289-4616-A56C-47C25D638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F00A43D-AE9F-4C99-B515-3CACC8AB0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961F79C-A3E3-47EB-B355-2EFA11D22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BD4DDCA-949F-46E7-A93A-ED880FFCE2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C97A66B-8702-41A9-BA48-0AC245A284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935ADC4-4162-4B86-8EF4-66596D1B3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2AD7F29-8178-4F17-827A-72B0E91C66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114CE50C-8874-49ED-86ED-0EBE3F40B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47FAF603-2726-43CA-B4E5-44782CC2FD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7F1FA5B2-3197-4DFF-B166-001903FFA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5B8E629C-A72C-47A6-9C68-B6EC8A571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18EB4833-EFDE-40EF-8E3C-8237DA02C1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6D8D557-8297-4EB4-BAC5-C8DC553BC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D74827-59D4-4C4C-8D2E-F2D66A5FA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6128C34-DBFC-4925-BCD8-7A75C4B55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6D42D27-7F21-4C34-A269-691BFB5CC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07BE741-2EBE-44B0-B31E-58F5DFED4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5EF830-9713-4982-A333-1F650716F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6ED0733-AB48-46C0-914E-0E6C76CBE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A44BAB2-381E-4BCE-9D7C-FEAC95231F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85725</xdr:colOff>
      <xdr:row>3</xdr:row>
      <xdr:rowOff>47625</xdr:rowOff>
    </xdr:from>
    <xdr:ext cx="767715" cy="666750"/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1B14840-3948-4299-94A1-6CF721BC09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874520" cy="514631"/>
    <xdr:pic>
      <xdr:nvPicPr>
        <xdr:cNvPr id="4" name="Imagen 3">
          <a:extLst>
            <a:ext uri="{FF2B5EF4-FFF2-40B4-BE49-F238E27FC236}">
              <a16:creationId xmlns:a16="http://schemas.microsoft.com/office/drawing/2014/main" id="{B20FDD6E-7BA6-4A34-88E2-731E2576C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one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9BF506C-7BD1-43DA-8545-3FE1D9B2C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Granadilla de Abona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2911C8-01B1-47A5-82DD-6EE4460A1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8C1512F-CA57-4098-AE4F-D09DB66DE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CE7FEC-EE18-4B07-8EEA-307A5CF9C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4220D05-0BE6-4523-8E0E-03AB575CD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75A5D8-F70B-4299-A2AD-35B11B1F3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73AEFC5-2140-48E1-974C-4339B0B8F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6EBE473-C9B3-4962-9E95-292F6BC86499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8A8B2BA-313F-C473-32C5-A7DDACF8C2C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A6E685A-504B-1646-B774-6FC30692526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62D7555-B56C-4491-A367-34B21A3B8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869520F-E257-4672-839C-A771AF2A2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C75CD29-D2D5-4844-A73E-73A8A1D3C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F257850-46AD-4C98-B6EE-62670B49E9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3BDB338-CAE3-40A4-8075-CB8A7BBAF4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299F0B0-52D8-4022-9CC6-3A064C2381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DD8390B-EFA7-40E9-8990-62C82C0F7C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D1C8804-4C3B-45C2-A013-D16CBA6D8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1C3D7E25-6A0D-4A98-A8ED-65CF800FFA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44831270-F08D-4C12-B4ED-BEE5FEAE46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4B8454F5-84F3-4508-9FE9-66806CB7A3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C5432667-F724-4D87-AA1F-70F3403653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8AE80FF8-018A-483B-8CA9-4E929D26D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3DFE728-867C-4AE3-ACAA-D5867198B7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BC245D5D-B87E-40EB-9B22-3ED52A163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30AC569-5765-447D-A5FE-BA9983B89DCE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88B3761-4771-5A86-D168-50E72FEE164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E535AE6-30EB-CE79-C8CE-9F3038F3702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E77099B-4581-496F-8479-31A396B2A1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1651421-2A1A-421C-A78B-B8280DAE9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C931AC5-1158-4EA8-BA04-98614C647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3DE99C6-DCB1-4A51-9F8F-1CCE64E209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8BD9B31-C00A-4198-ABB8-08B65B4FEC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C8BAD5E-FE8A-4FD2-9DD0-965FD8D30D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223E800-3020-42B6-86E6-0F24B6B59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8E1C1C1-BE0B-4D0B-81BF-3F4CF249B5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08805C22-9812-47FD-B8AE-4B886E9838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CD3B5299-55D1-4D9C-89F1-102B90507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EEF13C72-99D4-4FF2-B8A8-F033854B38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75C43E2A-3DF1-48B2-9BDA-651207F5BA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5040BBB-95AB-4347-AAD3-48D6B72799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D15934A-0B73-499A-8F0B-865D44887E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E19F66E-25D0-47CD-A946-7646BE53E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3E96754-0C8F-43E0-B110-67EDF05B78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37557BF-A2D5-4882-8A1F-3BEA4A1E9B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1AABC82-0C4A-4701-B81C-711955823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9A4F8E2-C0BB-4109-B948-CEFA675D94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Granadilla de Abona</a:t>
          </a:fld>
          <a:endParaRPr lang="es-ES" sz="1100"/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DB64A3E-70CC-4663-AA32-AD999DF544DE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4DB5BA9-F3AA-0A51-00BD-3C7AD6E87CD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83B8A5B-879E-FAC2-1DB0-DD132C7BFAF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10691EF-2171-422A-84E9-C9D5D6F2A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D581603-CEA8-451C-932A-E4E3556C2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CB98C83-C4B4-4B56-9429-050FC9A92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0F94FAE-77E6-4B35-B093-F0A301F1C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Granadilla de Abona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AB28070-CBD3-421A-A418-54FDB0A4473E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CC084EA-0900-355E-5C41-47A50CA3E55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C7DB43F-6D56-22A3-03AF-B3434FF64CF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54C8F1-3210-4275-BBC2-C06546DA05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0133878-5FF1-401A-B448-8198F115D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81C807-5BA1-4144-9131-22B070322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CBEE83C-19CB-4596-AC50-27A6A16F6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33ECC8C-812D-4453-B631-0598A9C5C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8935A21-1A5C-40AB-A021-BAA04E9CD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8492191-8E67-4790-B331-6FB338AD6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1F3C2F0-4339-4CE2-B756-01F9E51EE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0ADF0FF-1B42-46F9-8179-039168062B91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6532567-B57F-982E-5D73-A5B746B72A2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586CDFC-9FE9-7E2B-FE65-969A7412F41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B47BA97-9F1D-42F6-8587-4E9078628D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AC3D0AD-58E9-44F6-BF78-11B26F321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8BB2E23-2703-406B-AC14-0647576E5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E18B5C42-3B9A-47BC-8FE1-41D5FBC64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12E9B34C-8760-46C5-BF12-2A3CBC578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-43,7%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2.185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62,8%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Granadilla de Abona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Granadilla de Abona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2.185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62,8%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ADAB28F-3607-4BA0-8D4A-789745D33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CE1E329-0121-4DB7-89AD-DB62392E5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00869B6-6916-4F7B-A8C0-C33ABB1F4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40FE725-34CC-4334-BE47-FC67443EA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Granadilla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3.433 viajeros 
cuota: 98,6%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urismodetenerife.sharepoint.com/sites/INVESTIGACION/Documentos%20compartidos/General/Encuesta%20Alojam%20Tur&#237;sticos%20(ISTAC)/2025/Municipios/abril/Indicadores%20alojativos%20Granadilla%20202504.xlsx" TargetMode="External"/><Relationship Id="rId1" Type="http://schemas.openxmlformats.org/officeDocument/2006/relationships/externalLinkPath" Target="/sites/INVESTIGACION/Documentos%20compartidos/General/Encuesta%20Alojam%20Tur&#237;sticos%20(ISTAC)/2025/Municipios/abril/Indicadores%20alojativos%20Granadilla%2020250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ú principal"/>
      <sheetName val="Resumen indicadores (aloj)"/>
      <sheetName val="Resumen indicadores municipios "/>
      <sheetName val="Oferta alojativa"/>
      <sheetName val="Plazas aloj islas cat y tipolog"/>
      <sheetName val="Establecim aloj islas cat y tip"/>
      <sheetName val="viajeros entrados"/>
      <sheetName val="Viajeros entr evol mensu TF"/>
      <sheetName val="Viajeros entr evol mensu TF15-2"/>
      <sheetName val="Viajeros entr evol mensu TF cat"/>
      <sheetName val="Viajeros entr evol anual TF cat"/>
      <sheetName val="Viajeros entr ti-cat ultimo mes"/>
      <sheetName val="viaj entrados lugar resid años "/>
      <sheetName val="viaj entrados lugar residencia"/>
      <sheetName val="viaj entrados lugar residen acu"/>
      <sheetName val="viaj entrados lugar residen hot"/>
      <sheetName val="viaj entrados lugar residen apt"/>
      <sheetName val="viaj entrados lugar residen cat"/>
      <sheetName val="viaj entr lugar res año categor"/>
      <sheetName val="viajeros alojados"/>
      <sheetName val="viaj aloj lugar residen mes"/>
      <sheetName val="viaj alojados lugar residen acu"/>
      <sheetName val="Pernoctaciones"/>
      <sheetName val="Pernoctaciones evol mensu TF"/>
      <sheetName val="Pernocta evol mensu TF cat"/>
      <sheetName val="Pernoctaciones lugar reside"/>
      <sheetName val="Pernoctaciones lugar residen ac"/>
      <sheetName val="Pernoctaciones lugar reside año"/>
      <sheetName val="Estancia media"/>
      <sheetName val="EM evol menusual lugar resd"/>
      <sheetName val="EM evol mensu TF cat "/>
      <sheetName val="Tasa de ocupación"/>
      <sheetName val="tasa de ocupación evol mens"/>
      <sheetName val="indicadores rentabilidad"/>
      <sheetName val="ADR RevPAR ingresos totales ult"/>
      <sheetName val="ADR municipios"/>
      <sheetName val="RevPAR  municipios"/>
      <sheetName val="viajeros españoles"/>
      <sheetName val="distribución españoles x Resid"/>
      <sheetName val="distribución españoles x cate"/>
      <sheetName val="distribución peninsulare x cate"/>
      <sheetName val="distribución canarios x cate"/>
      <sheetName val="distribución españoles x mun al"/>
      <sheetName val="distribución peninsula x munici"/>
      <sheetName val="distribución canarias x munici"/>
      <sheetName val="evolución anual viaj ent españo"/>
      <sheetName val="evolución anual viaj ent penins"/>
      <sheetName val="evolución anual viaj ent cana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3774</v>
          </cell>
          <cell r="I9">
            <v>6916</v>
          </cell>
          <cell r="K9">
            <v>4476</v>
          </cell>
          <cell r="M9">
            <v>4609</v>
          </cell>
          <cell r="N9">
            <v>2.9714030384271561E-2</v>
          </cell>
        </row>
        <row r="10">
          <cell r="A10" t="str">
            <v>feb</v>
          </cell>
          <cell r="B10" t="str">
            <v>Febrero</v>
          </cell>
          <cell r="C10">
            <v>4632</v>
          </cell>
          <cell r="I10">
            <v>4514</v>
          </cell>
          <cell r="K10">
            <v>4771</v>
          </cell>
          <cell r="M10">
            <v>3980</v>
          </cell>
          <cell r="N10">
            <v>-0.16579333473066438</v>
          </cell>
        </row>
        <row r="11">
          <cell r="A11" t="str">
            <v>mar</v>
          </cell>
          <cell r="B11" t="str">
            <v>Marzo</v>
          </cell>
          <cell r="C11">
            <v>1664</v>
          </cell>
          <cell r="I11">
            <v>4873</v>
          </cell>
          <cell r="K11">
            <v>5862</v>
          </cell>
          <cell r="M11">
            <v>4020</v>
          </cell>
          <cell r="N11">
            <v>-0.31422722620266119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4452</v>
          </cell>
          <cell r="K12">
            <v>3875</v>
          </cell>
          <cell r="M12">
            <v>3213</v>
          </cell>
          <cell r="N12">
            <v>-0.17083870967741932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3611</v>
          </cell>
          <cell r="K13">
            <v>1870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3080</v>
          </cell>
          <cell r="K14">
            <v>2377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2800</v>
          </cell>
          <cell r="K15">
            <v>2508</v>
          </cell>
        </row>
        <row r="16">
          <cell r="A16" t="str">
            <v>ago</v>
          </cell>
          <cell r="B16" t="str">
            <v>Agosto</v>
          </cell>
          <cell r="C16">
            <v>1055</v>
          </cell>
          <cell r="I16">
            <v>3080</v>
          </cell>
          <cell r="K16">
            <v>3161</v>
          </cell>
        </row>
        <row r="17">
          <cell r="A17" t="str">
            <v>sep</v>
          </cell>
          <cell r="B17" t="str">
            <v>Septiembre</v>
          </cell>
          <cell r="C17">
            <v>220</v>
          </cell>
          <cell r="I17">
            <v>3734</v>
          </cell>
          <cell r="K17">
            <v>3135</v>
          </cell>
        </row>
        <row r="18">
          <cell r="A18" t="str">
            <v>oct</v>
          </cell>
          <cell r="B18" t="str">
            <v>Octubre</v>
          </cell>
          <cell r="C18">
            <v>283</v>
          </cell>
          <cell r="I18">
            <v>4248</v>
          </cell>
          <cell r="K18">
            <v>3960</v>
          </cell>
        </row>
        <row r="19">
          <cell r="A19" t="str">
            <v>nov</v>
          </cell>
          <cell r="B19" t="str">
            <v>Noviembre</v>
          </cell>
          <cell r="C19">
            <v>452</v>
          </cell>
          <cell r="I19">
            <v>4366</v>
          </cell>
          <cell r="K19">
            <v>3262</v>
          </cell>
        </row>
        <row r="20">
          <cell r="A20" t="str">
            <v>dic</v>
          </cell>
          <cell r="B20" t="str">
            <v>Diciembre</v>
          </cell>
          <cell r="C20">
            <v>469</v>
          </cell>
          <cell r="I20">
            <v>5492</v>
          </cell>
          <cell r="K20">
            <v>4480</v>
          </cell>
        </row>
        <row r="21">
          <cell r="A21" t="str">
            <v>Total</v>
          </cell>
          <cell r="C21">
            <v>12633</v>
          </cell>
          <cell r="I21">
            <v>51166</v>
          </cell>
          <cell r="K21">
            <v>43737</v>
          </cell>
          <cell r="M21">
            <v>15822</v>
          </cell>
          <cell r="N21">
            <v>-0.16656131479140324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425</v>
          </cell>
          <cell r="I31">
            <v>3478</v>
          </cell>
          <cell r="K31">
            <v>596</v>
          </cell>
          <cell r="M31">
            <v>902</v>
          </cell>
          <cell r="N31">
            <v>0.51342281879194629</v>
          </cell>
        </row>
        <row r="32">
          <cell r="B32" t="str">
            <v>Febrero</v>
          </cell>
          <cell r="C32">
            <v>458</v>
          </cell>
          <cell r="I32">
            <v>1606</v>
          </cell>
          <cell r="K32">
            <v>924</v>
          </cell>
          <cell r="M32">
            <v>571</v>
          </cell>
          <cell r="N32">
            <v>-0.38203463203463206</v>
          </cell>
        </row>
        <row r="33">
          <cell r="B33" t="str">
            <v>Marzo</v>
          </cell>
          <cell r="C33">
            <v>240</v>
          </cell>
          <cell r="I33">
            <v>1531</v>
          </cell>
          <cell r="K33">
            <v>2301</v>
          </cell>
          <cell r="M33">
            <v>740</v>
          </cell>
          <cell r="N33">
            <v>-0.67840069534984782</v>
          </cell>
        </row>
        <row r="34">
          <cell r="B34" t="str">
            <v>Abril</v>
          </cell>
          <cell r="C34">
            <v>0</v>
          </cell>
          <cell r="I34">
            <v>1949</v>
          </cell>
          <cell r="K34">
            <v>1208</v>
          </cell>
          <cell r="M34">
            <v>698</v>
          </cell>
          <cell r="N34">
            <v>-0.42218543046357615</v>
          </cell>
        </row>
        <row r="35">
          <cell r="B35" t="str">
            <v>Mayo</v>
          </cell>
          <cell r="C35">
            <v>0</v>
          </cell>
          <cell r="I35">
            <v>2051</v>
          </cell>
          <cell r="K35">
            <v>644</v>
          </cell>
        </row>
        <row r="36">
          <cell r="B36" t="str">
            <v>Junio</v>
          </cell>
          <cell r="C36">
            <v>0</v>
          </cell>
          <cell r="I36">
            <v>1450</v>
          </cell>
          <cell r="K36">
            <v>646</v>
          </cell>
        </row>
        <row r="37">
          <cell r="B37" t="str">
            <v>Julio</v>
          </cell>
          <cell r="C37">
            <v>0</v>
          </cell>
          <cell r="I37">
            <v>1332</v>
          </cell>
          <cell r="K37">
            <v>891</v>
          </cell>
        </row>
        <row r="38">
          <cell r="B38" t="str">
            <v>Agosto</v>
          </cell>
          <cell r="C38">
            <v>890</v>
          </cell>
          <cell r="I38">
            <v>1285</v>
          </cell>
          <cell r="K38">
            <v>654</v>
          </cell>
        </row>
        <row r="39">
          <cell r="B39" t="str">
            <v>Septiembre</v>
          </cell>
          <cell r="C39">
            <v>116</v>
          </cell>
          <cell r="I39">
            <v>1723</v>
          </cell>
          <cell r="K39">
            <v>878</v>
          </cell>
        </row>
        <row r="40">
          <cell r="B40" t="str">
            <v>Octubre</v>
          </cell>
          <cell r="C40">
            <v>115</v>
          </cell>
          <cell r="I40">
            <v>1095</v>
          </cell>
          <cell r="K40">
            <v>1069</v>
          </cell>
        </row>
        <row r="41">
          <cell r="B41" t="str">
            <v>Noviembre</v>
          </cell>
          <cell r="C41">
            <v>88</v>
          </cell>
          <cell r="I41">
            <v>764</v>
          </cell>
          <cell r="K41">
            <v>259</v>
          </cell>
        </row>
        <row r="42">
          <cell r="B42" t="str">
            <v>Diciembre</v>
          </cell>
          <cell r="C42">
            <v>3</v>
          </cell>
          <cell r="I42">
            <v>1986</v>
          </cell>
          <cell r="K42">
            <v>984</v>
          </cell>
        </row>
        <row r="43">
          <cell r="C43">
            <v>2339</v>
          </cell>
          <cell r="I43">
            <v>20250</v>
          </cell>
          <cell r="K43">
            <v>11054</v>
          </cell>
          <cell r="M43">
            <v>2911</v>
          </cell>
          <cell r="N43">
            <v>-0.42115728773115924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217</v>
          </cell>
          <cell r="I53">
            <v>741</v>
          </cell>
          <cell r="K53">
            <v>317</v>
          </cell>
          <cell r="M53">
            <v>505</v>
          </cell>
          <cell r="N53">
            <v>0.59305993690851744</v>
          </cell>
        </row>
        <row r="54">
          <cell r="B54" t="str">
            <v>Febrero</v>
          </cell>
          <cell r="C54">
            <v>262</v>
          </cell>
          <cell r="I54">
            <v>455</v>
          </cell>
          <cell r="K54">
            <v>554</v>
          </cell>
          <cell r="M54">
            <v>210</v>
          </cell>
          <cell r="N54">
            <v>-0.62093862815884471</v>
          </cell>
        </row>
        <row r="55">
          <cell r="B55" t="str">
            <v>Marzo</v>
          </cell>
          <cell r="C55">
            <v>106</v>
          </cell>
          <cell r="I55">
            <v>614</v>
          </cell>
          <cell r="K55">
            <v>578</v>
          </cell>
          <cell r="M55">
            <v>194</v>
          </cell>
          <cell r="N55">
            <v>-0.66435986159169547</v>
          </cell>
        </row>
        <row r="56">
          <cell r="B56" t="str">
            <v>Abril</v>
          </cell>
          <cell r="C56">
            <v>0</v>
          </cell>
          <cell r="I56">
            <v>477</v>
          </cell>
          <cell r="K56">
            <v>238</v>
          </cell>
          <cell r="M56">
            <v>153</v>
          </cell>
          <cell r="N56">
            <v>-0.3571428571428571</v>
          </cell>
        </row>
        <row r="57">
          <cell r="B57" t="str">
            <v>Mayo</v>
          </cell>
          <cell r="C57">
            <v>0</v>
          </cell>
          <cell r="I57">
            <v>437</v>
          </cell>
          <cell r="K57">
            <v>107</v>
          </cell>
        </row>
        <row r="58">
          <cell r="B58" t="str">
            <v>Junio</v>
          </cell>
          <cell r="C58">
            <v>0</v>
          </cell>
          <cell r="I58">
            <v>374</v>
          </cell>
          <cell r="K58">
            <v>283</v>
          </cell>
        </row>
        <row r="59">
          <cell r="B59" t="str">
            <v>Julio</v>
          </cell>
          <cell r="C59">
            <v>0</v>
          </cell>
          <cell r="I59">
            <v>291</v>
          </cell>
          <cell r="K59">
            <v>253</v>
          </cell>
        </row>
        <row r="60">
          <cell r="B60" t="str">
            <v>Agosto</v>
          </cell>
          <cell r="C60">
            <v>0</v>
          </cell>
          <cell r="I60">
            <v>397</v>
          </cell>
          <cell r="K60">
            <v>272</v>
          </cell>
        </row>
        <row r="61">
          <cell r="B61" t="str">
            <v>Septiembre</v>
          </cell>
          <cell r="C61">
            <v>41</v>
          </cell>
          <cell r="I61">
            <v>337</v>
          </cell>
          <cell r="K61">
            <v>209</v>
          </cell>
        </row>
        <row r="62">
          <cell r="B62" t="str">
            <v>Octubre</v>
          </cell>
          <cell r="C62">
            <v>26</v>
          </cell>
          <cell r="I62">
            <v>456</v>
          </cell>
          <cell r="K62">
            <v>295</v>
          </cell>
        </row>
        <row r="63">
          <cell r="B63" t="str">
            <v>Noviembre</v>
          </cell>
          <cell r="C63">
            <v>26</v>
          </cell>
          <cell r="I63">
            <v>377</v>
          </cell>
          <cell r="K63">
            <v>259</v>
          </cell>
        </row>
        <row r="64">
          <cell r="B64" t="str">
            <v>Diciembre</v>
          </cell>
          <cell r="C64">
            <v>3</v>
          </cell>
          <cell r="I64">
            <v>483</v>
          </cell>
          <cell r="K64">
            <v>438</v>
          </cell>
        </row>
        <row r="65">
          <cell r="C65">
            <v>681</v>
          </cell>
          <cell r="I65">
            <v>5439</v>
          </cell>
          <cell r="K65">
            <v>3803</v>
          </cell>
          <cell r="M65">
            <v>1062</v>
          </cell>
          <cell r="N65">
            <v>-0.37048014226437465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208</v>
          </cell>
          <cell r="I75">
            <v>2737</v>
          </cell>
          <cell r="K75">
            <v>279</v>
          </cell>
          <cell r="M75">
            <v>397</v>
          </cell>
          <cell r="N75">
            <v>0.42293906810035842</v>
          </cell>
        </row>
        <row r="76">
          <cell r="B76" t="str">
            <v>Febrero</v>
          </cell>
          <cell r="C76">
            <v>196</v>
          </cell>
          <cell r="I76">
            <v>1151</v>
          </cell>
          <cell r="K76">
            <v>370</v>
          </cell>
          <cell r="M76">
            <v>361</v>
          </cell>
          <cell r="N76">
            <v>-2.4324324324324298E-2</v>
          </cell>
        </row>
        <row r="77">
          <cell r="B77" t="str">
            <v>Marzo</v>
          </cell>
          <cell r="C77">
            <v>134</v>
          </cell>
          <cell r="I77">
            <v>917</v>
          </cell>
          <cell r="K77">
            <v>1723</v>
          </cell>
          <cell r="M77">
            <v>546</v>
          </cell>
          <cell r="N77">
            <v>-0.68311085316308762</v>
          </cell>
        </row>
        <row r="78">
          <cell r="B78" t="str">
            <v>Abril</v>
          </cell>
          <cell r="C78">
            <v>0</v>
          </cell>
          <cell r="I78">
            <v>1472</v>
          </cell>
          <cell r="K78">
            <v>970</v>
          </cell>
          <cell r="M78">
            <v>545</v>
          </cell>
          <cell r="N78">
            <v>-0.43814432989690721</v>
          </cell>
        </row>
        <row r="79">
          <cell r="B79" t="str">
            <v>Mayo</v>
          </cell>
          <cell r="C79">
            <v>0</v>
          </cell>
          <cell r="I79">
            <v>1614</v>
          </cell>
          <cell r="K79">
            <v>537</v>
          </cell>
        </row>
        <row r="80">
          <cell r="B80" t="str">
            <v>Junio</v>
          </cell>
          <cell r="C80">
            <v>0</v>
          </cell>
          <cell r="I80">
            <v>1076</v>
          </cell>
          <cell r="K80">
            <v>363</v>
          </cell>
        </row>
        <row r="81">
          <cell r="B81" t="str">
            <v>Julio</v>
          </cell>
          <cell r="C81">
            <v>0</v>
          </cell>
          <cell r="I81">
            <v>1041</v>
          </cell>
          <cell r="K81">
            <v>638</v>
          </cell>
        </row>
        <row r="82">
          <cell r="B82" t="str">
            <v>Agosto</v>
          </cell>
          <cell r="C82">
            <v>890</v>
          </cell>
          <cell r="I82">
            <v>888</v>
          </cell>
          <cell r="K82">
            <v>382</v>
          </cell>
        </row>
        <row r="83">
          <cell r="B83" t="str">
            <v>Septiembre</v>
          </cell>
          <cell r="C83">
            <v>75</v>
          </cell>
          <cell r="I83">
            <v>1386</v>
          </cell>
          <cell r="K83">
            <v>669</v>
          </cell>
        </row>
        <row r="84">
          <cell r="B84" t="str">
            <v>Octubre</v>
          </cell>
          <cell r="C84">
            <v>89</v>
          </cell>
          <cell r="I84">
            <v>639</v>
          </cell>
          <cell r="K84">
            <v>774</v>
          </cell>
        </row>
        <row r="85">
          <cell r="B85" t="str">
            <v>Noviembre</v>
          </cell>
          <cell r="C85">
            <v>62</v>
          </cell>
          <cell r="I85">
            <v>387</v>
          </cell>
          <cell r="K85">
            <v>0</v>
          </cell>
        </row>
        <row r="86">
          <cell r="B86" t="str">
            <v>Diciembre</v>
          </cell>
          <cell r="C86">
            <v>0</v>
          </cell>
          <cell r="I86">
            <v>1503</v>
          </cell>
          <cell r="K86">
            <v>546</v>
          </cell>
        </row>
        <row r="87">
          <cell r="C87">
            <v>1658</v>
          </cell>
          <cell r="I87">
            <v>14811</v>
          </cell>
          <cell r="K87">
            <v>7251</v>
          </cell>
          <cell r="M87">
            <v>1849</v>
          </cell>
          <cell r="N87">
            <v>-0.44673847995212446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3349</v>
          </cell>
          <cell r="I97">
            <v>3438</v>
          </cell>
          <cell r="K97">
            <v>3880</v>
          </cell>
          <cell r="M97">
            <v>3707</v>
          </cell>
          <cell r="N97">
            <v>-4.4587628865979334E-2</v>
          </cell>
        </row>
        <row r="98">
          <cell r="B98" t="str">
            <v>Febrero</v>
          </cell>
          <cell r="C98">
            <v>4174</v>
          </cell>
          <cell r="I98">
            <v>2908</v>
          </cell>
          <cell r="K98">
            <v>3847</v>
          </cell>
          <cell r="M98">
            <v>3409</v>
          </cell>
          <cell r="N98">
            <v>-0.1138549519105797</v>
          </cell>
        </row>
        <row r="99">
          <cell r="B99" t="str">
            <v>Marzo</v>
          </cell>
          <cell r="C99">
            <v>1424</v>
          </cell>
          <cell r="I99">
            <v>3342</v>
          </cell>
          <cell r="K99">
            <v>3561</v>
          </cell>
          <cell r="M99">
            <v>3280</v>
          </cell>
          <cell r="N99">
            <v>-7.8910418421791584E-2</v>
          </cell>
        </row>
        <row r="100">
          <cell r="B100" t="str">
            <v>Abril</v>
          </cell>
          <cell r="C100">
            <v>0</v>
          </cell>
          <cell r="I100">
            <v>2503</v>
          </cell>
          <cell r="K100">
            <v>2667</v>
          </cell>
          <cell r="M100">
            <v>2515</v>
          </cell>
          <cell r="N100">
            <v>-5.6992875890513717E-2</v>
          </cell>
        </row>
        <row r="101">
          <cell r="B101" t="str">
            <v>Mayo</v>
          </cell>
          <cell r="C101">
            <v>0</v>
          </cell>
          <cell r="I101">
            <v>1560</v>
          </cell>
          <cell r="K101">
            <v>1226</v>
          </cell>
        </row>
        <row r="102">
          <cell r="B102" t="str">
            <v>Junio</v>
          </cell>
          <cell r="C102">
            <v>0</v>
          </cell>
          <cell r="I102">
            <v>1630</v>
          </cell>
          <cell r="K102">
            <v>1731</v>
          </cell>
        </row>
        <row r="103">
          <cell r="B103" t="str">
            <v>Julio</v>
          </cell>
          <cell r="C103">
            <v>0</v>
          </cell>
          <cell r="I103">
            <v>1468</v>
          </cell>
          <cell r="K103">
            <v>1617</v>
          </cell>
        </row>
        <row r="104">
          <cell r="B104" t="str">
            <v>Agosto</v>
          </cell>
          <cell r="C104">
            <v>165</v>
          </cell>
          <cell r="I104">
            <v>1795</v>
          </cell>
          <cell r="K104">
            <v>2507</v>
          </cell>
        </row>
        <row r="105">
          <cell r="B105" t="str">
            <v>Septiembre</v>
          </cell>
          <cell r="C105">
            <v>104</v>
          </cell>
          <cell r="I105">
            <v>2011</v>
          </cell>
          <cell r="K105">
            <v>2257</v>
          </cell>
        </row>
        <row r="106">
          <cell r="B106" t="str">
            <v>Octubre</v>
          </cell>
          <cell r="C106">
            <v>168</v>
          </cell>
          <cell r="I106">
            <v>3153</v>
          </cell>
          <cell r="K106">
            <v>2891</v>
          </cell>
        </row>
        <row r="107">
          <cell r="B107" t="str">
            <v>Noviembre</v>
          </cell>
          <cell r="C107">
            <v>364</v>
          </cell>
          <cell r="I107">
            <v>3602</v>
          </cell>
          <cell r="K107">
            <v>3003</v>
          </cell>
        </row>
        <row r="108">
          <cell r="B108" t="str">
            <v>Diciembre</v>
          </cell>
          <cell r="C108">
            <v>466</v>
          </cell>
          <cell r="I108">
            <v>3506</v>
          </cell>
          <cell r="K108">
            <v>3496</v>
          </cell>
        </row>
        <row r="109">
          <cell r="C109">
            <v>10294</v>
          </cell>
          <cell r="I109">
            <v>30916</v>
          </cell>
          <cell r="K109">
            <v>32683</v>
          </cell>
          <cell r="M109">
            <v>12911</v>
          </cell>
          <cell r="N109">
            <v>-7.4811895378000703E-2</v>
          </cell>
        </row>
        <row r="117">
          <cell r="C117">
            <v>2020</v>
          </cell>
          <cell r="I117">
            <v>2023</v>
          </cell>
          <cell r="K117">
            <v>2024</v>
          </cell>
          <cell r="M117">
            <v>2025</v>
          </cell>
        </row>
        <row r="118">
          <cell r="N118" t="str">
            <v>var 25/24</v>
          </cell>
        </row>
        <row r="119">
          <cell r="B119" t="str">
            <v>Enero</v>
          </cell>
          <cell r="C119">
            <v>852</v>
          </cell>
          <cell r="I119">
            <v>943</v>
          </cell>
          <cell r="K119">
            <v>917</v>
          </cell>
          <cell r="M119">
            <v>1246</v>
          </cell>
          <cell r="N119">
            <v>0.35877862595419852</v>
          </cell>
        </row>
        <row r="120">
          <cell r="B120" t="str">
            <v>Febrero</v>
          </cell>
          <cell r="C120">
            <v>1200</v>
          </cell>
          <cell r="I120">
            <v>823</v>
          </cell>
          <cell r="K120">
            <v>1042</v>
          </cell>
          <cell r="M120">
            <v>1039</v>
          </cell>
          <cell r="N120">
            <v>-2.8790786948176272E-3</v>
          </cell>
        </row>
        <row r="121">
          <cell r="B121" t="str">
            <v>Marzo</v>
          </cell>
          <cell r="C121">
            <v>845</v>
          </cell>
          <cell r="I121">
            <v>921</v>
          </cell>
          <cell r="K121">
            <v>1023</v>
          </cell>
          <cell r="M121">
            <v>1132</v>
          </cell>
          <cell r="N121">
            <v>0.10654936461388065</v>
          </cell>
        </row>
        <row r="122">
          <cell r="B122" t="str">
            <v>Abril</v>
          </cell>
          <cell r="C122">
            <v>0</v>
          </cell>
          <cell r="I122">
            <v>631</v>
          </cell>
          <cell r="K122">
            <v>770</v>
          </cell>
          <cell r="M122">
            <v>887</v>
          </cell>
          <cell r="N122">
            <v>0.15194805194805205</v>
          </cell>
        </row>
        <row r="123">
          <cell r="B123" t="str">
            <v>Mayo</v>
          </cell>
          <cell r="C123">
            <v>0</v>
          </cell>
          <cell r="I123">
            <v>667</v>
          </cell>
          <cell r="K123">
            <v>778</v>
          </cell>
        </row>
        <row r="124">
          <cell r="B124" t="str">
            <v>Junio</v>
          </cell>
          <cell r="C124">
            <v>0</v>
          </cell>
          <cell r="I124">
            <v>741</v>
          </cell>
          <cell r="K124">
            <v>1203</v>
          </cell>
        </row>
        <row r="125">
          <cell r="B125" t="str">
            <v>Julio</v>
          </cell>
          <cell r="C125">
            <v>0</v>
          </cell>
          <cell r="I125">
            <v>532</v>
          </cell>
          <cell r="K125">
            <v>677</v>
          </cell>
        </row>
        <row r="126">
          <cell r="B126" t="str">
            <v>Agosto</v>
          </cell>
          <cell r="C126">
            <v>14</v>
          </cell>
          <cell r="I126">
            <v>605</v>
          </cell>
          <cell r="K126">
            <v>956</v>
          </cell>
        </row>
        <row r="127">
          <cell r="B127" t="str">
            <v>Septiembre</v>
          </cell>
          <cell r="C127">
            <v>23</v>
          </cell>
          <cell r="I127">
            <v>818</v>
          </cell>
          <cell r="K127">
            <v>852</v>
          </cell>
        </row>
        <row r="128">
          <cell r="B128" t="str">
            <v>Octubre</v>
          </cell>
          <cell r="C128">
            <v>17</v>
          </cell>
          <cell r="I128">
            <v>813</v>
          </cell>
          <cell r="K128">
            <v>944</v>
          </cell>
        </row>
        <row r="129">
          <cell r="B129" t="str">
            <v>Noviembre</v>
          </cell>
          <cell r="C129">
            <v>37</v>
          </cell>
          <cell r="I129">
            <v>942</v>
          </cell>
          <cell r="K129">
            <v>939</v>
          </cell>
        </row>
        <row r="130">
          <cell r="B130" t="str">
            <v>Diciembre</v>
          </cell>
          <cell r="C130">
            <v>55</v>
          </cell>
          <cell r="I130">
            <v>872</v>
          </cell>
          <cell r="K130">
            <v>936</v>
          </cell>
        </row>
        <row r="131">
          <cell r="C131">
            <v>3060</v>
          </cell>
          <cell r="I131">
            <v>9308</v>
          </cell>
          <cell r="K131">
            <v>11037</v>
          </cell>
          <cell r="M131">
            <v>4304</v>
          </cell>
          <cell r="N131">
            <v>0.14712153518123672</v>
          </cell>
        </row>
        <row r="139">
          <cell r="C139">
            <v>2020</v>
          </cell>
          <cell r="I139">
            <v>2023</v>
          </cell>
          <cell r="K139">
            <v>2024</v>
          </cell>
          <cell r="M139">
            <v>2025</v>
          </cell>
        </row>
        <row r="140">
          <cell r="N140" t="str">
            <v>var 25/24</v>
          </cell>
        </row>
        <row r="141">
          <cell r="B141" t="str">
            <v>Enero</v>
          </cell>
          <cell r="C141">
            <v>889</v>
          </cell>
          <cell r="I141">
            <v>580</v>
          </cell>
          <cell r="K141">
            <v>1058</v>
          </cell>
          <cell r="M141">
            <v>854</v>
          </cell>
          <cell r="N141">
            <v>-0.19281663516068048</v>
          </cell>
        </row>
        <row r="142">
          <cell r="B142" t="str">
            <v>Febrero</v>
          </cell>
          <cell r="C142">
            <v>1169</v>
          </cell>
          <cell r="I142">
            <v>548</v>
          </cell>
          <cell r="K142">
            <v>766</v>
          </cell>
          <cell r="M142">
            <v>747</v>
          </cell>
          <cell r="N142">
            <v>-2.4804177545691863E-2</v>
          </cell>
        </row>
        <row r="143">
          <cell r="B143" t="str">
            <v>Marzo</v>
          </cell>
          <cell r="C143">
            <v>195</v>
          </cell>
          <cell r="I143">
            <v>819</v>
          </cell>
          <cell r="K143">
            <v>908</v>
          </cell>
          <cell r="M143">
            <v>791</v>
          </cell>
          <cell r="N143">
            <v>-0.12885462555066074</v>
          </cell>
        </row>
        <row r="144">
          <cell r="B144" t="str">
            <v>Abril</v>
          </cell>
          <cell r="C144">
            <v>0</v>
          </cell>
          <cell r="I144">
            <v>460</v>
          </cell>
          <cell r="K144">
            <v>529</v>
          </cell>
          <cell r="M144">
            <v>791</v>
          </cell>
          <cell r="N144">
            <v>0.49527410207939515</v>
          </cell>
        </row>
        <row r="145">
          <cell r="B145" t="str">
            <v>Mayo</v>
          </cell>
          <cell r="C145">
            <v>0</v>
          </cell>
          <cell r="I145">
            <v>126</v>
          </cell>
          <cell r="K145">
            <v>76</v>
          </cell>
        </row>
        <row r="146">
          <cell r="B146" t="str">
            <v>Junio</v>
          </cell>
          <cell r="C146">
            <v>0</v>
          </cell>
          <cell r="I146">
            <v>224</v>
          </cell>
          <cell r="K146">
            <v>139</v>
          </cell>
        </row>
        <row r="147">
          <cell r="B147" t="str">
            <v>Julio</v>
          </cell>
          <cell r="C147">
            <v>0</v>
          </cell>
          <cell r="I147">
            <v>189</v>
          </cell>
          <cell r="K147">
            <v>299</v>
          </cell>
        </row>
        <row r="148">
          <cell r="B148" t="str">
            <v>Agosto</v>
          </cell>
          <cell r="C148">
            <v>37</v>
          </cell>
          <cell r="I148">
            <v>274</v>
          </cell>
          <cell r="K148">
            <v>387</v>
          </cell>
        </row>
        <row r="149">
          <cell r="B149" t="str">
            <v>Septiembre</v>
          </cell>
          <cell r="C149">
            <v>31</v>
          </cell>
          <cell r="I149">
            <v>347</v>
          </cell>
          <cell r="K149">
            <v>351</v>
          </cell>
        </row>
        <row r="150">
          <cell r="B150" t="str">
            <v>Octubre</v>
          </cell>
          <cell r="C150">
            <v>52</v>
          </cell>
          <cell r="I150">
            <v>635</v>
          </cell>
          <cell r="K150">
            <v>563</v>
          </cell>
        </row>
        <row r="151">
          <cell r="B151" t="str">
            <v>Noviembre</v>
          </cell>
          <cell r="C151">
            <v>223</v>
          </cell>
          <cell r="I151">
            <v>1149</v>
          </cell>
          <cell r="K151">
            <v>758</v>
          </cell>
        </row>
        <row r="152">
          <cell r="B152" t="str">
            <v>Diciembre</v>
          </cell>
          <cell r="C152">
            <v>266</v>
          </cell>
          <cell r="I152">
            <v>860</v>
          </cell>
          <cell r="K152">
            <v>761</v>
          </cell>
        </row>
        <row r="153">
          <cell r="C153">
            <v>2874</v>
          </cell>
          <cell r="I153">
            <v>6211</v>
          </cell>
          <cell r="K153">
            <v>6595</v>
          </cell>
          <cell r="M153">
            <v>2946</v>
          </cell>
          <cell r="N153">
            <v>-9.6596136154553869E-2</v>
          </cell>
        </row>
        <row r="161">
          <cell r="C161">
            <v>2020</v>
          </cell>
          <cell r="I161">
            <v>2023</v>
          </cell>
          <cell r="K161">
            <v>2024</v>
          </cell>
          <cell r="M161">
            <v>2025</v>
          </cell>
        </row>
        <row r="162">
          <cell r="N162" t="str">
            <v>var 25/24</v>
          </cell>
        </row>
        <row r="163">
          <cell r="B163" t="str">
            <v>Enero</v>
          </cell>
          <cell r="C163">
            <v>181</v>
          </cell>
          <cell r="I163">
            <v>348</v>
          </cell>
          <cell r="K163">
            <v>271</v>
          </cell>
          <cell r="M163">
            <v>191</v>
          </cell>
          <cell r="N163">
            <v>-0.29520295202952029</v>
          </cell>
        </row>
        <row r="164">
          <cell r="B164" t="str">
            <v>Febrero</v>
          </cell>
          <cell r="C164">
            <v>238</v>
          </cell>
          <cell r="I164">
            <v>288</v>
          </cell>
          <cell r="K164">
            <v>301</v>
          </cell>
          <cell r="M164">
            <v>204</v>
          </cell>
          <cell r="N164">
            <v>-0.32225913621262459</v>
          </cell>
        </row>
        <row r="165">
          <cell r="B165" t="str">
            <v>Marzo</v>
          </cell>
          <cell r="C165">
            <v>30</v>
          </cell>
          <cell r="I165">
            <v>337</v>
          </cell>
          <cell r="K165">
            <v>308</v>
          </cell>
          <cell r="M165">
            <v>196</v>
          </cell>
          <cell r="N165">
            <v>-0.36363636363636365</v>
          </cell>
        </row>
        <row r="166">
          <cell r="B166" t="str">
            <v>Abril</v>
          </cell>
          <cell r="C166">
            <v>0</v>
          </cell>
          <cell r="I166">
            <v>315</v>
          </cell>
          <cell r="K166">
            <v>215</v>
          </cell>
          <cell r="M166">
            <v>161</v>
          </cell>
          <cell r="N166">
            <v>-0.25116279069767444</v>
          </cell>
        </row>
        <row r="167">
          <cell r="B167" t="str">
            <v>Mayo</v>
          </cell>
          <cell r="C167">
            <v>0</v>
          </cell>
          <cell r="I167">
            <v>161</v>
          </cell>
          <cell r="K167">
            <v>70</v>
          </cell>
        </row>
        <row r="168">
          <cell r="B168" t="str">
            <v>Junio</v>
          </cell>
          <cell r="C168">
            <v>0</v>
          </cell>
          <cell r="I168">
            <v>125</v>
          </cell>
          <cell r="K168">
            <v>70</v>
          </cell>
        </row>
        <row r="169">
          <cell r="B169" t="str">
            <v>Julio</v>
          </cell>
          <cell r="C169">
            <v>0</v>
          </cell>
          <cell r="I169">
            <v>166</v>
          </cell>
          <cell r="K169">
            <v>55</v>
          </cell>
        </row>
        <row r="170">
          <cell r="B170" t="str">
            <v>Agosto</v>
          </cell>
          <cell r="C170">
            <v>35</v>
          </cell>
          <cell r="I170">
            <v>208</v>
          </cell>
          <cell r="K170">
            <v>228</v>
          </cell>
        </row>
        <row r="171">
          <cell r="B171" t="str">
            <v>Septiembre</v>
          </cell>
          <cell r="C171">
            <v>12</v>
          </cell>
          <cell r="I171">
            <v>156</v>
          </cell>
          <cell r="K171">
            <v>203</v>
          </cell>
        </row>
        <row r="172">
          <cell r="B172" t="str">
            <v>Octubre</v>
          </cell>
          <cell r="C172">
            <v>8</v>
          </cell>
          <cell r="I172">
            <v>295</v>
          </cell>
          <cell r="K172">
            <v>240</v>
          </cell>
        </row>
        <row r="173">
          <cell r="B173" t="str">
            <v>Noviembre</v>
          </cell>
          <cell r="C173">
            <v>12</v>
          </cell>
          <cell r="I173">
            <v>236</v>
          </cell>
          <cell r="K173">
            <v>181</v>
          </cell>
        </row>
        <row r="174">
          <cell r="B174" t="str">
            <v>Diciembre</v>
          </cell>
          <cell r="C174">
            <v>13</v>
          </cell>
          <cell r="I174">
            <v>307</v>
          </cell>
          <cell r="K174">
            <v>158</v>
          </cell>
        </row>
        <row r="175">
          <cell r="C175">
            <v>544</v>
          </cell>
          <cell r="I175">
            <v>2942</v>
          </cell>
          <cell r="K175">
            <v>2300</v>
          </cell>
          <cell r="M175">
            <v>752</v>
          </cell>
          <cell r="N175">
            <v>-0.31324200913242006</v>
          </cell>
        </row>
        <row r="183">
          <cell r="C183">
            <v>2020</v>
          </cell>
          <cell r="I183">
            <v>2023</v>
          </cell>
          <cell r="K183">
            <v>2024</v>
          </cell>
          <cell r="M183">
            <v>2025</v>
          </cell>
        </row>
        <row r="184">
          <cell r="N184" t="str">
            <v>var 25/24</v>
          </cell>
        </row>
        <row r="185">
          <cell r="B185" t="str">
            <v>Enero</v>
          </cell>
          <cell r="C185">
            <v>70</v>
          </cell>
          <cell r="I185">
            <v>76</v>
          </cell>
          <cell r="K185">
            <v>165</v>
          </cell>
          <cell r="M185">
            <v>109</v>
          </cell>
          <cell r="N185">
            <v>-0.33939393939393936</v>
          </cell>
        </row>
        <row r="186">
          <cell r="B186" t="str">
            <v>Febrero</v>
          </cell>
          <cell r="C186">
            <v>104</v>
          </cell>
          <cell r="I186">
            <v>66</v>
          </cell>
          <cell r="K186">
            <v>88</v>
          </cell>
          <cell r="M186">
            <v>124</v>
          </cell>
          <cell r="N186">
            <v>0.40909090909090917</v>
          </cell>
        </row>
        <row r="187">
          <cell r="B187" t="str">
            <v>Marzo</v>
          </cell>
          <cell r="C187">
            <v>13</v>
          </cell>
          <cell r="I187">
            <v>95</v>
          </cell>
          <cell r="K187">
            <v>82</v>
          </cell>
          <cell r="M187">
            <v>82</v>
          </cell>
          <cell r="N187">
            <v>0</v>
          </cell>
        </row>
        <row r="188">
          <cell r="B188" t="str">
            <v>Abril</v>
          </cell>
          <cell r="C188">
            <v>0</v>
          </cell>
          <cell r="I188">
            <v>67</v>
          </cell>
          <cell r="K188">
            <v>45</v>
          </cell>
          <cell r="M188">
            <v>69</v>
          </cell>
          <cell r="N188">
            <v>0.53333333333333344</v>
          </cell>
        </row>
        <row r="189">
          <cell r="B189" t="str">
            <v>Mayo</v>
          </cell>
          <cell r="C189">
            <v>0</v>
          </cell>
          <cell r="I189">
            <v>41</v>
          </cell>
          <cell r="K189">
            <v>7</v>
          </cell>
        </row>
        <row r="190">
          <cell r="B190" t="str">
            <v>junio</v>
          </cell>
          <cell r="C190">
            <v>0</v>
          </cell>
          <cell r="I190">
            <v>29</v>
          </cell>
          <cell r="K190">
            <v>7</v>
          </cell>
        </row>
        <row r="191">
          <cell r="B191" t="str">
            <v>Julio</v>
          </cell>
          <cell r="C191">
            <v>0</v>
          </cell>
          <cell r="I191">
            <v>24</v>
          </cell>
          <cell r="K191">
            <v>5</v>
          </cell>
        </row>
        <row r="192">
          <cell r="B192" t="str">
            <v>Agosto</v>
          </cell>
          <cell r="C192">
            <v>16</v>
          </cell>
          <cell r="I192">
            <v>57</v>
          </cell>
          <cell r="K192">
            <v>40</v>
          </cell>
        </row>
        <row r="193">
          <cell r="B193" t="str">
            <v>Septiembre</v>
          </cell>
          <cell r="C193">
            <v>10</v>
          </cell>
          <cell r="I193">
            <v>18</v>
          </cell>
          <cell r="K193">
            <v>67</v>
          </cell>
        </row>
        <row r="194">
          <cell r="B194" t="str">
            <v>Octubre</v>
          </cell>
          <cell r="C194">
            <v>4</v>
          </cell>
          <cell r="I194">
            <v>75</v>
          </cell>
          <cell r="K194">
            <v>87</v>
          </cell>
        </row>
        <row r="195">
          <cell r="B195" t="str">
            <v>Noviembre</v>
          </cell>
          <cell r="C195">
            <v>4</v>
          </cell>
          <cell r="I195">
            <v>69</v>
          </cell>
          <cell r="K195">
            <v>98</v>
          </cell>
        </row>
        <row r="196">
          <cell r="B196" t="str">
            <v>Diciembre</v>
          </cell>
          <cell r="C196">
            <v>6</v>
          </cell>
          <cell r="I196">
            <v>92</v>
          </cell>
          <cell r="K196">
            <v>119</v>
          </cell>
        </row>
        <row r="197">
          <cell r="C197">
            <v>229</v>
          </cell>
          <cell r="I197">
            <v>709</v>
          </cell>
          <cell r="K197">
            <v>810</v>
          </cell>
          <cell r="M197">
            <v>384</v>
          </cell>
          <cell r="N197">
            <v>1.0526315789473717E-2</v>
          </cell>
        </row>
        <row r="205">
          <cell r="C205">
            <v>2020</v>
          </cell>
          <cell r="I205">
            <v>2023</v>
          </cell>
          <cell r="K205">
            <v>2024</v>
          </cell>
          <cell r="M205">
            <v>2025</v>
          </cell>
        </row>
        <row r="206">
          <cell r="N206" t="str">
            <v>var 25/24</v>
          </cell>
        </row>
        <row r="207">
          <cell r="B207" t="str">
            <v>Enero</v>
          </cell>
          <cell r="C207">
            <v>86</v>
          </cell>
          <cell r="I207">
            <v>80</v>
          </cell>
          <cell r="K207">
            <v>132</v>
          </cell>
          <cell r="M207">
            <v>141</v>
          </cell>
          <cell r="N207">
            <v>6.8181818181818121E-2</v>
          </cell>
        </row>
        <row r="208">
          <cell r="B208" t="str">
            <v>Febrero</v>
          </cell>
          <cell r="C208">
            <v>127</v>
          </cell>
          <cell r="I208">
            <v>75</v>
          </cell>
          <cell r="K208">
            <v>156</v>
          </cell>
          <cell r="M208">
            <v>99</v>
          </cell>
          <cell r="N208">
            <v>-0.36538461538461542</v>
          </cell>
        </row>
        <row r="209">
          <cell r="B209" t="str">
            <v>Marzo</v>
          </cell>
          <cell r="C209">
            <v>5</v>
          </cell>
          <cell r="I209">
            <v>92</v>
          </cell>
          <cell r="K209">
            <v>133</v>
          </cell>
          <cell r="M209">
            <v>109</v>
          </cell>
          <cell r="N209">
            <v>-0.18045112781954886</v>
          </cell>
        </row>
        <row r="210">
          <cell r="B210" t="str">
            <v>Abril</v>
          </cell>
          <cell r="C210">
            <v>0</v>
          </cell>
          <cell r="I210">
            <v>61</v>
          </cell>
          <cell r="K210">
            <v>104</v>
          </cell>
          <cell r="M210">
            <v>59</v>
          </cell>
          <cell r="N210">
            <v>-0.43269230769230771</v>
          </cell>
        </row>
        <row r="211">
          <cell r="B211" t="str">
            <v>Mayo</v>
          </cell>
          <cell r="C211">
            <v>0</v>
          </cell>
          <cell r="I211">
            <v>23</v>
          </cell>
          <cell r="K211">
            <v>12</v>
          </cell>
        </row>
        <row r="212">
          <cell r="B212" t="str">
            <v>Junio</v>
          </cell>
          <cell r="C212">
            <v>0</v>
          </cell>
          <cell r="I212">
            <v>30</v>
          </cell>
          <cell r="K212">
            <v>13</v>
          </cell>
        </row>
        <row r="213">
          <cell r="B213" t="str">
            <v>Julio</v>
          </cell>
          <cell r="C213">
            <v>0</v>
          </cell>
          <cell r="I213">
            <v>39</v>
          </cell>
          <cell r="K213">
            <v>41</v>
          </cell>
        </row>
        <row r="214">
          <cell r="B214" t="str">
            <v>Agosto</v>
          </cell>
          <cell r="C214">
            <v>25</v>
          </cell>
          <cell r="I214">
            <v>25</v>
          </cell>
          <cell r="K214">
            <v>103</v>
          </cell>
        </row>
        <row r="215">
          <cell r="B215" t="str">
            <v>Septiembre</v>
          </cell>
          <cell r="C215">
            <v>0</v>
          </cell>
          <cell r="I215">
            <v>36</v>
          </cell>
          <cell r="K215">
            <v>77</v>
          </cell>
        </row>
        <row r="216">
          <cell r="B216" t="str">
            <v>Octubre</v>
          </cell>
          <cell r="C216">
            <v>4</v>
          </cell>
          <cell r="I216">
            <v>135</v>
          </cell>
          <cell r="K216">
            <v>99</v>
          </cell>
        </row>
        <row r="217">
          <cell r="B217" t="str">
            <v>Noviembre</v>
          </cell>
          <cell r="C217">
            <v>2</v>
          </cell>
          <cell r="I217">
            <v>145</v>
          </cell>
          <cell r="K217">
            <v>110</v>
          </cell>
        </row>
        <row r="218">
          <cell r="B218" t="str">
            <v>Diciembre</v>
          </cell>
          <cell r="C218">
            <v>23</v>
          </cell>
          <cell r="I218">
            <v>91</v>
          </cell>
          <cell r="K218">
            <v>113</v>
          </cell>
        </row>
        <row r="219">
          <cell r="C219">
            <v>284</v>
          </cell>
          <cell r="I219">
            <v>832</v>
          </cell>
          <cell r="K219">
            <v>1093</v>
          </cell>
          <cell r="M219">
            <v>408</v>
          </cell>
          <cell r="N219">
            <v>-0.22285714285714286</v>
          </cell>
        </row>
        <row r="227">
          <cell r="C227">
            <v>2020</v>
          </cell>
          <cell r="I227">
            <v>2023</v>
          </cell>
          <cell r="K227">
            <v>2024</v>
          </cell>
          <cell r="M227">
            <v>2025</v>
          </cell>
        </row>
        <row r="228">
          <cell r="N228" t="str">
            <v>var 25/24</v>
          </cell>
        </row>
        <row r="229">
          <cell r="B229" t="str">
            <v>Enero</v>
          </cell>
          <cell r="C229">
            <v>70</v>
          </cell>
          <cell r="I229">
            <v>76</v>
          </cell>
          <cell r="K229">
            <v>165</v>
          </cell>
          <cell r="M229">
            <v>109</v>
          </cell>
          <cell r="N229">
            <v>-0.33939393939393936</v>
          </cell>
        </row>
        <row r="230">
          <cell r="B230" t="str">
            <v>Febrero</v>
          </cell>
          <cell r="C230">
            <v>104</v>
          </cell>
          <cell r="I230">
            <v>66</v>
          </cell>
          <cell r="K230">
            <v>88</v>
          </cell>
          <cell r="M230">
            <v>124</v>
          </cell>
          <cell r="N230">
            <v>0.40909090909090917</v>
          </cell>
        </row>
        <row r="231">
          <cell r="B231" t="str">
            <v>Marzo</v>
          </cell>
          <cell r="C231">
            <v>13</v>
          </cell>
          <cell r="I231">
            <v>95</v>
          </cell>
          <cell r="K231">
            <v>82</v>
          </cell>
          <cell r="M231">
            <v>82</v>
          </cell>
          <cell r="N231">
            <v>0</v>
          </cell>
        </row>
        <row r="232">
          <cell r="B232" t="str">
            <v>Abril</v>
          </cell>
          <cell r="C232">
            <v>0</v>
          </cell>
          <cell r="I232">
            <v>67</v>
          </cell>
          <cell r="K232">
            <v>45</v>
          </cell>
          <cell r="M232">
            <v>69</v>
          </cell>
          <cell r="N232">
            <v>0.53333333333333344</v>
          </cell>
        </row>
        <row r="233">
          <cell r="B233" t="str">
            <v>Mayo</v>
          </cell>
          <cell r="C233">
            <v>0</v>
          </cell>
          <cell r="I233">
            <v>41</v>
          </cell>
          <cell r="K233">
            <v>7</v>
          </cell>
        </row>
        <row r="234">
          <cell r="B234" t="str">
            <v>Junio</v>
          </cell>
          <cell r="C234">
            <v>0</v>
          </cell>
          <cell r="I234">
            <v>29</v>
          </cell>
          <cell r="K234">
            <v>7</v>
          </cell>
        </row>
        <row r="235">
          <cell r="B235" t="str">
            <v>Julio</v>
          </cell>
          <cell r="C235">
            <v>0</v>
          </cell>
          <cell r="I235">
            <v>24</v>
          </cell>
          <cell r="K235">
            <v>5</v>
          </cell>
        </row>
        <row r="236">
          <cell r="B236" t="str">
            <v>Agosto</v>
          </cell>
          <cell r="C236">
            <v>16</v>
          </cell>
          <cell r="I236">
            <v>57</v>
          </cell>
          <cell r="K236">
            <v>40</v>
          </cell>
        </row>
        <row r="237">
          <cell r="B237" t="str">
            <v>Septiembre</v>
          </cell>
          <cell r="C237">
            <v>10</v>
          </cell>
          <cell r="I237">
            <v>18</v>
          </cell>
          <cell r="K237">
            <v>67</v>
          </cell>
        </row>
        <row r="238">
          <cell r="B238" t="str">
            <v>Octubre</v>
          </cell>
          <cell r="C238">
            <v>4</v>
          </cell>
          <cell r="I238">
            <v>75</v>
          </cell>
          <cell r="K238">
            <v>87</v>
          </cell>
        </row>
        <row r="239">
          <cell r="B239" t="str">
            <v>Noviembre</v>
          </cell>
          <cell r="C239">
            <v>4</v>
          </cell>
          <cell r="I239">
            <v>69</v>
          </cell>
          <cell r="K239">
            <v>98</v>
          </cell>
        </row>
        <row r="240">
          <cell r="B240" t="str">
            <v>Diciembre</v>
          </cell>
          <cell r="C240">
            <v>6</v>
          </cell>
          <cell r="I240">
            <v>92</v>
          </cell>
          <cell r="K240">
            <v>119</v>
          </cell>
        </row>
        <row r="241">
          <cell r="C241">
            <v>229</v>
          </cell>
          <cell r="I241">
            <v>709</v>
          </cell>
          <cell r="K241">
            <v>810</v>
          </cell>
          <cell r="M241">
            <v>384</v>
          </cell>
          <cell r="N241">
            <v>1.0526315789473717E-2</v>
          </cell>
        </row>
        <row r="249">
          <cell r="C249">
            <v>2020</v>
          </cell>
          <cell r="I249">
            <v>2023</v>
          </cell>
          <cell r="K249">
            <v>2024</v>
          </cell>
          <cell r="M249">
            <v>2025</v>
          </cell>
        </row>
        <row r="250">
          <cell r="N250" t="str">
            <v>var 25/24</v>
          </cell>
        </row>
        <row r="251">
          <cell r="B251" t="str">
            <v>Enero</v>
          </cell>
          <cell r="C251">
            <v>82</v>
          </cell>
          <cell r="I251">
            <v>52</v>
          </cell>
          <cell r="K251">
            <v>31</v>
          </cell>
          <cell r="M251">
            <v>38</v>
          </cell>
          <cell r="N251">
            <v>0.22580645161290325</v>
          </cell>
        </row>
        <row r="252">
          <cell r="B252" t="str">
            <v>Febrero</v>
          </cell>
          <cell r="C252">
            <v>31</v>
          </cell>
          <cell r="I252">
            <v>47</v>
          </cell>
          <cell r="K252">
            <v>26</v>
          </cell>
          <cell r="M252">
            <v>76</v>
          </cell>
          <cell r="N252">
            <v>1.9230769230769229</v>
          </cell>
        </row>
        <row r="253">
          <cell r="B253" t="str">
            <v>Marzo</v>
          </cell>
          <cell r="C253">
            <v>23</v>
          </cell>
          <cell r="I253">
            <v>32</v>
          </cell>
          <cell r="K253">
            <v>19</v>
          </cell>
          <cell r="M253">
            <v>31</v>
          </cell>
          <cell r="N253">
            <v>0.63157894736842102</v>
          </cell>
        </row>
        <row r="254">
          <cell r="B254" t="str">
            <v>Abril</v>
          </cell>
          <cell r="C254">
            <v>0</v>
          </cell>
          <cell r="I254">
            <v>14</v>
          </cell>
          <cell r="K254">
            <v>2</v>
          </cell>
          <cell r="M254">
            <v>16</v>
          </cell>
          <cell r="N254">
            <v>7</v>
          </cell>
        </row>
        <row r="255">
          <cell r="B255" t="str">
            <v>Mayo</v>
          </cell>
          <cell r="C255">
            <v>0</v>
          </cell>
          <cell r="I255">
            <v>4</v>
          </cell>
          <cell r="K255">
            <v>0</v>
          </cell>
        </row>
        <row r="256">
          <cell r="B256" t="str">
            <v>Junio</v>
          </cell>
          <cell r="C256">
            <v>0</v>
          </cell>
          <cell r="I256">
            <v>4</v>
          </cell>
          <cell r="K256">
            <v>0</v>
          </cell>
        </row>
        <row r="257">
          <cell r="B257" t="str">
            <v>Julio</v>
          </cell>
          <cell r="C257">
            <v>0</v>
          </cell>
          <cell r="I257">
            <v>3</v>
          </cell>
          <cell r="K257">
            <v>6</v>
          </cell>
        </row>
        <row r="258">
          <cell r="B258" t="str">
            <v>Agosto</v>
          </cell>
          <cell r="C258">
            <v>0</v>
          </cell>
          <cell r="I258">
            <v>5</v>
          </cell>
          <cell r="K258">
            <v>8</v>
          </cell>
        </row>
        <row r="259">
          <cell r="B259" t="str">
            <v>Septiembre</v>
          </cell>
          <cell r="C259">
            <v>0</v>
          </cell>
          <cell r="I259">
            <v>6</v>
          </cell>
          <cell r="K259">
            <v>4</v>
          </cell>
        </row>
        <row r="260">
          <cell r="B260" t="str">
            <v>Octubre</v>
          </cell>
          <cell r="C260">
            <v>0</v>
          </cell>
          <cell r="I260">
            <v>17</v>
          </cell>
          <cell r="K260">
            <v>2</v>
          </cell>
        </row>
        <row r="261">
          <cell r="B261" t="str">
            <v>Noviembre</v>
          </cell>
          <cell r="C261">
            <v>0</v>
          </cell>
          <cell r="I261">
            <v>15</v>
          </cell>
          <cell r="K261">
            <v>9</v>
          </cell>
        </row>
        <row r="262">
          <cell r="B262" t="str">
            <v>Diciembre</v>
          </cell>
          <cell r="C262">
            <v>0</v>
          </cell>
          <cell r="I262">
            <v>44</v>
          </cell>
          <cell r="K262">
            <v>34</v>
          </cell>
        </row>
        <row r="263">
          <cell r="C263">
            <v>136</v>
          </cell>
          <cell r="I263">
            <v>243</v>
          </cell>
          <cell r="K263">
            <v>141</v>
          </cell>
          <cell r="M263">
            <v>161</v>
          </cell>
          <cell r="N263">
            <v>1.0641025641025643</v>
          </cell>
        </row>
        <row r="271">
          <cell r="C271">
            <v>2020</v>
          </cell>
          <cell r="I271">
            <v>2023</v>
          </cell>
          <cell r="K271">
            <v>2024</v>
          </cell>
          <cell r="M271">
            <v>2025</v>
          </cell>
        </row>
        <row r="272">
          <cell r="N272" t="str">
            <v>var 25/24</v>
          </cell>
        </row>
        <row r="273">
          <cell r="B273" t="str">
            <v>Enero</v>
          </cell>
          <cell r="C273">
            <v>120</v>
          </cell>
          <cell r="I273">
            <v>48</v>
          </cell>
          <cell r="K273">
            <v>15</v>
          </cell>
          <cell r="M273">
            <v>53</v>
          </cell>
          <cell r="N273">
            <v>2.5333333333333332</v>
          </cell>
        </row>
        <row r="274">
          <cell r="B274" t="str">
            <v>Febrero</v>
          </cell>
          <cell r="C274">
            <v>66</v>
          </cell>
          <cell r="I274">
            <v>47</v>
          </cell>
          <cell r="K274">
            <v>46</v>
          </cell>
          <cell r="M274">
            <v>21</v>
          </cell>
          <cell r="N274">
            <v>-0.54347826086956519</v>
          </cell>
        </row>
        <row r="275">
          <cell r="B275" t="str">
            <v>Marzo</v>
          </cell>
          <cell r="C275">
            <v>15</v>
          </cell>
          <cell r="I275">
            <v>24</v>
          </cell>
          <cell r="K275">
            <v>16</v>
          </cell>
          <cell r="M275">
            <v>31</v>
          </cell>
          <cell r="N275">
            <v>0.9375</v>
          </cell>
        </row>
        <row r="276">
          <cell r="B276" t="str">
            <v>Abril</v>
          </cell>
          <cell r="C276">
            <v>0</v>
          </cell>
          <cell r="I276">
            <v>13</v>
          </cell>
          <cell r="K276">
            <v>8</v>
          </cell>
          <cell r="M276">
            <v>7</v>
          </cell>
          <cell r="N276">
            <v>-0.125</v>
          </cell>
        </row>
        <row r="277">
          <cell r="B277" t="str">
            <v>Mayo</v>
          </cell>
          <cell r="C277">
            <v>0</v>
          </cell>
          <cell r="I277">
            <v>1</v>
          </cell>
          <cell r="K277">
            <v>0</v>
          </cell>
        </row>
        <row r="278">
          <cell r="B278" t="str">
            <v>Junio</v>
          </cell>
          <cell r="C278">
            <v>0</v>
          </cell>
          <cell r="I278">
            <v>5</v>
          </cell>
          <cell r="K278">
            <v>1</v>
          </cell>
        </row>
        <row r="279">
          <cell r="B279" t="str">
            <v>Julio</v>
          </cell>
          <cell r="C279">
            <v>0</v>
          </cell>
          <cell r="I279">
            <v>0</v>
          </cell>
          <cell r="K279">
            <v>0</v>
          </cell>
        </row>
        <row r="280">
          <cell r="B280" t="str">
            <v>Agosto</v>
          </cell>
          <cell r="C280">
            <v>0</v>
          </cell>
          <cell r="I280">
            <v>2</v>
          </cell>
          <cell r="K280">
            <v>6</v>
          </cell>
        </row>
        <row r="281">
          <cell r="B281" t="str">
            <v>Septiembre</v>
          </cell>
          <cell r="C281">
            <v>0</v>
          </cell>
          <cell r="I281">
            <v>0</v>
          </cell>
          <cell r="K281">
            <v>0</v>
          </cell>
        </row>
        <row r="282">
          <cell r="B282" t="str">
            <v>Octubre</v>
          </cell>
          <cell r="C282">
            <v>6</v>
          </cell>
          <cell r="I282">
            <v>16</v>
          </cell>
          <cell r="K282">
            <v>8</v>
          </cell>
        </row>
        <row r="283">
          <cell r="B283" t="str">
            <v>Noviembre</v>
          </cell>
          <cell r="C283">
            <v>2</v>
          </cell>
          <cell r="I283">
            <v>12</v>
          </cell>
          <cell r="K283">
            <v>11</v>
          </cell>
        </row>
        <row r="284">
          <cell r="B284" t="str">
            <v>Diciembre</v>
          </cell>
          <cell r="C284">
            <v>6</v>
          </cell>
          <cell r="I284">
            <v>27</v>
          </cell>
          <cell r="K284">
            <v>45</v>
          </cell>
        </row>
        <row r="285">
          <cell r="C285">
            <v>217</v>
          </cell>
          <cell r="I285">
            <v>195</v>
          </cell>
          <cell r="K285">
            <v>156</v>
          </cell>
          <cell r="M285">
            <v>112</v>
          </cell>
          <cell r="N285">
            <v>0.31764705882352939</v>
          </cell>
        </row>
      </sheetData>
      <sheetData sheetId="8"/>
      <sheetData sheetId="9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3774</v>
          </cell>
          <cell r="I9">
            <v>6916</v>
          </cell>
          <cell r="K9">
            <v>4476</v>
          </cell>
          <cell r="M9">
            <v>4609</v>
          </cell>
          <cell r="N9">
            <v>2.9714030384271561E-2</v>
          </cell>
        </row>
        <row r="10">
          <cell r="A10" t="str">
            <v>feb</v>
          </cell>
          <cell r="B10" t="str">
            <v>Febrero</v>
          </cell>
          <cell r="C10">
            <v>4632</v>
          </cell>
          <cell r="I10">
            <v>4514</v>
          </cell>
          <cell r="K10">
            <v>4771</v>
          </cell>
          <cell r="M10">
            <v>3980</v>
          </cell>
          <cell r="N10">
            <v>-0.16579333473066438</v>
          </cell>
        </row>
        <row r="11">
          <cell r="A11" t="str">
            <v>mar</v>
          </cell>
          <cell r="B11" t="str">
            <v>Marzo</v>
          </cell>
          <cell r="C11">
            <v>1664</v>
          </cell>
          <cell r="I11">
            <v>4873</v>
          </cell>
          <cell r="K11">
            <v>5862</v>
          </cell>
          <cell r="M11">
            <v>4020</v>
          </cell>
          <cell r="N11">
            <v>-0.31422722620266119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4452</v>
          </cell>
          <cell r="K12">
            <v>3875</v>
          </cell>
          <cell r="M12">
            <v>3213</v>
          </cell>
          <cell r="N12">
            <v>-0.17083870967741932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3611</v>
          </cell>
          <cell r="K13">
            <v>1870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3080</v>
          </cell>
          <cell r="K14">
            <v>2377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2800</v>
          </cell>
          <cell r="K15">
            <v>2508</v>
          </cell>
        </row>
        <row r="16">
          <cell r="A16" t="str">
            <v>ago</v>
          </cell>
          <cell r="B16" t="str">
            <v>Agosto</v>
          </cell>
          <cell r="C16">
            <v>1055</v>
          </cell>
          <cell r="I16">
            <v>3080</v>
          </cell>
          <cell r="K16">
            <v>3161</v>
          </cell>
        </row>
        <row r="17">
          <cell r="A17" t="str">
            <v>sep</v>
          </cell>
          <cell r="B17" t="str">
            <v>Septiembre</v>
          </cell>
          <cell r="C17">
            <v>220</v>
          </cell>
          <cell r="I17">
            <v>3734</v>
          </cell>
          <cell r="K17">
            <v>3135</v>
          </cell>
        </row>
        <row r="18">
          <cell r="A18" t="str">
            <v>oct</v>
          </cell>
          <cell r="B18" t="str">
            <v>Octubre</v>
          </cell>
          <cell r="C18">
            <v>283</v>
          </cell>
          <cell r="I18">
            <v>4248</v>
          </cell>
          <cell r="K18">
            <v>3960</v>
          </cell>
        </row>
        <row r="19">
          <cell r="A19" t="str">
            <v>nov</v>
          </cell>
          <cell r="B19" t="str">
            <v>Noviembre</v>
          </cell>
          <cell r="C19">
            <v>452</v>
          </cell>
          <cell r="I19">
            <v>4366</v>
          </cell>
          <cell r="K19">
            <v>3262</v>
          </cell>
        </row>
        <row r="20">
          <cell r="A20" t="str">
            <v>dic</v>
          </cell>
          <cell r="B20" t="str">
            <v>Diciembre</v>
          </cell>
          <cell r="C20">
            <v>469</v>
          </cell>
          <cell r="I20">
            <v>5492</v>
          </cell>
          <cell r="K20">
            <v>4480</v>
          </cell>
        </row>
        <row r="21">
          <cell r="A21" t="str">
            <v>Total</v>
          </cell>
          <cell r="C21">
            <v>12633</v>
          </cell>
          <cell r="I21">
            <v>51166</v>
          </cell>
          <cell r="K21">
            <v>43737</v>
          </cell>
          <cell r="M21">
            <v>15822</v>
          </cell>
          <cell r="N21">
            <v>-0.16656131479140324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3026</v>
          </cell>
          <cell r="I31">
            <v>6858</v>
          </cell>
          <cell r="K31">
            <v>4426</v>
          </cell>
          <cell r="M31">
            <v>4533</v>
          </cell>
          <cell r="N31">
            <v>2.4175327609579744E-2</v>
          </cell>
        </row>
        <row r="32">
          <cell r="B32" t="str">
            <v>Febrero</v>
          </cell>
          <cell r="C32">
            <v>3832</v>
          </cell>
          <cell r="I32">
            <v>4457</v>
          </cell>
          <cell r="K32">
            <v>4712</v>
          </cell>
          <cell r="M32">
            <v>3908</v>
          </cell>
          <cell r="N32">
            <v>-0.17062818336162988</v>
          </cell>
        </row>
        <row r="33">
          <cell r="B33" t="str">
            <v>Marzo</v>
          </cell>
          <cell r="C33">
            <v>1334</v>
          </cell>
          <cell r="I33">
            <v>4813</v>
          </cell>
          <cell r="K33">
            <v>5785</v>
          </cell>
          <cell r="M33">
            <v>3954</v>
          </cell>
          <cell r="N33">
            <v>-0.3165082108902334</v>
          </cell>
        </row>
        <row r="34">
          <cell r="B34" t="str">
            <v>Abril</v>
          </cell>
          <cell r="C34">
            <v>0</v>
          </cell>
          <cell r="I34">
            <v>4396</v>
          </cell>
          <cell r="K34">
            <v>3828</v>
          </cell>
          <cell r="M34">
            <v>3162</v>
          </cell>
          <cell r="N34">
            <v>-0.1739811912225705</v>
          </cell>
        </row>
        <row r="35">
          <cell r="B35" t="str">
            <v>Mayo</v>
          </cell>
          <cell r="C35">
            <v>0</v>
          </cell>
          <cell r="I35">
            <v>3579</v>
          </cell>
          <cell r="K35">
            <v>1833</v>
          </cell>
        </row>
        <row r="36">
          <cell r="B36" t="str">
            <v>Junio</v>
          </cell>
          <cell r="C36">
            <v>0</v>
          </cell>
          <cell r="I36">
            <v>3022</v>
          </cell>
          <cell r="K36">
            <v>2354</v>
          </cell>
        </row>
        <row r="37">
          <cell r="B37" t="str">
            <v>Julio</v>
          </cell>
          <cell r="C37">
            <v>0</v>
          </cell>
          <cell r="I37">
            <v>2765</v>
          </cell>
          <cell r="K37">
            <v>2458</v>
          </cell>
        </row>
        <row r="38">
          <cell r="B38" t="str">
            <v>Agosto</v>
          </cell>
          <cell r="C38">
            <v>1055</v>
          </cell>
          <cell r="I38">
            <v>3033</v>
          </cell>
          <cell r="K38">
            <v>3098</v>
          </cell>
        </row>
        <row r="39">
          <cell r="B39" t="str">
            <v>Septiembre</v>
          </cell>
          <cell r="C39">
            <v>220</v>
          </cell>
          <cell r="I39">
            <v>3673</v>
          </cell>
          <cell r="K39">
            <v>3065</v>
          </cell>
        </row>
        <row r="40">
          <cell r="B40" t="str">
            <v>Octubre</v>
          </cell>
          <cell r="C40">
            <v>283</v>
          </cell>
          <cell r="I40">
            <v>4198</v>
          </cell>
          <cell r="K40">
            <v>3898</v>
          </cell>
        </row>
        <row r="41">
          <cell r="B41" t="str">
            <v>Noviembre</v>
          </cell>
          <cell r="C41">
            <v>452</v>
          </cell>
          <cell r="I41">
            <v>4299</v>
          </cell>
          <cell r="K41">
            <v>3199</v>
          </cell>
        </row>
        <row r="42">
          <cell r="B42" t="str">
            <v>Diciembre</v>
          </cell>
          <cell r="C42">
            <v>469</v>
          </cell>
          <cell r="I42">
            <v>5428</v>
          </cell>
          <cell r="K42">
            <v>4419</v>
          </cell>
        </row>
        <row r="43">
          <cell r="C43">
            <v>10755</v>
          </cell>
          <cell r="I43">
            <v>50521</v>
          </cell>
          <cell r="K43">
            <v>43075</v>
          </cell>
          <cell r="M43">
            <v>15557</v>
          </cell>
          <cell r="N43">
            <v>-0.17033758199562687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21024</v>
          </cell>
          <cell r="I9">
            <v>17982</v>
          </cell>
          <cell r="K9">
            <v>21297</v>
          </cell>
          <cell r="M9">
            <v>21020</v>
          </cell>
          <cell r="N9">
            <v>-1.3006526740855562E-2</v>
          </cell>
        </row>
        <row r="10">
          <cell r="A10" t="str">
            <v>feb</v>
          </cell>
          <cell r="B10" t="str">
            <v>Febrero</v>
          </cell>
          <cell r="C10">
            <v>20377</v>
          </cell>
          <cell r="I10">
            <v>16181</v>
          </cell>
          <cell r="K10">
            <v>18659</v>
          </cell>
          <cell r="M10">
            <v>17956</v>
          </cell>
          <cell r="N10">
            <v>-3.7676188434535574E-2</v>
          </cell>
        </row>
        <row r="11">
          <cell r="A11" t="str">
            <v>mar</v>
          </cell>
          <cell r="B11" t="str">
            <v>Marzo</v>
          </cell>
          <cell r="C11">
            <v>12337</v>
          </cell>
          <cell r="I11">
            <v>18269</v>
          </cell>
          <cell r="K11">
            <v>20797</v>
          </cell>
          <cell r="M11">
            <v>17777</v>
          </cell>
          <cell r="N11">
            <v>-0.14521325191133339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13117</v>
          </cell>
          <cell r="K12">
            <v>14586</v>
          </cell>
          <cell r="M12">
            <v>13911</v>
          </cell>
          <cell r="N12">
            <v>-4.6277252159605098E-2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10740</v>
          </cell>
          <cell r="K13">
            <v>7817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11134</v>
          </cell>
          <cell r="K14">
            <v>12283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10514</v>
          </cell>
          <cell r="K15">
            <v>12513</v>
          </cell>
        </row>
        <row r="16">
          <cell r="A16" t="str">
            <v>ago</v>
          </cell>
          <cell r="B16" t="str">
            <v>Agosto</v>
          </cell>
          <cell r="C16">
            <v>3632</v>
          </cell>
          <cell r="I16">
            <v>12529</v>
          </cell>
          <cell r="K16">
            <v>16653</v>
          </cell>
        </row>
        <row r="17">
          <cell r="A17" t="str">
            <v>sep</v>
          </cell>
          <cell r="B17" t="str">
            <v>Septiembre</v>
          </cell>
          <cell r="C17">
            <v>1029</v>
          </cell>
          <cell r="I17">
            <v>13736</v>
          </cell>
          <cell r="K17">
            <v>17692</v>
          </cell>
        </row>
        <row r="18">
          <cell r="A18" t="str">
            <v>oct</v>
          </cell>
          <cell r="B18" t="str">
            <v>Octubre</v>
          </cell>
          <cell r="C18">
            <v>1107</v>
          </cell>
          <cell r="I18">
            <v>17811</v>
          </cell>
          <cell r="K18">
            <v>17886</v>
          </cell>
        </row>
        <row r="19">
          <cell r="A19" t="str">
            <v>nov</v>
          </cell>
          <cell r="B19" t="str">
            <v>Noviembre</v>
          </cell>
          <cell r="C19">
            <v>2386</v>
          </cell>
          <cell r="I19">
            <v>20095</v>
          </cell>
          <cell r="K19">
            <v>15945</v>
          </cell>
        </row>
        <row r="20">
          <cell r="A20" t="str">
            <v>dic</v>
          </cell>
          <cell r="B20" t="str">
            <v>Diciembre</v>
          </cell>
          <cell r="C20">
            <v>3004</v>
          </cell>
          <cell r="I20">
            <v>19927</v>
          </cell>
          <cell r="K20">
            <v>18514</v>
          </cell>
        </row>
        <row r="21">
          <cell r="A21" t="str">
            <v>Total</v>
          </cell>
          <cell r="C21">
            <v>65275</v>
          </cell>
          <cell r="I21">
            <v>182035</v>
          </cell>
          <cell r="K21">
            <v>194642</v>
          </cell>
          <cell r="M21">
            <v>70664</v>
          </cell>
          <cell r="N21">
            <v>-6.2052854431303817E-2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1214</v>
          </cell>
          <cell r="I31">
            <v>6722</v>
          </cell>
          <cell r="K31">
            <v>1440</v>
          </cell>
          <cell r="M31">
            <v>2799</v>
          </cell>
          <cell r="N31">
            <v>0.94375000000000009</v>
          </cell>
        </row>
        <row r="32">
          <cell r="B32" t="str">
            <v>Febrero</v>
          </cell>
          <cell r="C32">
            <v>904</v>
          </cell>
          <cell r="I32">
            <v>3306</v>
          </cell>
          <cell r="K32">
            <v>2089</v>
          </cell>
          <cell r="M32">
            <v>1561</v>
          </cell>
          <cell r="N32">
            <v>-0.25275251316419345</v>
          </cell>
        </row>
        <row r="33">
          <cell r="B33" t="str">
            <v>Marzo</v>
          </cell>
          <cell r="C33">
            <v>787</v>
          </cell>
          <cell r="I33">
            <v>3072</v>
          </cell>
          <cell r="K33">
            <v>4827</v>
          </cell>
          <cell r="M33">
            <v>1575</v>
          </cell>
          <cell r="N33">
            <v>-0.67371037911746434</v>
          </cell>
        </row>
        <row r="34">
          <cell r="B34" t="str">
            <v>Abril</v>
          </cell>
          <cell r="C34">
            <v>0</v>
          </cell>
          <cell r="I34">
            <v>3399</v>
          </cell>
          <cell r="K34">
            <v>2132</v>
          </cell>
          <cell r="M34">
            <v>1288</v>
          </cell>
          <cell r="N34">
            <v>-0.39587242026266412</v>
          </cell>
        </row>
        <row r="35">
          <cell r="B35" t="str">
            <v>Mayo</v>
          </cell>
          <cell r="C35">
            <v>0</v>
          </cell>
          <cell r="I35">
            <v>3612</v>
          </cell>
          <cell r="K35">
            <v>1512</v>
          </cell>
        </row>
        <row r="36">
          <cell r="B36" t="str">
            <v>Junio</v>
          </cell>
          <cell r="C36">
            <v>0</v>
          </cell>
          <cell r="I36">
            <v>2638</v>
          </cell>
          <cell r="K36">
            <v>1891</v>
          </cell>
        </row>
        <row r="37">
          <cell r="B37" t="str">
            <v>Julio</v>
          </cell>
          <cell r="C37">
            <v>0</v>
          </cell>
          <cell r="I37">
            <v>2644</v>
          </cell>
          <cell r="K37">
            <v>2110</v>
          </cell>
        </row>
        <row r="38">
          <cell r="B38" t="str">
            <v>Agosto</v>
          </cell>
          <cell r="C38">
            <v>2492</v>
          </cell>
          <cell r="I38">
            <v>2887</v>
          </cell>
          <cell r="K38">
            <v>2116</v>
          </cell>
        </row>
        <row r="39">
          <cell r="B39" t="str">
            <v>Septiembre</v>
          </cell>
          <cell r="C39">
            <v>485</v>
          </cell>
          <cell r="I39">
            <v>3190</v>
          </cell>
          <cell r="K39">
            <v>2770</v>
          </cell>
        </row>
        <row r="40">
          <cell r="B40" t="str">
            <v>Octubre</v>
          </cell>
          <cell r="C40">
            <v>528</v>
          </cell>
          <cell r="I40">
            <v>2565</v>
          </cell>
          <cell r="K40">
            <v>2189</v>
          </cell>
        </row>
        <row r="41">
          <cell r="B41" t="str">
            <v>Noviembre</v>
          </cell>
          <cell r="C41">
            <v>509</v>
          </cell>
          <cell r="I41">
            <v>2171</v>
          </cell>
          <cell r="K41">
            <v>682</v>
          </cell>
        </row>
        <row r="42">
          <cell r="B42" t="str">
            <v>Diciembre</v>
          </cell>
          <cell r="C42">
            <v>9</v>
          </cell>
          <cell r="I42">
            <v>4029</v>
          </cell>
          <cell r="K42">
            <v>2061</v>
          </cell>
        </row>
        <row r="43">
          <cell r="C43">
            <v>6950</v>
          </cell>
          <cell r="I43">
            <v>40235</v>
          </cell>
          <cell r="K43">
            <v>25819</v>
          </cell>
          <cell r="M43">
            <v>7223</v>
          </cell>
          <cell r="N43">
            <v>-0.31130816170861941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563</v>
          </cell>
          <cell r="I53">
            <v>1740</v>
          </cell>
          <cell r="K53">
            <v>940</v>
          </cell>
          <cell r="M53">
            <v>1491</v>
          </cell>
          <cell r="N53">
            <v>0.58617021276595738</v>
          </cell>
        </row>
        <row r="54">
          <cell r="B54" t="str">
            <v>Febrero</v>
          </cell>
          <cell r="C54">
            <v>504</v>
          </cell>
          <cell r="I54">
            <v>1148</v>
          </cell>
          <cell r="K54">
            <v>1412</v>
          </cell>
          <cell r="M54">
            <v>791</v>
          </cell>
          <cell r="N54">
            <v>-0.4398016997167139</v>
          </cell>
        </row>
        <row r="55">
          <cell r="B55" t="str">
            <v>Marzo</v>
          </cell>
          <cell r="C55">
            <v>522</v>
          </cell>
          <cell r="I55">
            <v>1437</v>
          </cell>
          <cell r="K55">
            <v>1780</v>
          </cell>
          <cell r="M55">
            <v>801</v>
          </cell>
          <cell r="N55">
            <v>-0.55000000000000004</v>
          </cell>
        </row>
        <row r="56">
          <cell r="B56" t="str">
            <v>Abril</v>
          </cell>
          <cell r="C56">
            <v>0</v>
          </cell>
          <cell r="I56">
            <v>1028</v>
          </cell>
          <cell r="K56">
            <v>652</v>
          </cell>
          <cell r="M56">
            <v>461</v>
          </cell>
          <cell r="N56">
            <v>-0.29294478527607359</v>
          </cell>
        </row>
        <row r="57">
          <cell r="B57" t="str">
            <v>Mayo</v>
          </cell>
          <cell r="C57">
            <v>0</v>
          </cell>
          <cell r="I57">
            <v>841</v>
          </cell>
          <cell r="K57">
            <v>401</v>
          </cell>
        </row>
        <row r="58">
          <cell r="B58" t="str">
            <v>Junio</v>
          </cell>
          <cell r="C58">
            <v>0</v>
          </cell>
          <cell r="I58">
            <v>1029</v>
          </cell>
          <cell r="K58">
            <v>1248</v>
          </cell>
        </row>
        <row r="59">
          <cell r="B59" t="str">
            <v>Julio</v>
          </cell>
          <cell r="C59">
            <v>0</v>
          </cell>
          <cell r="I59">
            <v>857</v>
          </cell>
          <cell r="K59">
            <v>786</v>
          </cell>
        </row>
        <row r="60">
          <cell r="B60" t="str">
            <v>Agosto</v>
          </cell>
          <cell r="C60">
            <v>0</v>
          </cell>
          <cell r="I60">
            <v>1437</v>
          </cell>
          <cell r="K60">
            <v>1083</v>
          </cell>
        </row>
        <row r="61">
          <cell r="B61" t="str">
            <v>Septiembre</v>
          </cell>
          <cell r="C61">
            <v>144</v>
          </cell>
          <cell r="I61">
            <v>925</v>
          </cell>
          <cell r="K61">
            <v>779</v>
          </cell>
        </row>
        <row r="62">
          <cell r="B62" t="str">
            <v>Octubre</v>
          </cell>
          <cell r="C62">
            <v>106</v>
          </cell>
          <cell r="I62">
            <v>1410</v>
          </cell>
          <cell r="K62">
            <v>775</v>
          </cell>
        </row>
        <row r="63">
          <cell r="B63" t="str">
            <v>Noviembre</v>
          </cell>
          <cell r="C63">
            <v>99</v>
          </cell>
          <cell r="I63">
            <v>1531</v>
          </cell>
          <cell r="K63">
            <v>566</v>
          </cell>
        </row>
        <row r="64">
          <cell r="B64" t="str">
            <v>Diciembre</v>
          </cell>
          <cell r="C64">
            <v>9</v>
          </cell>
          <cell r="I64">
            <v>1688</v>
          </cell>
          <cell r="K64">
            <v>1073</v>
          </cell>
        </row>
        <row r="65">
          <cell r="C65">
            <v>1947</v>
          </cell>
          <cell r="I65">
            <v>15071</v>
          </cell>
          <cell r="K65">
            <v>11495</v>
          </cell>
          <cell r="M65">
            <v>3544</v>
          </cell>
          <cell r="N65">
            <v>-0.25919732441471577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651</v>
          </cell>
          <cell r="I75">
            <v>4982</v>
          </cell>
          <cell r="K75">
            <v>500</v>
          </cell>
          <cell r="M75">
            <v>1308</v>
          </cell>
          <cell r="N75">
            <v>1.6160000000000001</v>
          </cell>
        </row>
        <row r="76">
          <cell r="B76" t="str">
            <v>Febrero</v>
          </cell>
          <cell r="C76">
            <v>400</v>
          </cell>
          <cell r="I76">
            <v>2158</v>
          </cell>
          <cell r="K76">
            <v>677</v>
          </cell>
          <cell r="M76">
            <v>770</v>
          </cell>
          <cell r="N76">
            <v>0.13737075332348603</v>
          </cell>
        </row>
        <row r="77">
          <cell r="B77" t="str">
            <v>Marzo</v>
          </cell>
          <cell r="C77">
            <v>265</v>
          </cell>
          <cell r="I77">
            <v>1635</v>
          </cell>
          <cell r="K77">
            <v>3047</v>
          </cell>
          <cell r="M77">
            <v>774</v>
          </cell>
          <cell r="N77">
            <v>-0.74597965211683626</v>
          </cell>
        </row>
        <row r="78">
          <cell r="B78" t="str">
            <v>Abril</v>
          </cell>
          <cell r="C78">
            <v>0</v>
          </cell>
          <cell r="I78">
            <v>2371</v>
          </cell>
          <cell r="K78">
            <v>1480</v>
          </cell>
          <cell r="M78">
            <v>827</v>
          </cell>
          <cell r="N78">
            <v>-0.44121621621621621</v>
          </cell>
        </row>
        <row r="79">
          <cell r="B79" t="str">
            <v>Mayo</v>
          </cell>
          <cell r="C79">
            <v>0</v>
          </cell>
          <cell r="I79">
            <v>2771</v>
          </cell>
          <cell r="K79">
            <v>1111</v>
          </cell>
        </row>
        <row r="80">
          <cell r="B80" t="str">
            <v>Junio</v>
          </cell>
          <cell r="C80">
            <v>0</v>
          </cell>
          <cell r="I80">
            <v>1609</v>
          </cell>
          <cell r="K80">
            <v>643</v>
          </cell>
        </row>
        <row r="81">
          <cell r="B81" t="str">
            <v>Julio</v>
          </cell>
          <cell r="C81">
            <v>0</v>
          </cell>
          <cell r="I81">
            <v>1787</v>
          </cell>
          <cell r="K81">
            <v>1324</v>
          </cell>
        </row>
        <row r="82">
          <cell r="B82" t="str">
            <v>Agosto</v>
          </cell>
          <cell r="C82">
            <v>2492</v>
          </cell>
          <cell r="I82">
            <v>1450</v>
          </cell>
          <cell r="K82">
            <v>1033</v>
          </cell>
        </row>
        <row r="83">
          <cell r="B83" t="str">
            <v>Septiembre</v>
          </cell>
          <cell r="C83">
            <v>341</v>
          </cell>
          <cell r="I83">
            <v>2265</v>
          </cell>
          <cell r="K83">
            <v>1991</v>
          </cell>
        </row>
        <row r="84">
          <cell r="B84" t="str">
            <v>Octubre</v>
          </cell>
          <cell r="C84">
            <v>422</v>
          </cell>
          <cell r="I84">
            <v>1155</v>
          </cell>
          <cell r="K84">
            <v>1414</v>
          </cell>
        </row>
        <row r="85">
          <cell r="B85" t="str">
            <v>Noviembre</v>
          </cell>
          <cell r="C85">
            <v>410</v>
          </cell>
          <cell r="I85">
            <v>640</v>
          </cell>
          <cell r="K85">
            <v>116</v>
          </cell>
        </row>
        <row r="86">
          <cell r="B86" t="str">
            <v>Diciembre</v>
          </cell>
          <cell r="C86">
            <v>0</v>
          </cell>
          <cell r="I86">
            <v>2341</v>
          </cell>
          <cell r="K86">
            <v>988</v>
          </cell>
        </row>
        <row r="87">
          <cell r="C87">
            <v>5003</v>
          </cell>
          <cell r="I87">
            <v>25164</v>
          </cell>
          <cell r="K87">
            <v>14324</v>
          </cell>
          <cell r="M87">
            <v>3679</v>
          </cell>
          <cell r="N87">
            <v>-0.35501402524544179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19810</v>
          </cell>
          <cell r="I97">
            <v>11260</v>
          </cell>
          <cell r="K97">
            <v>19857</v>
          </cell>
          <cell r="M97">
            <v>18221</v>
          </cell>
          <cell r="N97">
            <v>-8.2389081935841268E-2</v>
          </cell>
        </row>
        <row r="98">
          <cell r="B98" t="str">
            <v>Febrero</v>
          </cell>
          <cell r="C98">
            <v>19473</v>
          </cell>
          <cell r="I98">
            <v>12875</v>
          </cell>
          <cell r="K98">
            <v>16570</v>
          </cell>
          <cell r="M98">
            <v>16395</v>
          </cell>
          <cell r="N98">
            <v>-1.0561255280627679E-2</v>
          </cell>
        </row>
        <row r="99">
          <cell r="B99" t="str">
            <v>Marzo</v>
          </cell>
          <cell r="C99">
            <v>11550</v>
          </cell>
          <cell r="I99">
            <v>15197</v>
          </cell>
          <cell r="K99">
            <v>15970</v>
          </cell>
          <cell r="M99">
            <v>16202</v>
          </cell>
          <cell r="N99">
            <v>1.4527238572323187E-2</v>
          </cell>
        </row>
        <row r="100">
          <cell r="B100" t="str">
            <v>Abril</v>
          </cell>
          <cell r="C100">
            <v>0</v>
          </cell>
          <cell r="I100">
            <v>9718</v>
          </cell>
          <cell r="K100">
            <v>12454</v>
          </cell>
          <cell r="M100">
            <v>12623</v>
          </cell>
          <cell r="N100">
            <v>1.3569937369519725E-2</v>
          </cell>
        </row>
        <row r="101">
          <cell r="B101" t="str">
            <v>Mayo</v>
          </cell>
          <cell r="C101">
            <v>0</v>
          </cell>
          <cell r="I101">
            <v>7128</v>
          </cell>
          <cell r="K101">
            <v>6305</v>
          </cell>
        </row>
        <row r="102">
          <cell r="B102" t="str">
            <v>Junio</v>
          </cell>
          <cell r="C102">
            <v>0</v>
          </cell>
          <cell r="I102">
            <v>8496</v>
          </cell>
          <cell r="K102">
            <v>10392</v>
          </cell>
        </row>
        <row r="103">
          <cell r="B103" t="str">
            <v>Julio</v>
          </cell>
          <cell r="C103">
            <v>0</v>
          </cell>
          <cell r="I103">
            <v>7870</v>
          </cell>
          <cell r="K103">
            <v>10403</v>
          </cell>
        </row>
        <row r="104">
          <cell r="B104" t="str">
            <v>Agosto</v>
          </cell>
          <cell r="C104">
            <v>1140</v>
          </cell>
          <cell r="I104">
            <v>9642</v>
          </cell>
          <cell r="K104">
            <v>14537</v>
          </cell>
        </row>
        <row r="105">
          <cell r="B105" t="str">
            <v>Septiembre</v>
          </cell>
          <cell r="C105">
            <v>544</v>
          </cell>
          <cell r="I105">
            <v>10546</v>
          </cell>
          <cell r="K105">
            <v>14922</v>
          </cell>
        </row>
        <row r="106">
          <cell r="B106" t="str">
            <v>Octubre</v>
          </cell>
          <cell r="C106">
            <v>579</v>
          </cell>
          <cell r="I106">
            <v>15246</v>
          </cell>
          <cell r="K106">
            <v>15697</v>
          </cell>
        </row>
        <row r="107">
          <cell r="B107" t="str">
            <v>Noviembre</v>
          </cell>
          <cell r="C107">
            <v>1877</v>
          </cell>
          <cell r="I107">
            <v>17924</v>
          </cell>
          <cell r="K107">
            <v>15263</v>
          </cell>
        </row>
        <row r="108">
          <cell r="B108" t="str">
            <v>Diciembre</v>
          </cell>
          <cell r="C108">
            <v>2995</v>
          </cell>
          <cell r="I108">
            <v>15898</v>
          </cell>
          <cell r="K108">
            <v>16453</v>
          </cell>
        </row>
        <row r="109">
          <cell r="C109">
            <v>58325</v>
          </cell>
          <cell r="I109">
            <v>141800</v>
          </cell>
          <cell r="K109">
            <v>168823</v>
          </cell>
          <cell r="M109">
            <v>63441</v>
          </cell>
          <cell r="N109">
            <v>-2.1742147384003374E-2</v>
          </cell>
        </row>
        <row r="117">
          <cell r="C117">
            <v>2020</v>
          </cell>
          <cell r="I117">
            <v>2023</v>
          </cell>
          <cell r="K117">
            <v>2024</v>
          </cell>
          <cell r="M117">
            <v>2025</v>
          </cell>
        </row>
        <row r="118">
          <cell r="N118" t="str">
            <v>var 25/24</v>
          </cell>
        </row>
        <row r="119">
          <cell r="B119" t="str">
            <v>Enero</v>
          </cell>
          <cell r="C119">
            <v>5266</v>
          </cell>
          <cell r="I119">
            <v>4671</v>
          </cell>
          <cell r="K119">
            <v>5648</v>
          </cell>
          <cell r="M119">
            <v>6773</v>
          </cell>
          <cell r="N119">
            <v>0.19918555240793201</v>
          </cell>
        </row>
        <row r="120">
          <cell r="B120" t="str">
            <v>Febrero</v>
          </cell>
          <cell r="C120">
            <v>6304</v>
          </cell>
          <cell r="I120">
            <v>5059</v>
          </cell>
          <cell r="K120">
            <v>5918</v>
          </cell>
          <cell r="M120">
            <v>5656</v>
          </cell>
          <cell r="N120">
            <v>-4.427171341669478E-2</v>
          </cell>
        </row>
        <row r="121">
          <cell r="B121" t="str">
            <v>Marzo</v>
          </cell>
          <cell r="C121">
            <v>7338</v>
          </cell>
          <cell r="I121">
            <v>5407</v>
          </cell>
          <cell r="K121">
            <v>5789</v>
          </cell>
          <cell r="M121">
            <v>6562</v>
          </cell>
          <cell r="N121">
            <v>0.13352910692693043</v>
          </cell>
        </row>
        <row r="122">
          <cell r="B122" t="str">
            <v>Abril</v>
          </cell>
          <cell r="C122">
            <v>0</v>
          </cell>
          <cell r="I122">
            <v>3130</v>
          </cell>
          <cell r="K122">
            <v>4286</v>
          </cell>
          <cell r="M122">
            <v>4952</v>
          </cell>
          <cell r="N122">
            <v>0.15538964069062056</v>
          </cell>
        </row>
        <row r="123">
          <cell r="B123" t="str">
            <v>Mayo</v>
          </cell>
          <cell r="C123">
            <v>0</v>
          </cell>
          <cell r="I123">
            <v>4056</v>
          </cell>
          <cell r="K123">
            <v>4481</v>
          </cell>
        </row>
        <row r="124">
          <cell r="B124" t="str">
            <v>Junio</v>
          </cell>
          <cell r="C124">
            <v>0</v>
          </cell>
          <cell r="I124">
            <v>4750</v>
          </cell>
          <cell r="K124">
            <v>8026</v>
          </cell>
        </row>
        <row r="125">
          <cell r="B125" t="str">
            <v>Julio</v>
          </cell>
          <cell r="C125">
            <v>0</v>
          </cell>
          <cell r="I125">
            <v>3580</v>
          </cell>
          <cell r="K125">
            <v>4630</v>
          </cell>
        </row>
        <row r="126">
          <cell r="B126" t="str">
            <v>Agosto</v>
          </cell>
          <cell r="C126">
            <v>81</v>
          </cell>
          <cell r="I126">
            <v>3569</v>
          </cell>
          <cell r="K126">
            <v>6181</v>
          </cell>
        </row>
        <row r="127">
          <cell r="B127" t="str">
            <v>Septiembre</v>
          </cell>
          <cell r="C127">
            <v>119</v>
          </cell>
          <cell r="I127">
            <v>5343</v>
          </cell>
          <cell r="K127">
            <v>6777</v>
          </cell>
        </row>
        <row r="128">
          <cell r="B128" t="str">
            <v>Octubre</v>
          </cell>
          <cell r="C128">
            <v>110</v>
          </cell>
          <cell r="I128">
            <v>5420</v>
          </cell>
          <cell r="K128">
            <v>6559</v>
          </cell>
        </row>
        <row r="129">
          <cell r="B129" t="str">
            <v>Noviembre</v>
          </cell>
          <cell r="C129">
            <v>164</v>
          </cell>
          <cell r="I129">
            <v>5036</v>
          </cell>
          <cell r="K129">
            <v>5563</v>
          </cell>
        </row>
        <row r="130">
          <cell r="B130" t="str">
            <v>Diciembre</v>
          </cell>
          <cell r="C130">
            <v>350</v>
          </cell>
          <cell r="I130">
            <v>5463</v>
          </cell>
          <cell r="K130">
            <v>5875</v>
          </cell>
        </row>
        <row r="131">
          <cell r="C131">
            <v>19771</v>
          </cell>
          <cell r="I131">
            <v>55484</v>
          </cell>
          <cell r="K131">
            <v>69733</v>
          </cell>
          <cell r="M131">
            <v>23943</v>
          </cell>
          <cell r="N131">
            <v>0.10637216394806148</v>
          </cell>
        </row>
        <row r="139">
          <cell r="C139">
            <v>2020</v>
          </cell>
          <cell r="I139">
            <v>2023</v>
          </cell>
          <cell r="K139">
            <v>2024</v>
          </cell>
          <cell r="M139">
            <v>2025</v>
          </cell>
        </row>
        <row r="140">
          <cell r="N140" t="str">
            <v>var 25/24</v>
          </cell>
        </row>
        <row r="141">
          <cell r="B141" t="str">
            <v>Enero</v>
          </cell>
          <cell r="C141">
            <v>6545</v>
          </cell>
          <cell r="I141">
            <v>1909</v>
          </cell>
          <cell r="K141">
            <v>6720</v>
          </cell>
          <cell r="M141">
            <v>4621</v>
          </cell>
          <cell r="N141">
            <v>-0.31235119047619042</v>
          </cell>
        </row>
        <row r="142">
          <cell r="B142" t="str">
            <v>Febrero</v>
          </cell>
          <cell r="C142">
            <v>6280</v>
          </cell>
          <cell r="I142">
            <v>3000</v>
          </cell>
          <cell r="K142">
            <v>4191</v>
          </cell>
          <cell r="M142">
            <v>4410</v>
          </cell>
          <cell r="N142">
            <v>5.2254831782390765E-2</v>
          </cell>
        </row>
        <row r="143">
          <cell r="B143" t="str">
            <v>Marzo</v>
          </cell>
          <cell r="C143">
            <v>1807</v>
          </cell>
          <cell r="I143">
            <v>4413</v>
          </cell>
          <cell r="K143">
            <v>4701</v>
          </cell>
          <cell r="M143">
            <v>4240</v>
          </cell>
          <cell r="N143">
            <v>-9.8064241650712591E-2</v>
          </cell>
        </row>
        <row r="144">
          <cell r="B144" t="str">
            <v>Abril</v>
          </cell>
          <cell r="C144">
            <v>0</v>
          </cell>
          <cell r="I144">
            <v>2417</v>
          </cell>
          <cell r="K144">
            <v>3247</v>
          </cell>
          <cell r="M144">
            <v>3274</v>
          </cell>
          <cell r="N144">
            <v>8.3153680320295909E-3</v>
          </cell>
        </row>
        <row r="145">
          <cell r="B145" t="str">
            <v>Mayo</v>
          </cell>
          <cell r="C145">
            <v>0</v>
          </cell>
          <cell r="I145">
            <v>635</v>
          </cell>
          <cell r="K145">
            <v>365</v>
          </cell>
        </row>
        <row r="146">
          <cell r="B146" t="str">
            <v>Junio</v>
          </cell>
          <cell r="C146">
            <v>0</v>
          </cell>
          <cell r="I146">
            <v>1387</v>
          </cell>
          <cell r="K146">
            <v>767</v>
          </cell>
        </row>
        <row r="147">
          <cell r="B147" t="str">
            <v>Julio</v>
          </cell>
          <cell r="C147">
            <v>0</v>
          </cell>
          <cell r="I147">
            <v>1550</v>
          </cell>
          <cell r="K147">
            <v>2203</v>
          </cell>
        </row>
        <row r="148">
          <cell r="B148" t="str">
            <v>Agosto</v>
          </cell>
          <cell r="C148">
            <v>256</v>
          </cell>
          <cell r="I148">
            <v>1791</v>
          </cell>
          <cell r="K148">
            <v>2519</v>
          </cell>
        </row>
        <row r="149">
          <cell r="B149" t="str">
            <v>Septiembre</v>
          </cell>
          <cell r="C149">
            <v>221</v>
          </cell>
          <cell r="I149">
            <v>2284</v>
          </cell>
          <cell r="K149">
            <v>2496</v>
          </cell>
        </row>
        <row r="150">
          <cell r="B150" t="str">
            <v>Octubre</v>
          </cell>
          <cell r="C150">
            <v>210</v>
          </cell>
          <cell r="I150">
            <v>3442</v>
          </cell>
          <cell r="K150">
            <v>3103</v>
          </cell>
        </row>
        <row r="151">
          <cell r="B151" t="str">
            <v>Noviembre</v>
          </cell>
          <cell r="C151">
            <v>1354</v>
          </cell>
          <cell r="I151">
            <v>6832</v>
          </cell>
          <cell r="K151">
            <v>4594</v>
          </cell>
        </row>
        <row r="152">
          <cell r="B152" t="str">
            <v>Diciembre</v>
          </cell>
          <cell r="C152">
            <v>1915</v>
          </cell>
          <cell r="I152">
            <v>4805</v>
          </cell>
          <cell r="K152">
            <v>4165</v>
          </cell>
        </row>
        <row r="153">
          <cell r="C153">
            <v>18669</v>
          </cell>
          <cell r="I153">
            <v>34465</v>
          </cell>
          <cell r="K153">
            <v>39071</v>
          </cell>
          <cell r="M153">
            <v>16545</v>
          </cell>
          <cell r="N153">
            <v>-0.12270003711755662</v>
          </cell>
        </row>
        <row r="161">
          <cell r="C161">
            <v>2020</v>
          </cell>
          <cell r="I161">
            <v>2023</v>
          </cell>
          <cell r="K161">
            <v>2024</v>
          </cell>
          <cell r="M161">
            <v>2025</v>
          </cell>
        </row>
        <row r="162">
          <cell r="N162" t="str">
            <v>var 25/24</v>
          </cell>
        </row>
        <row r="163">
          <cell r="B163" t="str">
            <v>Enero</v>
          </cell>
          <cell r="C163">
            <v>416</v>
          </cell>
          <cell r="I163">
            <v>617</v>
          </cell>
          <cell r="K163">
            <v>747</v>
          </cell>
          <cell r="M163">
            <v>468</v>
          </cell>
          <cell r="N163">
            <v>-0.37349397590361444</v>
          </cell>
        </row>
        <row r="164">
          <cell r="B164" t="str">
            <v>Febrero</v>
          </cell>
          <cell r="C164">
            <v>641</v>
          </cell>
          <cell r="I164">
            <v>654</v>
          </cell>
          <cell r="K164">
            <v>490</v>
          </cell>
          <cell r="M164">
            <v>579</v>
          </cell>
          <cell r="N164">
            <v>0.18163265306122445</v>
          </cell>
        </row>
        <row r="165">
          <cell r="B165" t="str">
            <v>Marzo</v>
          </cell>
          <cell r="C165">
            <v>63</v>
          </cell>
          <cell r="I165">
            <v>785</v>
          </cell>
          <cell r="K165">
            <v>707</v>
          </cell>
          <cell r="M165">
            <v>451</v>
          </cell>
          <cell r="N165">
            <v>-0.36209335219236205</v>
          </cell>
        </row>
        <row r="166">
          <cell r="B166" t="str">
            <v>Abril</v>
          </cell>
          <cell r="C166">
            <v>0</v>
          </cell>
          <cell r="I166">
            <v>749</v>
          </cell>
          <cell r="K166">
            <v>471</v>
          </cell>
          <cell r="M166">
            <v>425</v>
          </cell>
          <cell r="N166">
            <v>-9.7664543524416114E-2</v>
          </cell>
        </row>
        <row r="167">
          <cell r="B167" t="str">
            <v>Mayo</v>
          </cell>
          <cell r="C167">
            <v>0</v>
          </cell>
          <cell r="I167">
            <v>298</v>
          </cell>
          <cell r="K167">
            <v>131</v>
          </cell>
        </row>
        <row r="168">
          <cell r="B168" t="str">
            <v>Junio</v>
          </cell>
          <cell r="C168">
            <v>0</v>
          </cell>
          <cell r="I168">
            <v>385</v>
          </cell>
          <cell r="K168">
            <v>222</v>
          </cell>
        </row>
        <row r="169">
          <cell r="B169" t="str">
            <v>Julio</v>
          </cell>
          <cell r="C169">
            <v>0</v>
          </cell>
          <cell r="I169">
            <v>332</v>
          </cell>
          <cell r="K169">
            <v>181</v>
          </cell>
        </row>
        <row r="170">
          <cell r="B170" t="str">
            <v>Agosto</v>
          </cell>
          <cell r="C170">
            <v>227</v>
          </cell>
          <cell r="I170">
            <v>638</v>
          </cell>
          <cell r="K170">
            <v>993</v>
          </cell>
        </row>
        <row r="171">
          <cell r="B171" t="str">
            <v>Septiembre</v>
          </cell>
          <cell r="C171">
            <v>58</v>
          </cell>
          <cell r="I171">
            <v>379</v>
          </cell>
          <cell r="K171">
            <v>1070</v>
          </cell>
        </row>
        <row r="172">
          <cell r="B172" t="str">
            <v>Octubre</v>
          </cell>
          <cell r="C172">
            <v>10</v>
          </cell>
          <cell r="I172">
            <v>717</v>
          </cell>
          <cell r="K172">
            <v>709</v>
          </cell>
        </row>
        <row r="173">
          <cell r="B173" t="str">
            <v>Noviembre</v>
          </cell>
          <cell r="C173">
            <v>17</v>
          </cell>
          <cell r="I173">
            <v>631</v>
          </cell>
          <cell r="K173">
            <v>478</v>
          </cell>
        </row>
        <row r="174">
          <cell r="B174" t="str">
            <v>Diciembre</v>
          </cell>
          <cell r="C174">
            <v>42</v>
          </cell>
          <cell r="I174">
            <v>599</v>
          </cell>
          <cell r="K174">
            <v>475</v>
          </cell>
        </row>
        <row r="175">
          <cell r="C175">
            <v>1519</v>
          </cell>
          <cell r="I175">
            <v>6784</v>
          </cell>
          <cell r="K175">
            <v>6674</v>
          </cell>
          <cell r="M175">
            <v>1923</v>
          </cell>
          <cell r="N175">
            <v>-0.20372670807453419</v>
          </cell>
        </row>
        <row r="183">
          <cell r="C183">
            <v>2020</v>
          </cell>
          <cell r="I183">
            <v>2023</v>
          </cell>
          <cell r="K183">
            <v>2024</v>
          </cell>
          <cell r="M183">
            <v>2025</v>
          </cell>
        </row>
        <row r="184">
          <cell r="N184" t="str">
            <v>var 25/24</v>
          </cell>
        </row>
        <row r="185">
          <cell r="B185" t="str">
            <v>Enero</v>
          </cell>
          <cell r="C185">
            <v>270</v>
          </cell>
          <cell r="I185">
            <v>248</v>
          </cell>
          <cell r="K185">
            <v>659</v>
          </cell>
          <cell r="M185">
            <v>368</v>
          </cell>
          <cell r="N185">
            <v>-0.44157814871016687</v>
          </cell>
        </row>
        <row r="186">
          <cell r="B186" t="str">
            <v>Febrero</v>
          </cell>
          <cell r="C186">
            <v>364</v>
          </cell>
          <cell r="I186">
            <v>250</v>
          </cell>
          <cell r="K186">
            <v>262</v>
          </cell>
          <cell r="M186">
            <v>458</v>
          </cell>
          <cell r="N186">
            <v>0.74809160305343503</v>
          </cell>
        </row>
        <row r="187">
          <cell r="B187" t="str">
            <v>Marzo</v>
          </cell>
          <cell r="C187">
            <v>91</v>
          </cell>
          <cell r="I187">
            <v>394</v>
          </cell>
          <cell r="K187">
            <v>268</v>
          </cell>
          <cell r="M187">
            <v>136</v>
          </cell>
          <cell r="N187">
            <v>-0.4925373134328358</v>
          </cell>
        </row>
        <row r="188">
          <cell r="B188" t="str">
            <v>Abril</v>
          </cell>
          <cell r="C188">
            <v>0</v>
          </cell>
          <cell r="I188">
            <v>302</v>
          </cell>
          <cell r="K188">
            <v>249</v>
          </cell>
          <cell r="M188">
            <v>269</v>
          </cell>
          <cell r="N188">
            <v>8.032128514056236E-2</v>
          </cell>
        </row>
        <row r="189">
          <cell r="B189" t="str">
            <v>Mayo</v>
          </cell>
          <cell r="C189">
            <v>0</v>
          </cell>
          <cell r="I189">
            <v>109</v>
          </cell>
          <cell r="K189">
            <v>12</v>
          </cell>
        </row>
        <row r="190">
          <cell r="B190" t="str">
            <v>junio</v>
          </cell>
          <cell r="C190">
            <v>0</v>
          </cell>
          <cell r="I190">
            <v>133</v>
          </cell>
          <cell r="K190">
            <v>19</v>
          </cell>
        </row>
        <row r="191">
          <cell r="B191" t="str">
            <v>Julio</v>
          </cell>
          <cell r="C191">
            <v>0</v>
          </cell>
          <cell r="I191">
            <v>117</v>
          </cell>
          <cell r="K191">
            <v>10</v>
          </cell>
        </row>
        <row r="192">
          <cell r="B192" t="str">
            <v>Agosto</v>
          </cell>
          <cell r="C192">
            <v>68</v>
          </cell>
          <cell r="I192">
            <v>284</v>
          </cell>
          <cell r="K192">
            <v>282</v>
          </cell>
        </row>
        <row r="193">
          <cell r="B193" t="str">
            <v>Septiembre</v>
          </cell>
          <cell r="C193">
            <v>10</v>
          </cell>
          <cell r="I193">
            <v>55</v>
          </cell>
          <cell r="K193">
            <v>464</v>
          </cell>
        </row>
        <row r="194">
          <cell r="B194" t="str">
            <v>Octubre</v>
          </cell>
          <cell r="C194">
            <v>25</v>
          </cell>
          <cell r="I194">
            <v>181</v>
          </cell>
          <cell r="K194">
            <v>440</v>
          </cell>
        </row>
        <row r="195">
          <cell r="B195" t="str">
            <v>Noviembre</v>
          </cell>
          <cell r="C195">
            <v>42</v>
          </cell>
          <cell r="I195">
            <v>301</v>
          </cell>
          <cell r="K195">
            <v>280</v>
          </cell>
        </row>
        <row r="196">
          <cell r="B196" t="str">
            <v>Diciembre</v>
          </cell>
          <cell r="C196">
            <v>213</v>
          </cell>
          <cell r="I196">
            <v>254</v>
          </cell>
          <cell r="K196">
            <v>363</v>
          </cell>
        </row>
        <row r="197">
          <cell r="C197">
            <v>1095</v>
          </cell>
          <cell r="I197">
            <v>2628</v>
          </cell>
          <cell r="K197">
            <v>3308</v>
          </cell>
          <cell r="M197">
            <v>1231</v>
          </cell>
          <cell r="N197">
            <v>-0.14394993045897075</v>
          </cell>
        </row>
        <row r="205">
          <cell r="C205">
            <v>2020</v>
          </cell>
          <cell r="I205">
            <v>2023</v>
          </cell>
          <cell r="K205">
            <v>2024</v>
          </cell>
          <cell r="M205">
            <v>2025</v>
          </cell>
        </row>
        <row r="206">
          <cell r="N206" t="str">
            <v>var 25/24</v>
          </cell>
        </row>
        <row r="207">
          <cell r="B207" t="str">
            <v>Enero</v>
          </cell>
          <cell r="C207">
            <v>275</v>
          </cell>
          <cell r="I207">
            <v>201</v>
          </cell>
          <cell r="K207">
            <v>520</v>
          </cell>
          <cell r="M207">
            <v>669</v>
          </cell>
          <cell r="N207">
            <v>0.28653846153846163</v>
          </cell>
        </row>
        <row r="208">
          <cell r="B208" t="str">
            <v>Febrero</v>
          </cell>
          <cell r="C208">
            <v>303</v>
          </cell>
          <cell r="I208">
            <v>189</v>
          </cell>
          <cell r="K208">
            <v>670</v>
          </cell>
          <cell r="M208">
            <v>437</v>
          </cell>
          <cell r="N208">
            <v>-0.34776119402985073</v>
          </cell>
        </row>
        <row r="209">
          <cell r="B209" t="str">
            <v>Marzo</v>
          </cell>
          <cell r="C209">
            <v>10</v>
          </cell>
          <cell r="I209">
            <v>324</v>
          </cell>
          <cell r="K209">
            <v>586</v>
          </cell>
          <cell r="M209">
            <v>430</v>
          </cell>
          <cell r="N209">
            <v>-0.2662116040955631</v>
          </cell>
        </row>
        <row r="210">
          <cell r="B210" t="str">
            <v>Abril</v>
          </cell>
          <cell r="C210">
            <v>0</v>
          </cell>
          <cell r="I210">
            <v>135</v>
          </cell>
          <cell r="K210">
            <v>430</v>
          </cell>
          <cell r="M210">
            <v>289</v>
          </cell>
          <cell r="N210">
            <v>-0.32790697674418601</v>
          </cell>
        </row>
        <row r="211">
          <cell r="B211" t="str">
            <v>Mayo</v>
          </cell>
          <cell r="C211">
            <v>0</v>
          </cell>
          <cell r="I211">
            <v>93</v>
          </cell>
          <cell r="K211">
            <v>61</v>
          </cell>
        </row>
        <row r="212">
          <cell r="B212" t="str">
            <v>Junio</v>
          </cell>
          <cell r="C212">
            <v>0</v>
          </cell>
          <cell r="I212">
            <v>117</v>
          </cell>
          <cell r="K212">
            <v>40</v>
          </cell>
        </row>
        <row r="213">
          <cell r="B213" t="str">
            <v>Julio</v>
          </cell>
          <cell r="C213">
            <v>0</v>
          </cell>
          <cell r="I213">
            <v>118</v>
          </cell>
          <cell r="K213">
            <v>232</v>
          </cell>
        </row>
        <row r="214">
          <cell r="B214" t="str">
            <v>Agosto</v>
          </cell>
          <cell r="C214">
            <v>323</v>
          </cell>
          <cell r="I214">
            <v>96</v>
          </cell>
          <cell r="K214">
            <v>510</v>
          </cell>
        </row>
        <row r="215">
          <cell r="B215" t="str">
            <v>Septiembre</v>
          </cell>
          <cell r="C215">
            <v>0</v>
          </cell>
          <cell r="I215">
            <v>141</v>
          </cell>
          <cell r="K215">
            <v>436</v>
          </cell>
        </row>
        <row r="216">
          <cell r="B216" t="str">
            <v>Octubre</v>
          </cell>
          <cell r="C216">
            <v>17</v>
          </cell>
          <cell r="I216">
            <v>435</v>
          </cell>
          <cell r="K216">
            <v>490</v>
          </cell>
        </row>
        <row r="217">
          <cell r="B217" t="str">
            <v>Noviembre</v>
          </cell>
          <cell r="C217">
            <v>2</v>
          </cell>
          <cell r="I217">
            <v>698</v>
          </cell>
          <cell r="K217">
            <v>392</v>
          </cell>
        </row>
        <row r="218">
          <cell r="B218" t="str">
            <v>Diciembre</v>
          </cell>
          <cell r="C218">
            <v>45</v>
          </cell>
          <cell r="I218">
            <v>264</v>
          </cell>
          <cell r="K218">
            <v>470</v>
          </cell>
        </row>
        <row r="219">
          <cell r="C219">
            <v>1082</v>
          </cell>
          <cell r="I219">
            <v>2811</v>
          </cell>
          <cell r="K219">
            <v>4837</v>
          </cell>
          <cell r="M219">
            <v>1825</v>
          </cell>
          <cell r="N219">
            <v>-0.17271078875793289</v>
          </cell>
        </row>
        <row r="227">
          <cell r="C227">
            <v>2020</v>
          </cell>
          <cell r="I227">
            <v>2023</v>
          </cell>
          <cell r="K227">
            <v>2024</v>
          </cell>
          <cell r="M227">
            <v>2025</v>
          </cell>
        </row>
        <row r="228">
          <cell r="N228" t="str">
            <v>var 25/24</v>
          </cell>
        </row>
        <row r="229">
          <cell r="B229" t="str">
            <v>Enero</v>
          </cell>
          <cell r="C229">
            <v>438</v>
          </cell>
          <cell r="I229">
            <v>111</v>
          </cell>
          <cell r="K229">
            <v>153</v>
          </cell>
          <cell r="M229">
            <v>143</v>
          </cell>
          <cell r="N229">
            <v>-6.5359477124182996E-2</v>
          </cell>
        </row>
        <row r="230">
          <cell r="B230" t="str">
            <v>Febrero</v>
          </cell>
          <cell r="C230">
            <v>52</v>
          </cell>
          <cell r="I230">
            <v>210</v>
          </cell>
          <cell r="K230">
            <v>120</v>
          </cell>
          <cell r="M230">
            <v>139</v>
          </cell>
          <cell r="N230">
            <v>0.15833333333333344</v>
          </cell>
        </row>
        <row r="231">
          <cell r="B231" t="str">
            <v>Marzo</v>
          </cell>
          <cell r="C231">
            <v>223</v>
          </cell>
          <cell r="I231">
            <v>126</v>
          </cell>
          <cell r="K231">
            <v>82</v>
          </cell>
          <cell r="M231">
            <v>227</v>
          </cell>
          <cell r="N231">
            <v>1.7682926829268291</v>
          </cell>
        </row>
        <row r="232">
          <cell r="B232" t="str">
            <v>Abril</v>
          </cell>
          <cell r="C232">
            <v>0</v>
          </cell>
          <cell r="I232">
            <v>29</v>
          </cell>
          <cell r="K232">
            <v>2</v>
          </cell>
          <cell r="M232">
            <v>73</v>
          </cell>
          <cell r="N232">
            <v>35.5</v>
          </cell>
        </row>
        <row r="233">
          <cell r="B233" t="str">
            <v>Mayo</v>
          </cell>
          <cell r="C233">
            <v>0</v>
          </cell>
          <cell r="I233">
            <v>12</v>
          </cell>
          <cell r="K233">
            <v>0</v>
          </cell>
        </row>
        <row r="234">
          <cell r="B234" t="str">
            <v>Junio</v>
          </cell>
          <cell r="C234">
            <v>0</v>
          </cell>
          <cell r="I234">
            <v>24</v>
          </cell>
          <cell r="K234">
            <v>0</v>
          </cell>
        </row>
        <row r="235">
          <cell r="B235" t="str">
            <v>Julio</v>
          </cell>
          <cell r="C235">
            <v>0</v>
          </cell>
          <cell r="I235">
            <v>14</v>
          </cell>
          <cell r="K235">
            <v>48</v>
          </cell>
        </row>
        <row r="236">
          <cell r="B236" t="str">
            <v>Agosto</v>
          </cell>
          <cell r="C236">
            <v>0</v>
          </cell>
          <cell r="I236">
            <v>29</v>
          </cell>
          <cell r="K236">
            <v>35</v>
          </cell>
        </row>
        <row r="237">
          <cell r="B237" t="str">
            <v>Septiembre</v>
          </cell>
          <cell r="C237">
            <v>0</v>
          </cell>
          <cell r="I237">
            <v>28</v>
          </cell>
          <cell r="K237">
            <v>10</v>
          </cell>
        </row>
        <row r="238">
          <cell r="B238" t="str">
            <v>Octubre</v>
          </cell>
          <cell r="C238">
            <v>0</v>
          </cell>
          <cell r="I238">
            <v>20</v>
          </cell>
          <cell r="K238">
            <v>10</v>
          </cell>
        </row>
        <row r="239">
          <cell r="B239" t="str">
            <v>Noviembre</v>
          </cell>
          <cell r="C239">
            <v>0</v>
          </cell>
          <cell r="I239">
            <v>62</v>
          </cell>
          <cell r="K239">
            <v>31</v>
          </cell>
        </row>
        <row r="240">
          <cell r="B240" t="str">
            <v>Diciembre</v>
          </cell>
          <cell r="C240">
            <v>0</v>
          </cell>
          <cell r="I240">
            <v>139</v>
          </cell>
          <cell r="K240">
            <v>145</v>
          </cell>
        </row>
        <row r="241">
          <cell r="C241">
            <v>713</v>
          </cell>
          <cell r="I241">
            <v>804</v>
          </cell>
          <cell r="K241">
            <v>636</v>
          </cell>
          <cell r="M241">
            <v>582</v>
          </cell>
          <cell r="N241">
            <v>0.63025210084033612</v>
          </cell>
        </row>
        <row r="253">
          <cell r="C253">
            <v>2020</v>
          </cell>
          <cell r="I253">
            <v>2023</v>
          </cell>
          <cell r="K253">
            <v>2024</v>
          </cell>
          <cell r="M253">
            <v>2025</v>
          </cell>
        </row>
        <row r="254">
          <cell r="N254" t="str">
            <v>var 25/24</v>
          </cell>
        </row>
        <row r="255">
          <cell r="B255" t="str">
            <v>Enero</v>
          </cell>
          <cell r="C255">
            <v>1077</v>
          </cell>
          <cell r="I255">
            <v>135</v>
          </cell>
          <cell r="K255">
            <v>49</v>
          </cell>
          <cell r="M255">
            <v>393</v>
          </cell>
          <cell r="N255">
            <v>7.0204081632653068</v>
          </cell>
        </row>
        <row r="256">
          <cell r="B256" t="str">
            <v>Febrero</v>
          </cell>
          <cell r="C256">
            <v>252</v>
          </cell>
          <cell r="I256">
            <v>147</v>
          </cell>
          <cell r="K256">
            <v>198</v>
          </cell>
          <cell r="M256">
            <v>71</v>
          </cell>
          <cell r="N256">
            <v>-0.64141414141414144</v>
          </cell>
        </row>
        <row r="257">
          <cell r="B257" t="str">
            <v>Marzo</v>
          </cell>
          <cell r="C257">
            <v>159</v>
          </cell>
          <cell r="I257">
            <v>100</v>
          </cell>
          <cell r="K257">
            <v>40</v>
          </cell>
          <cell r="M257">
            <v>152</v>
          </cell>
          <cell r="N257">
            <v>2.8</v>
          </cell>
        </row>
        <row r="258">
          <cell r="B258" t="str">
            <v>Abril</v>
          </cell>
          <cell r="C258">
            <v>0</v>
          </cell>
          <cell r="I258">
            <v>54</v>
          </cell>
          <cell r="K258">
            <v>77</v>
          </cell>
          <cell r="M258">
            <v>26</v>
          </cell>
          <cell r="N258">
            <v>-0.66233766233766234</v>
          </cell>
        </row>
        <row r="259">
          <cell r="B259" t="str">
            <v>Mayo</v>
          </cell>
          <cell r="C259">
            <v>0</v>
          </cell>
          <cell r="I259">
            <v>2</v>
          </cell>
          <cell r="K259">
            <v>0</v>
          </cell>
        </row>
        <row r="260">
          <cell r="B260" t="str">
            <v>Junio</v>
          </cell>
          <cell r="C260">
            <v>0</v>
          </cell>
          <cell r="I260">
            <v>5</v>
          </cell>
          <cell r="K260">
            <v>1</v>
          </cell>
        </row>
        <row r="261">
          <cell r="B261" t="str">
            <v>Julio</v>
          </cell>
          <cell r="C261">
            <v>0</v>
          </cell>
          <cell r="I261">
            <v>0</v>
          </cell>
          <cell r="K261">
            <v>0</v>
          </cell>
        </row>
        <row r="262">
          <cell r="B262" t="str">
            <v>Agosto</v>
          </cell>
          <cell r="C262">
            <v>0</v>
          </cell>
          <cell r="I262">
            <v>15</v>
          </cell>
          <cell r="K262">
            <v>13</v>
          </cell>
        </row>
        <row r="263">
          <cell r="B263" t="str">
            <v>Septiembre</v>
          </cell>
          <cell r="C263">
            <v>0</v>
          </cell>
          <cell r="I263">
            <v>0</v>
          </cell>
          <cell r="K263">
            <v>9</v>
          </cell>
        </row>
        <row r="264">
          <cell r="B264" t="str">
            <v>Octubre</v>
          </cell>
          <cell r="C264">
            <v>6</v>
          </cell>
          <cell r="I264">
            <v>62</v>
          </cell>
          <cell r="K264">
            <v>26</v>
          </cell>
        </row>
        <row r="265">
          <cell r="B265" t="str">
            <v>Noviembre</v>
          </cell>
          <cell r="C265">
            <v>15</v>
          </cell>
          <cell r="I265">
            <v>42</v>
          </cell>
          <cell r="K265">
            <v>56</v>
          </cell>
        </row>
        <row r="266">
          <cell r="B266" t="str">
            <v>Diciembre</v>
          </cell>
          <cell r="C266">
            <v>19</v>
          </cell>
          <cell r="I266">
            <v>73</v>
          </cell>
          <cell r="K266">
            <v>164</v>
          </cell>
        </row>
        <row r="267">
          <cell r="C267">
            <v>1531</v>
          </cell>
          <cell r="I267">
            <v>635</v>
          </cell>
          <cell r="K267">
            <v>633</v>
          </cell>
          <cell r="M267">
            <v>642</v>
          </cell>
          <cell r="N267">
            <v>0.76373626373626369</v>
          </cell>
        </row>
      </sheetData>
      <sheetData sheetId="24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21024</v>
          </cell>
          <cell r="I9">
            <v>17982</v>
          </cell>
          <cell r="K9">
            <v>21297</v>
          </cell>
          <cell r="M9">
            <v>21020</v>
          </cell>
          <cell r="N9">
            <v>-1.3006526740855562E-2</v>
          </cell>
        </row>
        <row r="10">
          <cell r="A10" t="str">
            <v>feb</v>
          </cell>
          <cell r="B10" t="str">
            <v>Febrero</v>
          </cell>
          <cell r="C10">
            <v>20377</v>
          </cell>
          <cell r="I10">
            <v>16181</v>
          </cell>
          <cell r="K10">
            <v>18659</v>
          </cell>
          <cell r="M10">
            <v>17956</v>
          </cell>
          <cell r="N10">
            <v>-3.7676188434535574E-2</v>
          </cell>
        </row>
        <row r="11">
          <cell r="A11" t="str">
            <v>mar</v>
          </cell>
          <cell r="B11" t="str">
            <v>Marzo</v>
          </cell>
          <cell r="C11">
            <v>12337</v>
          </cell>
          <cell r="I11">
            <v>18269</v>
          </cell>
          <cell r="K11">
            <v>20797</v>
          </cell>
          <cell r="M11">
            <v>17777</v>
          </cell>
          <cell r="N11">
            <v>-0.14521325191133339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13117</v>
          </cell>
          <cell r="K12">
            <v>14586</v>
          </cell>
          <cell r="M12">
            <v>13911</v>
          </cell>
          <cell r="N12">
            <v>-4.6277252159605098E-2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10740</v>
          </cell>
          <cell r="K13">
            <v>7817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11134</v>
          </cell>
          <cell r="K14">
            <v>12283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10514</v>
          </cell>
          <cell r="K15">
            <v>12513</v>
          </cell>
        </row>
        <row r="16">
          <cell r="A16" t="str">
            <v>ago</v>
          </cell>
          <cell r="B16" t="str">
            <v>Agosto</v>
          </cell>
          <cell r="C16">
            <v>3632</v>
          </cell>
          <cell r="I16">
            <v>12529</v>
          </cell>
          <cell r="K16">
            <v>16653</v>
          </cell>
        </row>
        <row r="17">
          <cell r="A17" t="str">
            <v>sep</v>
          </cell>
          <cell r="B17" t="str">
            <v>Septiembre</v>
          </cell>
          <cell r="C17">
            <v>1029</v>
          </cell>
          <cell r="I17">
            <v>13736</v>
          </cell>
          <cell r="K17">
            <v>17692</v>
          </cell>
        </row>
        <row r="18">
          <cell r="A18" t="str">
            <v>oct</v>
          </cell>
          <cell r="B18" t="str">
            <v>Octubre</v>
          </cell>
          <cell r="C18">
            <v>1107</v>
          </cell>
          <cell r="I18">
            <v>17811</v>
          </cell>
          <cell r="K18">
            <v>17886</v>
          </cell>
        </row>
        <row r="19">
          <cell r="A19" t="str">
            <v>nov</v>
          </cell>
          <cell r="B19" t="str">
            <v>Noviembre</v>
          </cell>
          <cell r="C19">
            <v>2386</v>
          </cell>
          <cell r="I19">
            <v>20095</v>
          </cell>
          <cell r="K19">
            <v>15945</v>
          </cell>
        </row>
        <row r="20">
          <cell r="A20" t="str">
            <v>dic</v>
          </cell>
          <cell r="B20" t="str">
            <v>Diciembre</v>
          </cell>
          <cell r="C20">
            <v>3004</v>
          </cell>
          <cell r="I20">
            <v>19927</v>
          </cell>
          <cell r="K20">
            <v>18514</v>
          </cell>
        </row>
        <row r="21">
          <cell r="C21">
            <v>65275</v>
          </cell>
          <cell r="I21">
            <v>182035</v>
          </cell>
          <cell r="K21">
            <v>194642</v>
          </cell>
          <cell r="M21">
            <v>70664</v>
          </cell>
          <cell r="N21">
            <v>-6.2052854431303817E-2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15585</v>
          </cell>
          <cell r="I31">
            <v>17515</v>
          </cell>
          <cell r="K31">
            <v>20913</v>
          </cell>
          <cell r="M31">
            <v>20677</v>
          </cell>
          <cell r="N31">
            <v>-1.1284846746043131E-2</v>
          </cell>
        </row>
        <row r="32">
          <cell r="B32" t="str">
            <v>Febrero</v>
          </cell>
          <cell r="C32">
            <v>17145</v>
          </cell>
          <cell r="I32">
            <v>15801</v>
          </cell>
          <cell r="K32">
            <v>18321</v>
          </cell>
          <cell r="M32">
            <v>17559</v>
          </cell>
          <cell r="N32">
            <v>-4.159161617815621E-2</v>
          </cell>
        </row>
        <row r="33">
          <cell r="B33" t="str">
            <v>Marzo</v>
          </cell>
          <cell r="C33">
            <v>9766</v>
          </cell>
          <cell r="I33">
            <v>17964</v>
          </cell>
          <cell r="K33">
            <v>20362</v>
          </cell>
          <cell r="M33">
            <v>17474</v>
          </cell>
          <cell r="N33">
            <v>-0.14183282585207735</v>
          </cell>
        </row>
        <row r="34">
          <cell r="B34" t="str">
            <v>Abril</v>
          </cell>
          <cell r="C34">
            <v>0</v>
          </cell>
          <cell r="I34">
            <v>12757</v>
          </cell>
          <cell r="K34">
            <v>14295</v>
          </cell>
          <cell r="M34">
            <v>13537</v>
          </cell>
          <cell r="N34">
            <v>-5.3025533403287861E-2</v>
          </cell>
        </row>
        <row r="35">
          <cell r="B35" t="str">
            <v>Mayo</v>
          </cell>
          <cell r="C35">
            <v>0</v>
          </cell>
          <cell r="I35">
            <v>10423</v>
          </cell>
          <cell r="K35">
            <v>7607</v>
          </cell>
        </row>
        <row r="36">
          <cell r="B36" t="str">
            <v>Junio</v>
          </cell>
          <cell r="C36">
            <v>0</v>
          </cell>
          <cell r="I36">
            <v>10883</v>
          </cell>
          <cell r="K36">
            <v>12135</v>
          </cell>
        </row>
        <row r="37">
          <cell r="B37" t="str">
            <v>Julio</v>
          </cell>
          <cell r="C37">
            <v>0</v>
          </cell>
          <cell r="I37">
            <v>10245</v>
          </cell>
          <cell r="K37">
            <v>12144</v>
          </cell>
        </row>
        <row r="38">
          <cell r="B38" t="str">
            <v>Agosto</v>
          </cell>
          <cell r="C38">
            <v>3632</v>
          </cell>
          <cell r="I38">
            <v>12145</v>
          </cell>
          <cell r="K38">
            <v>16288</v>
          </cell>
        </row>
        <row r="39">
          <cell r="B39" t="str">
            <v>Septiembre</v>
          </cell>
          <cell r="C39">
            <v>1029</v>
          </cell>
          <cell r="I39">
            <v>13480</v>
          </cell>
          <cell r="K39">
            <v>17349</v>
          </cell>
        </row>
        <row r="40">
          <cell r="B40" t="str">
            <v>Octubre</v>
          </cell>
          <cell r="C40">
            <v>1107</v>
          </cell>
          <cell r="I40">
            <v>17535</v>
          </cell>
          <cell r="K40">
            <v>17511</v>
          </cell>
        </row>
        <row r="41">
          <cell r="B41" t="str">
            <v>Noviembre</v>
          </cell>
          <cell r="C41">
            <v>2386</v>
          </cell>
          <cell r="I41">
            <v>19598</v>
          </cell>
          <cell r="K41">
            <v>15543</v>
          </cell>
        </row>
        <row r="42">
          <cell r="B42" t="str">
            <v>Diciembre</v>
          </cell>
          <cell r="C42">
            <v>3004</v>
          </cell>
          <cell r="I42">
            <v>19489</v>
          </cell>
          <cell r="K42">
            <v>18180</v>
          </cell>
        </row>
        <row r="43">
          <cell r="C43">
            <v>54033</v>
          </cell>
          <cell r="I43">
            <v>177835</v>
          </cell>
          <cell r="K43">
            <v>190648</v>
          </cell>
          <cell r="M43">
            <v>69247</v>
          </cell>
          <cell r="N43">
            <v>-6.2849332124345292E-2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2CFA6-E57E-45B8-A6A2-104AE485C14F}">
  <dimension ref="B1:M56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48</v>
      </c>
    </row>
    <row r="4" spans="2:13" ht="24" x14ac:dyDescent="0.4">
      <c r="B4" s="3" t="s">
        <v>204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205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206</v>
      </c>
    </row>
    <row r="20" spans="2:2" ht="15.75" x14ac:dyDescent="0.25">
      <c r="B20" s="6" t="s">
        <v>207</v>
      </c>
    </row>
    <row r="21" spans="2:2" ht="15.75" x14ac:dyDescent="0.25">
      <c r="B21" s="6" t="s">
        <v>208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209</v>
      </c>
    </row>
    <row r="36" spans="2:2" ht="15.75" x14ac:dyDescent="0.25">
      <c r="B36" s="6" t="s">
        <v>210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211</v>
      </c>
    </row>
    <row r="42" spans="2:2" ht="15.75" x14ac:dyDescent="0.25">
      <c r="B42" s="6" t="s">
        <v>212</v>
      </c>
    </row>
    <row r="43" spans="2:2" ht="15.75" x14ac:dyDescent="0.25">
      <c r="B43" s="10" t="s">
        <v>23</v>
      </c>
    </row>
    <row r="44" spans="2:2" ht="15.75" x14ac:dyDescent="0.25">
      <c r="B44" s="6" t="s">
        <v>213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1" t="s">
        <v>26</v>
      </c>
    </row>
    <row r="48" spans="2:2" ht="15.75" x14ac:dyDescent="0.25">
      <c r="B48" s="11" t="s">
        <v>27</v>
      </c>
    </row>
    <row r="49" spans="2:2" ht="15.75" x14ac:dyDescent="0.25">
      <c r="B49" s="10" t="s">
        <v>28</v>
      </c>
    </row>
    <row r="50" spans="2:2" ht="15.75" x14ac:dyDescent="0.25">
      <c r="B50" s="6" t="s">
        <v>214</v>
      </c>
    </row>
    <row r="51" spans="2:2" ht="15.75" x14ac:dyDescent="0.25">
      <c r="B51" s="6" t="s">
        <v>215</v>
      </c>
    </row>
    <row r="52" spans="2:2" ht="15.75" x14ac:dyDescent="0.25">
      <c r="B52" s="6" t="s">
        <v>216</v>
      </c>
    </row>
    <row r="53" spans="2:2" ht="15.75" x14ac:dyDescent="0.25">
      <c r="B53" s="6" t="s">
        <v>217</v>
      </c>
    </row>
    <row r="54" spans="2:2" ht="15.75" x14ac:dyDescent="0.25">
      <c r="B54" s="6" t="s">
        <v>29</v>
      </c>
    </row>
    <row r="55" spans="2:2" ht="15.75" x14ac:dyDescent="0.25">
      <c r="B55" s="6" t="s">
        <v>30</v>
      </c>
    </row>
    <row r="56" spans="2:2" ht="15.75" x14ac:dyDescent="0.25">
      <c r="B56" s="6" t="s">
        <v>31</v>
      </c>
    </row>
  </sheetData>
  <hyperlinks>
    <hyperlink ref="B13" location="'Plazas aloj islas cat y tipolog'!A1" tooltip="Plazas alojativas Canarias e islas" display="Plazas alojativas Canarias e islas" xr:uid="{3DA13E50-6370-4B83-A354-33E7E121D85F}"/>
    <hyperlink ref="B19" location="'Viajeros entr evol mensu TF'!A1" tooltip="Evolución mensual de viajeros entrentrados en Tenerife según lugar de residencia" display="Evolución mensual de viajeros entrados en Tenerife según lugar de residencia" xr:uid="{8DC31816-B0BC-474B-AE29-7C4AEC8E8905}"/>
    <hyperlink ref="B14" location="'Establecim aloj islas cat y tip'!A1" tooltip="Establecimientos alojativos Canarias e islas" display="Establecimientos alojativos Canarias e islas" xr:uid="{DF8656AC-9087-4EAF-8F43-FBCE2583E588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760FA26E-31FD-4F72-BEA0-E458E67C1494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BB18E17F-C746-488E-AEDA-075DC502DE9D}"/>
    <hyperlink ref="B37" location="'Pernoctaciones lugar reside'!A1" tooltip="Pernoctaciones registradas en establecimientos alojativos de Canarias e islas según tipología y categoría" display="'Pernoctaciones lugar reside'!A1" xr:uid="{C212C1B9-9347-4ABA-A4CE-383A212B7820}"/>
    <hyperlink ref="B8" location="'Resumen indicadores (aloj)'!A1" tooltip="Resumen indicadores Tenerife" display="'Resumen indicadores (aloj)'!A1" xr:uid="{B2DDC9BE-4BF6-4CF0-8D98-BF6ABB5B18CE}"/>
    <hyperlink ref="B9" location="'Resumen indicadores municipios '!A1" tooltip="Resumen indicadores municipios Tenerife" display="Resumen indicadores municipios Tenerife" xr:uid="{4D251420-0B4F-443A-8538-14235C9C6D39}"/>
    <hyperlink ref="B20" location="'Viajeros entr evol mensu TF cat'!A1" tooltip="Evolución mensual de viajeros entrentrados en Tenerife según lugar de residencia" display="'Viajeros entr evol mensu TF cat'!A1" xr:uid="{44846127-30D7-40E7-BFD7-4D565952F249}"/>
    <hyperlink ref="B21" location="'Viajeros entr evol anual TF cat'!A1" tooltip="Evolución mensual de viajeros entrentrados en Tenerife según lugar de residencia" display="'Viajeros entr evol anual TF cat'!A1" xr:uid="{CD19B2B0-F47F-40A1-882E-521439D88784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F1C1F0A4-8A14-4225-AF2D-35F7EFF91696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BAE96D41-5939-41D4-8DEB-0B8F967211B7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22B99FA8-7E85-43A6-BDFC-0F1000AB8FA2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AC740386-1A0A-4BB1-82FA-3E1FD404B421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BA1AB393-565F-4327-AED1-900169C92E18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50D9F2A0-BA84-4A86-9978-B1CAD256ECF9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C36DB095-7A88-4F12-9118-58D059DAC87A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F22BAF3E-DE31-40AC-83E4-EE2D263103A8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6F128292-9132-4C61-A99E-B7605AAC2F7A}"/>
    <hyperlink ref="B50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E14BAB89-CD7F-47B2-8C68-C8BB35920CFC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E0458D06-AD13-4BD6-9FF9-230D0769788E}"/>
    <hyperlink ref="B53" location="'distribución canarias x munici'!A1" tooltip="=CONCATENAR(&quot;Viajeros canarios entrados en los hoteles y apartamentos de &quot;;Actualizaciones!$B$3;&quot; por tipología y categoría de alojamiento&quot;)" display="'distribución canarias x munici'!A1" xr:uid="{BE163AE7-3F16-4A23-9D22-3ED73647CCEB}"/>
    <hyperlink ref="B35" location="'Pernoctaciones evol mensu TF'!A1" tooltip="Evolución mensual de pernoctaciones en Tenerife según lugar de residencia" display="'Pernoctaciones evol mensu TF'!A1" xr:uid="{AF710408-B353-4134-9C47-8D3B9AB571BF}"/>
    <hyperlink ref="B36" location="'Pernocta evol mensu TF cat'!A1" tooltip="Evolución mensual de pernoctaciones en Tenerife según lugar de residencia" display="'Pernocta evol mensu TF cat'!A1" xr:uid="{DFBED1AA-25D3-4AD9-88BA-40902E894864}"/>
    <hyperlink ref="B38" location="'Pernoctaciones lugar residen ac'!A1" tooltip="Pernoctaciones registradas en establecimientos alojativos de Canarias e islas según tipología y categoría" display="'Pernoctaciones lugar residen ac'!A1" xr:uid="{2DB055F0-E2EB-47A5-B687-3480C6D7868A}"/>
    <hyperlink ref="B39" location="'Pernoctaciones lugar reside año'!A1" tooltip="Pernoctaciones registradas en establecimientos alojativos de Canarias e islas según tipología y categoría" display="'Pernoctaciones lugar reside año'!A1" xr:uid="{2D4BF56A-41F0-4FEC-A695-C51B97DB4BCC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6A0FAE5F-E1CB-4BF4-A54A-C139ACC5FF9A}"/>
    <hyperlink ref="B41" location="'EM evol menusual lugar resd'!A1" tooltip="Evolución mensual de estancia media en Tenerife según lugar de residencia" display="'EM evol menusual lugar resd'!A1" xr:uid="{8252DC16-0714-448B-9B2E-88BB2A01D575}"/>
    <hyperlink ref="B42" location="'EM evol mensu TF cat '!A1" tooltip="Evolución mensual de estancia media en Tenerife según lugar de residencia" display="'EM evol mensu TF cat '!A1" xr:uid="{88E1289A-3430-4550-B568-3906A2F34C9E}"/>
    <hyperlink ref="B44" location="'tasa de ocupación evol mens'!A1" tooltip="Evolución mensual de estancia media en Tenerife según lugar de residencia" display="'tasa de ocupación evol mens'!A1" xr:uid="{437BF7D8-2A1C-409B-8F81-48DABB4E3914}"/>
    <hyperlink ref="B52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5609AB96-4E22-43EB-BC28-E420B4ADAFD1}"/>
    <hyperlink ref="B51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867AF3B1-A5C5-4C3B-A2A4-08B95A080257}"/>
    <hyperlink ref="B54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FAA9BE93-373A-4141-AF0F-22DDFEDF5848}"/>
    <hyperlink ref="B55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B54FBB94-20C8-44E2-9FBF-2B4E16A6CE38}"/>
    <hyperlink ref="B56" location="'evolución anual viaj ent canari'!A1" tooltip="Viajeros canarios entrados en los hoteles y apartamentos de Tenerife por municipio de alojamiento" display="Viajeros canarios entrados en los hoteles y apartamentos de Tenerife por municipio de alojamiento" xr:uid="{B851A713-73CF-4B57-B82A-95EEC2D2163A}"/>
    <hyperlink ref="B47" location="'ADR municipios'!A1" display="Tarifa media diaria (ADR) Tenerife y municipios" xr:uid="{8C90AEAD-6E59-442D-ACC0-3DD695996474}"/>
    <hyperlink ref="B48" location="'RevPAR  municipios'!A1" display="Ingresos medios por habitación (RevPar) Tenerife y municipios" xr:uid="{5C9397D9-27B2-467F-8928-17FAA1B188B8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9E7CD-BD74-4566-BC19-ABA7E98C0979}">
  <sheetPr>
    <tabColor theme="7" tint="0.79998168889431442"/>
  </sheetPr>
  <dimension ref="A4:O46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9" t="s">
        <v>244</v>
      </c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1" t="s">
        <v>134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</row>
    <row r="7" spans="1:15" ht="22.5" thickTop="1" thickBot="1" x14ac:dyDescent="0.3">
      <c r="B7" s="111"/>
      <c r="C7" s="303">
        <f>E7-1</f>
        <v>2020</v>
      </c>
      <c r="D7" s="304"/>
      <c r="E7" s="305">
        <f t="shared" ref="E7" si="0">G7-1</f>
        <v>2021</v>
      </c>
      <c r="F7" s="304"/>
      <c r="G7" s="305">
        <f t="shared" ref="G7" si="1">I7-1</f>
        <v>2022</v>
      </c>
      <c r="H7" s="304"/>
      <c r="I7" s="305">
        <f t="shared" ref="I7" si="2">K7-1</f>
        <v>2023</v>
      </c>
      <c r="J7" s="304"/>
      <c r="K7" s="305">
        <f>M7-1</f>
        <v>2024</v>
      </c>
      <c r="L7" s="304"/>
      <c r="M7" s="305">
        <v>2025</v>
      </c>
      <c r="N7" s="306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",RIGHT(E7,2),"/",RIGHT(E7-1,2))</f>
        <v>var 21/20</v>
      </c>
      <c r="G8" s="118" t="s">
        <v>71</v>
      </c>
      <c r="H8" s="117" t="str">
        <f>CONCATENATE("var ",RIGHT(G7,2),"/",RIGHT(G7-1,2))</f>
        <v>var 22/21</v>
      </c>
      <c r="I8" s="118" t="s">
        <v>71</v>
      </c>
      <c r="J8" s="117" t="str">
        <f>CONCATENATE("var ",RIGHT(I7,2),"/",RIGHT(I7-1,2))</f>
        <v>var 23/22</v>
      </c>
      <c r="K8" s="118" t="s">
        <v>71</v>
      </c>
      <c r="L8" s="117" t="str">
        <f>CONCATENATE("var ",RIGHT(K7,2),"/",RIGHT(K7-1,2))</f>
        <v>var 24/23</v>
      </c>
      <c r="M8" s="118" t="s">
        <v>71</v>
      </c>
      <c r="N8" s="117" t="str">
        <f>CONCATENATE("var ",RIGHT(M7,2),"/",RIGHT(M7-1,2))</f>
        <v>var 25/24</v>
      </c>
    </row>
    <row r="9" spans="1:15" x14ac:dyDescent="0.25">
      <c r="A9" s="1" t="s">
        <v>72</v>
      </c>
      <c r="B9" s="119" t="s">
        <v>73</v>
      </c>
      <c r="C9" s="120">
        <v>3774</v>
      </c>
      <c r="D9" s="121">
        <v>-0.24820717131474102</v>
      </c>
      <c r="E9" s="120">
        <v>596</v>
      </c>
      <c r="F9" s="121">
        <f t="shared" ref="F9:L21" si="3">IFERROR(E9/C9-1,"-")</f>
        <v>-0.84207737148913619</v>
      </c>
      <c r="G9" s="120">
        <v>2563</v>
      </c>
      <c r="H9" s="121">
        <f t="shared" si="3"/>
        <v>3.300335570469799</v>
      </c>
      <c r="I9" s="120">
        <v>6916</v>
      </c>
      <c r="J9" s="121">
        <f t="shared" si="3"/>
        <v>1.6984003121342175</v>
      </c>
      <c r="K9" s="120">
        <v>4476</v>
      </c>
      <c r="L9" s="121">
        <f t="shared" si="3"/>
        <v>-0.35280508964719492</v>
      </c>
      <c r="M9" s="120">
        <v>4609</v>
      </c>
      <c r="N9" s="121">
        <f t="shared" ref="N9" si="4">IFERROR(M9/K9-1,"-")</f>
        <v>2.9714030384271561E-2</v>
      </c>
    </row>
    <row r="10" spans="1:15" x14ac:dyDescent="0.25">
      <c r="A10" s="1" t="s">
        <v>74</v>
      </c>
      <c r="B10" s="119" t="s">
        <v>75</v>
      </c>
      <c r="C10" s="120">
        <v>4632</v>
      </c>
      <c r="D10" s="121">
        <v>0.22507273208145984</v>
      </c>
      <c r="E10" s="120">
        <v>335</v>
      </c>
      <c r="F10" s="121">
        <f t="shared" si="3"/>
        <v>-0.92767702936096719</v>
      </c>
      <c r="G10" s="120">
        <v>2789</v>
      </c>
      <c r="H10" s="121">
        <f t="shared" si="3"/>
        <v>7.325373134328359</v>
      </c>
      <c r="I10" s="120">
        <v>4514</v>
      </c>
      <c r="J10" s="121">
        <f t="shared" si="3"/>
        <v>0.61850125493008257</v>
      </c>
      <c r="K10" s="120">
        <v>4771</v>
      </c>
      <c r="L10" s="121">
        <f t="shared" si="3"/>
        <v>5.6933983163491408E-2</v>
      </c>
      <c r="M10" s="120">
        <v>3980</v>
      </c>
      <c r="N10" s="121">
        <f>IFERROR(M10/K10-1,"-")</f>
        <v>-0.16579333473066438</v>
      </c>
    </row>
    <row r="11" spans="1:15" x14ac:dyDescent="0.25">
      <c r="A11" s="1" t="s">
        <v>76</v>
      </c>
      <c r="B11" s="119" t="s">
        <v>77</v>
      </c>
      <c r="C11" s="120">
        <v>1664</v>
      </c>
      <c r="D11" s="121">
        <v>-0.63185840707964602</v>
      </c>
      <c r="E11" s="120">
        <v>838</v>
      </c>
      <c r="F11" s="121">
        <f t="shared" si="3"/>
        <v>-0.49639423076923073</v>
      </c>
      <c r="G11" s="120">
        <v>3577</v>
      </c>
      <c r="H11" s="121">
        <f t="shared" si="3"/>
        <v>3.2684964200477324</v>
      </c>
      <c r="I11" s="120">
        <v>4873</v>
      </c>
      <c r="J11" s="121">
        <f t="shared" si="3"/>
        <v>0.36231478892927038</v>
      </c>
      <c r="K11" s="120">
        <v>5862</v>
      </c>
      <c r="L11" s="121">
        <f t="shared" si="3"/>
        <v>0.20295505848553264</v>
      </c>
      <c r="M11" s="120">
        <v>4020</v>
      </c>
      <c r="N11" s="121">
        <f>IFERROR(M11/K11-1,"-")</f>
        <v>-0.31422722620266119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596</v>
      </c>
      <c r="F12" s="121" t="str">
        <f t="shared" si="3"/>
        <v>-</v>
      </c>
      <c r="G12" s="120">
        <v>2979</v>
      </c>
      <c r="H12" s="121">
        <f t="shared" si="3"/>
        <v>3.9983221476510069</v>
      </c>
      <c r="I12" s="120">
        <v>4452</v>
      </c>
      <c r="J12" s="121">
        <f t="shared" si="3"/>
        <v>0.49446122860020147</v>
      </c>
      <c r="K12" s="120">
        <v>3875</v>
      </c>
      <c r="L12" s="121">
        <f t="shared" si="3"/>
        <v>-0.12960467205750226</v>
      </c>
      <c r="M12" s="120">
        <v>3213</v>
      </c>
      <c r="N12" s="121">
        <f>IFERROR(M12/K12-1,"-")</f>
        <v>-0.17083870967741932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1098</v>
      </c>
      <c r="F13" s="121" t="str">
        <f t="shared" si="3"/>
        <v>-</v>
      </c>
      <c r="G13" s="120">
        <v>2392</v>
      </c>
      <c r="H13" s="121">
        <f t="shared" si="3"/>
        <v>1.1785063752276868</v>
      </c>
      <c r="I13" s="120">
        <v>3611</v>
      </c>
      <c r="J13" s="121">
        <f t="shared" si="3"/>
        <v>0.50961538461538458</v>
      </c>
      <c r="K13" s="120">
        <v>1870</v>
      </c>
      <c r="L13" s="121">
        <f t="shared" si="3"/>
        <v>-0.48213791193575184</v>
      </c>
      <c r="M13" s="120">
        <v>2625</v>
      </c>
      <c r="N13" s="121">
        <f>IFERROR(M13/K13-1,"-")</f>
        <v>0.40374331550802145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1595</v>
      </c>
      <c r="F14" s="121" t="str">
        <f t="shared" si="3"/>
        <v>-</v>
      </c>
      <c r="G14" s="120">
        <v>2523</v>
      </c>
      <c r="H14" s="121">
        <f t="shared" si="3"/>
        <v>0.58181818181818179</v>
      </c>
      <c r="I14" s="120">
        <v>3080</v>
      </c>
      <c r="J14" s="121">
        <f t="shared" si="3"/>
        <v>0.22076892588188657</v>
      </c>
      <c r="K14" s="120">
        <v>2377</v>
      </c>
      <c r="L14" s="121">
        <f t="shared" si="3"/>
        <v>-0.22824675324675325</v>
      </c>
      <c r="M14" s="120"/>
      <c r="N14" s="121"/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1838</v>
      </c>
      <c r="F15" s="121" t="str">
        <f t="shared" si="3"/>
        <v>-</v>
      </c>
      <c r="G15" s="120">
        <v>2342</v>
      </c>
      <c r="H15" s="121">
        <f t="shared" si="3"/>
        <v>0.27421109902067475</v>
      </c>
      <c r="I15" s="120">
        <v>2800</v>
      </c>
      <c r="J15" s="121">
        <f t="shared" si="3"/>
        <v>0.19555935098206656</v>
      </c>
      <c r="K15" s="120">
        <v>2508</v>
      </c>
      <c r="L15" s="121">
        <f t="shared" si="3"/>
        <v>-0.10428571428571431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1055</v>
      </c>
      <c r="D16" s="121">
        <v>-0.69925883694412772</v>
      </c>
      <c r="E16" s="120">
        <v>2316</v>
      </c>
      <c r="F16" s="121">
        <f t="shared" si="3"/>
        <v>1.195260663507109</v>
      </c>
      <c r="G16" s="120">
        <v>3343</v>
      </c>
      <c r="H16" s="121">
        <f t="shared" si="3"/>
        <v>0.44343696027633861</v>
      </c>
      <c r="I16" s="120">
        <v>3080</v>
      </c>
      <c r="J16" s="121">
        <f t="shared" si="3"/>
        <v>-7.8671851630272238E-2</v>
      </c>
      <c r="K16" s="120">
        <v>3161</v>
      </c>
      <c r="L16" s="121">
        <f t="shared" si="3"/>
        <v>2.6298701298701266E-2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220</v>
      </c>
      <c r="D17" s="121">
        <v>-0.9370349170005724</v>
      </c>
      <c r="E17" s="120">
        <v>2289</v>
      </c>
      <c r="F17" s="121">
        <f t="shared" si="3"/>
        <v>9.4045454545454543</v>
      </c>
      <c r="G17" s="120">
        <v>3143</v>
      </c>
      <c r="H17" s="121">
        <f t="shared" si="3"/>
        <v>0.37308868501529058</v>
      </c>
      <c r="I17" s="120">
        <v>3734</v>
      </c>
      <c r="J17" s="121">
        <f t="shared" si="3"/>
        <v>0.18803690741329948</v>
      </c>
      <c r="K17" s="120">
        <v>3135</v>
      </c>
      <c r="L17" s="121">
        <f t="shared" si="3"/>
        <v>-0.16041778253883232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283</v>
      </c>
      <c r="D18" s="121">
        <v>-0.9188879335053024</v>
      </c>
      <c r="E18" s="120">
        <v>3184</v>
      </c>
      <c r="F18" s="121">
        <f t="shared" si="3"/>
        <v>10.250883392226148</v>
      </c>
      <c r="G18" s="120">
        <v>3407</v>
      </c>
      <c r="H18" s="121">
        <f t="shared" si="3"/>
        <v>7.0037688442211143E-2</v>
      </c>
      <c r="I18" s="120">
        <v>4248</v>
      </c>
      <c r="J18" s="121">
        <f t="shared" si="3"/>
        <v>0.24684473143528041</v>
      </c>
      <c r="K18" s="120">
        <v>3960</v>
      </c>
      <c r="L18" s="121">
        <f t="shared" si="3"/>
        <v>-6.7796610169491567E-2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452</v>
      </c>
      <c r="D19" s="121">
        <v>-0.90131004366812228</v>
      </c>
      <c r="E19" s="120">
        <v>2997</v>
      </c>
      <c r="F19" s="121">
        <f t="shared" si="3"/>
        <v>5.6305309734513278</v>
      </c>
      <c r="G19" s="120">
        <v>4018</v>
      </c>
      <c r="H19" s="121">
        <f t="shared" si="3"/>
        <v>0.34067400734067399</v>
      </c>
      <c r="I19" s="120">
        <v>4366</v>
      </c>
      <c r="J19" s="121">
        <f t="shared" si="3"/>
        <v>8.661025385764054E-2</v>
      </c>
      <c r="K19" s="120">
        <v>3262</v>
      </c>
      <c r="L19" s="121">
        <f t="shared" si="3"/>
        <v>-0.25286303252404951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469</v>
      </c>
      <c r="D20" s="121">
        <v>-0.87069203198235456</v>
      </c>
      <c r="E20" s="120">
        <v>2479</v>
      </c>
      <c r="F20" s="121">
        <f t="shared" si="3"/>
        <v>4.2857142857142856</v>
      </c>
      <c r="G20" s="120">
        <v>4675</v>
      </c>
      <c r="H20" s="121">
        <f t="shared" si="3"/>
        <v>0.8858410649455426</v>
      </c>
      <c r="I20" s="120">
        <v>5492</v>
      </c>
      <c r="J20" s="121">
        <f t="shared" si="3"/>
        <v>0.17475935828877009</v>
      </c>
      <c r="K20" s="120">
        <v>4480</v>
      </c>
      <c r="L20" s="121">
        <f t="shared" si="3"/>
        <v>-0.1842680262199563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12633</v>
      </c>
      <c r="D21" s="124">
        <v>-0.71973999467565886</v>
      </c>
      <c r="E21" s="123">
        <v>20161</v>
      </c>
      <c r="F21" s="124">
        <f t="shared" si="3"/>
        <v>0.59589962795852136</v>
      </c>
      <c r="G21" s="123">
        <v>37751</v>
      </c>
      <c r="H21" s="124">
        <f t="shared" si="3"/>
        <v>0.87247656366251669</v>
      </c>
      <c r="I21" s="123">
        <v>51166</v>
      </c>
      <c r="J21" s="124">
        <f t="shared" si="3"/>
        <v>0.3553548250377474</v>
      </c>
      <c r="K21" s="123">
        <v>43737</v>
      </c>
      <c r="L21" s="124">
        <f t="shared" si="3"/>
        <v>-0.14519407418989172</v>
      </c>
      <c r="M21" s="123">
        <v>18447</v>
      </c>
      <c r="N21" s="124">
        <v>-0.11542150187014477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20"/>
      <c r="N23" s="107"/>
    </row>
    <row r="24" spans="1:15" x14ac:dyDescent="0.25">
      <c r="K24" s="125"/>
      <c r="N24" s="81"/>
    </row>
    <row r="26" spans="1:15" ht="48.75" customHeight="1" thickBot="1" x14ac:dyDescent="0.3">
      <c r="B26" s="279" t="s">
        <v>245</v>
      </c>
      <c r="C26" s="279"/>
      <c r="D26" s="279"/>
      <c r="E26" s="279"/>
      <c r="F26" s="279"/>
      <c r="G26" s="279"/>
      <c r="H26" s="279"/>
      <c r="I26" s="279"/>
      <c r="J26" s="279"/>
      <c r="K26" s="279"/>
      <c r="L26" s="279"/>
      <c r="M26" s="279"/>
      <c r="N26" s="279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1" t="s">
        <v>139</v>
      </c>
      <c r="D28" s="302"/>
      <c r="E28" s="302"/>
      <c r="F28" s="302"/>
      <c r="G28" s="302"/>
      <c r="H28" s="302"/>
      <c r="I28" s="302"/>
      <c r="J28" s="302"/>
      <c r="K28" s="302"/>
      <c r="L28" s="302"/>
      <c r="M28" s="302"/>
      <c r="N28" s="302"/>
    </row>
    <row r="29" spans="1:15" ht="22.5" thickTop="1" thickBot="1" x14ac:dyDescent="0.3">
      <c r="B29" s="111"/>
      <c r="C29" s="303">
        <f>$C$7</f>
        <v>2020</v>
      </c>
      <c r="D29" s="304"/>
      <c r="E29" s="305">
        <f>$C$7</f>
        <v>2020</v>
      </c>
      <c r="F29" s="304"/>
      <c r="G29" s="305">
        <v>2022</v>
      </c>
      <c r="H29" s="304"/>
      <c r="I29" s="305">
        <v>2023</v>
      </c>
      <c r="J29" s="304"/>
      <c r="K29" s="305">
        <v>2024</v>
      </c>
      <c r="L29" s="304"/>
      <c r="M29" s="305">
        <v>2025</v>
      </c>
      <c r="N29" s="306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",RIGHT(E29,2),"/",RIGHT(E29-1,2))</f>
        <v>var 20/19</v>
      </c>
      <c r="G30" s="118" t="s">
        <v>71</v>
      </c>
      <c r="H30" s="117" t="str">
        <f>CONCATENATE("var ",RIGHT(G29,2),"/",RIGHT(G29-1,2))</f>
        <v>var 22/21</v>
      </c>
      <c r="I30" s="118" t="s">
        <v>71</v>
      </c>
      <c r="J30" s="117" t="str">
        <f>CONCATENATE("var ",RIGHT(I29,2),"/",RIGHT(I29-1,2))</f>
        <v>var 23/22</v>
      </c>
      <c r="K30" s="118" t="s">
        <v>71</v>
      </c>
      <c r="L30" s="117" t="str">
        <f>CONCATENATE("var ",RIGHT(K29,2),"/",RIGHT(K29-1,2))</f>
        <v>var 24/23</v>
      </c>
      <c r="M30" s="118" t="s">
        <v>71</v>
      </c>
      <c r="N30" s="117" t="str">
        <f>CONCATENATE("var ",RIGHT(M29,2),"/",RIGHT(M29-1,2))</f>
        <v>var 25/24</v>
      </c>
    </row>
    <row r="31" spans="1:15" x14ac:dyDescent="0.25">
      <c r="B31" s="119" t="s">
        <v>73</v>
      </c>
      <c r="C31" s="120">
        <v>3026</v>
      </c>
      <c r="D31" s="121">
        <v>-0.31800766283524906</v>
      </c>
      <c r="E31" s="120">
        <v>3026</v>
      </c>
      <c r="F31" s="121">
        <f t="shared" ref="F31:L43" si="5">IFERROR(E31/C31-1,"-")</f>
        <v>0</v>
      </c>
      <c r="G31" s="120">
        <v>2563</v>
      </c>
      <c r="H31" s="121">
        <f t="shared" si="5"/>
        <v>-0.15300727032385986</v>
      </c>
      <c r="I31" s="120">
        <v>6858</v>
      </c>
      <c r="J31" s="121">
        <f t="shared" si="5"/>
        <v>1.6757705813499806</v>
      </c>
      <c r="K31" s="120">
        <v>4426</v>
      </c>
      <c r="L31" s="121">
        <f t="shared" si="5"/>
        <v>-0.35462233887430739</v>
      </c>
      <c r="M31" s="120">
        <v>4533</v>
      </c>
      <c r="N31" s="121">
        <f t="shared" ref="N31:N35" si="6">IFERROR(M31/K31-1,"-")</f>
        <v>2.4175327609579744E-2</v>
      </c>
    </row>
    <row r="32" spans="1:15" x14ac:dyDescent="0.25">
      <c r="B32" s="119" t="s">
        <v>75</v>
      </c>
      <c r="C32" s="120">
        <v>3832</v>
      </c>
      <c r="D32" s="121">
        <v>0.10241657077100119</v>
      </c>
      <c r="E32" s="120">
        <v>3832</v>
      </c>
      <c r="F32" s="121">
        <f t="shared" si="5"/>
        <v>0</v>
      </c>
      <c r="G32" s="120">
        <v>2789</v>
      </c>
      <c r="H32" s="121">
        <f t="shared" si="5"/>
        <v>-0.27218162839248439</v>
      </c>
      <c r="I32" s="120">
        <v>4457</v>
      </c>
      <c r="J32" s="121">
        <f t="shared" si="5"/>
        <v>0.59806382215847975</v>
      </c>
      <c r="K32" s="120">
        <v>4712</v>
      </c>
      <c r="L32" s="121">
        <f t="shared" si="5"/>
        <v>5.7213372223468673E-2</v>
      </c>
      <c r="M32" s="120">
        <v>3908</v>
      </c>
      <c r="N32" s="121">
        <f t="shared" si="6"/>
        <v>-0.17062818336162988</v>
      </c>
    </row>
    <row r="33" spans="2:14" x14ac:dyDescent="0.25">
      <c r="B33" s="119" t="s">
        <v>77</v>
      </c>
      <c r="C33" s="120">
        <v>1334</v>
      </c>
      <c r="D33" s="121">
        <v>-0.67777777777777781</v>
      </c>
      <c r="E33" s="120">
        <v>1334</v>
      </c>
      <c r="F33" s="121">
        <f t="shared" si="5"/>
        <v>0</v>
      </c>
      <c r="G33" s="120">
        <v>3577</v>
      </c>
      <c r="H33" s="121">
        <f t="shared" si="5"/>
        <v>1.6814092953523239</v>
      </c>
      <c r="I33" s="120">
        <v>4813</v>
      </c>
      <c r="J33" s="121">
        <f t="shared" si="5"/>
        <v>0.3455409561084708</v>
      </c>
      <c r="K33" s="120">
        <v>5785</v>
      </c>
      <c r="L33" s="121">
        <f t="shared" si="5"/>
        <v>0.20195304383960111</v>
      </c>
      <c r="M33" s="120">
        <v>3954</v>
      </c>
      <c r="N33" s="121">
        <f t="shared" si="6"/>
        <v>-0.3165082108902334</v>
      </c>
    </row>
    <row r="34" spans="2:14" x14ac:dyDescent="0.25">
      <c r="B34" s="119" t="s">
        <v>79</v>
      </c>
      <c r="C34" s="120">
        <v>0</v>
      </c>
      <c r="D34" s="121">
        <v>-1</v>
      </c>
      <c r="E34" s="120">
        <v>0</v>
      </c>
      <c r="F34" s="121" t="str">
        <f t="shared" si="5"/>
        <v>-</v>
      </c>
      <c r="G34" s="120">
        <v>2979</v>
      </c>
      <c r="H34" s="121" t="str">
        <f t="shared" si="5"/>
        <v>-</v>
      </c>
      <c r="I34" s="120">
        <v>4396</v>
      </c>
      <c r="J34" s="121">
        <f t="shared" si="5"/>
        <v>0.47566297415240011</v>
      </c>
      <c r="K34" s="120">
        <v>3828</v>
      </c>
      <c r="L34" s="121">
        <f t="shared" si="5"/>
        <v>-0.12920837124658779</v>
      </c>
      <c r="M34" s="120">
        <v>3162</v>
      </c>
      <c r="N34" s="121">
        <f t="shared" si="6"/>
        <v>-0.1739811912225705</v>
      </c>
    </row>
    <row r="35" spans="2:14" x14ac:dyDescent="0.25">
      <c r="B35" s="119" t="s">
        <v>81</v>
      </c>
      <c r="C35" s="120">
        <v>0</v>
      </c>
      <c r="D35" s="121">
        <v>-1</v>
      </c>
      <c r="E35" s="120">
        <v>0</v>
      </c>
      <c r="F35" s="121" t="str">
        <f t="shared" si="5"/>
        <v>-</v>
      </c>
      <c r="G35" s="120">
        <v>2392</v>
      </c>
      <c r="H35" s="121" t="str">
        <f t="shared" si="5"/>
        <v>-</v>
      </c>
      <c r="I35" s="120">
        <v>3579</v>
      </c>
      <c r="J35" s="121">
        <f t="shared" si="5"/>
        <v>0.49623745819397991</v>
      </c>
      <c r="K35" s="120">
        <v>1833</v>
      </c>
      <c r="L35" s="121">
        <f t="shared" si="5"/>
        <v>-0.48784576697401505</v>
      </c>
      <c r="M35" s="120">
        <v>2603</v>
      </c>
      <c r="N35" s="121">
        <f t="shared" si="6"/>
        <v>0.42007637752318594</v>
      </c>
    </row>
    <row r="36" spans="2:14" x14ac:dyDescent="0.25">
      <c r="B36" s="119" t="s">
        <v>83</v>
      </c>
      <c r="C36" s="120">
        <v>0</v>
      </c>
      <c r="D36" s="121">
        <v>-1</v>
      </c>
      <c r="E36" s="120">
        <v>0</v>
      </c>
      <c r="F36" s="121" t="str">
        <f t="shared" si="5"/>
        <v>-</v>
      </c>
      <c r="G36" s="120">
        <v>2523</v>
      </c>
      <c r="H36" s="121" t="str">
        <f t="shared" si="5"/>
        <v>-</v>
      </c>
      <c r="I36" s="120">
        <v>3022</v>
      </c>
      <c r="J36" s="121">
        <f t="shared" si="5"/>
        <v>0.19778042013476016</v>
      </c>
      <c r="K36" s="120">
        <v>2354</v>
      </c>
      <c r="L36" s="121">
        <f t="shared" si="5"/>
        <v>-0.22104566512243551</v>
      </c>
      <c r="M36" s="120"/>
      <c r="N36" s="121"/>
    </row>
    <row r="37" spans="2:14" x14ac:dyDescent="0.25">
      <c r="B37" s="119" t="s">
        <v>85</v>
      </c>
      <c r="C37" s="120">
        <v>0</v>
      </c>
      <c r="D37" s="121">
        <v>-1</v>
      </c>
      <c r="E37" s="120">
        <v>0</v>
      </c>
      <c r="F37" s="121" t="str">
        <f t="shared" si="5"/>
        <v>-</v>
      </c>
      <c r="G37" s="120">
        <v>2342</v>
      </c>
      <c r="H37" s="121" t="str">
        <f t="shared" si="5"/>
        <v>-</v>
      </c>
      <c r="I37" s="120">
        <v>2765</v>
      </c>
      <c r="J37" s="121">
        <f t="shared" si="5"/>
        <v>0.18061485909479069</v>
      </c>
      <c r="K37" s="120">
        <v>2458</v>
      </c>
      <c r="L37" s="121">
        <f t="shared" si="5"/>
        <v>-0.1110307414104883</v>
      </c>
      <c r="M37" s="120"/>
      <c r="N37" s="121"/>
    </row>
    <row r="38" spans="2:14" x14ac:dyDescent="0.25">
      <c r="B38" s="119" t="s">
        <v>87</v>
      </c>
      <c r="C38" s="120">
        <v>1055</v>
      </c>
      <c r="D38" s="121">
        <v>-0.66989987484355451</v>
      </c>
      <c r="E38" s="120">
        <v>1055</v>
      </c>
      <c r="F38" s="121">
        <f t="shared" si="5"/>
        <v>0</v>
      </c>
      <c r="G38" s="120">
        <v>3343</v>
      </c>
      <c r="H38" s="121">
        <f t="shared" si="5"/>
        <v>2.1687203791469196</v>
      </c>
      <c r="I38" s="120">
        <v>3033</v>
      </c>
      <c r="J38" s="121">
        <f t="shared" si="5"/>
        <v>-9.2731079868381694E-2</v>
      </c>
      <c r="K38" s="120">
        <v>3098</v>
      </c>
      <c r="L38" s="121">
        <f t="shared" si="5"/>
        <v>2.1430926475436873E-2</v>
      </c>
      <c r="M38" s="120"/>
      <c r="N38" s="121"/>
    </row>
    <row r="39" spans="2:14" x14ac:dyDescent="0.25">
      <c r="B39" s="119" t="s">
        <v>89</v>
      </c>
      <c r="C39" s="120">
        <v>220</v>
      </c>
      <c r="D39" s="121">
        <v>-0.92532247114731836</v>
      </c>
      <c r="E39" s="120">
        <v>220</v>
      </c>
      <c r="F39" s="121">
        <f t="shared" si="5"/>
        <v>0</v>
      </c>
      <c r="G39" s="120">
        <v>3143</v>
      </c>
      <c r="H39" s="121">
        <f t="shared" si="5"/>
        <v>13.286363636363637</v>
      </c>
      <c r="I39" s="120">
        <v>3673</v>
      </c>
      <c r="J39" s="121">
        <f t="shared" si="5"/>
        <v>0.16862869869551389</v>
      </c>
      <c r="K39" s="120">
        <v>3065</v>
      </c>
      <c r="L39" s="121">
        <f t="shared" si="5"/>
        <v>-0.16553226245575825</v>
      </c>
      <c r="M39" s="120"/>
      <c r="N39" s="121"/>
    </row>
    <row r="40" spans="2:14" x14ac:dyDescent="0.25">
      <c r="B40" s="119" t="s">
        <v>91</v>
      </c>
      <c r="C40" s="120">
        <v>283</v>
      </c>
      <c r="D40" s="121">
        <v>-0.89757509952949688</v>
      </c>
      <c r="E40" s="120">
        <v>283</v>
      </c>
      <c r="F40" s="121">
        <f t="shared" si="5"/>
        <v>0</v>
      </c>
      <c r="G40" s="120">
        <v>3407</v>
      </c>
      <c r="H40" s="121">
        <f t="shared" si="5"/>
        <v>11.03886925795053</v>
      </c>
      <c r="I40" s="120">
        <v>4198</v>
      </c>
      <c r="J40" s="121">
        <f t="shared" si="5"/>
        <v>0.23216906369239809</v>
      </c>
      <c r="K40" s="120">
        <v>3898</v>
      </c>
      <c r="L40" s="121">
        <f t="shared" si="5"/>
        <v>-7.1462601238685086E-2</v>
      </c>
      <c r="M40" s="120"/>
      <c r="N40" s="121"/>
    </row>
    <row r="41" spans="2:14" x14ac:dyDescent="0.25">
      <c r="B41" s="119" t="s">
        <v>93</v>
      </c>
      <c r="C41" s="120">
        <v>452</v>
      </c>
      <c r="D41" s="121">
        <v>-0.88433981576253839</v>
      </c>
      <c r="E41" s="120">
        <v>452</v>
      </c>
      <c r="F41" s="121">
        <f t="shared" si="5"/>
        <v>0</v>
      </c>
      <c r="G41" s="120">
        <v>3973</v>
      </c>
      <c r="H41" s="121">
        <f t="shared" si="5"/>
        <v>7.7898230088495577</v>
      </c>
      <c r="I41" s="120">
        <v>4299</v>
      </c>
      <c r="J41" s="121">
        <f t="shared" si="5"/>
        <v>8.2053863579159225E-2</v>
      </c>
      <c r="K41" s="120">
        <v>3199</v>
      </c>
      <c r="L41" s="121">
        <f t="shared" si="5"/>
        <v>-0.25587345894394042</v>
      </c>
      <c r="M41" s="120"/>
      <c r="N41" s="121"/>
    </row>
    <row r="42" spans="2:14" x14ac:dyDescent="0.25">
      <c r="B42" s="119" t="s">
        <v>95</v>
      </c>
      <c r="C42" s="120">
        <v>469</v>
      </c>
      <c r="D42" s="121">
        <v>-0.84943820224719102</v>
      </c>
      <c r="E42" s="120">
        <v>469</v>
      </c>
      <c r="F42" s="121">
        <f t="shared" si="5"/>
        <v>0</v>
      </c>
      <c r="G42" s="120">
        <v>4607</v>
      </c>
      <c r="H42" s="121">
        <f t="shared" si="5"/>
        <v>8.8230277185501063</v>
      </c>
      <c r="I42" s="120">
        <v>5428</v>
      </c>
      <c r="J42" s="121">
        <f t="shared" si="5"/>
        <v>0.17820707618840892</v>
      </c>
      <c r="K42" s="120">
        <v>4419</v>
      </c>
      <c r="L42" s="121">
        <f t="shared" si="5"/>
        <v>-0.1858879882092852</v>
      </c>
      <c r="M42" s="120"/>
      <c r="N42" s="121"/>
    </row>
    <row r="43" spans="2:14" ht="15.75" x14ac:dyDescent="0.25">
      <c r="B43" s="122" t="s">
        <v>32</v>
      </c>
      <c r="C43" s="123">
        <v>10755</v>
      </c>
      <c r="D43" s="124">
        <v>-0.722959223100899</v>
      </c>
      <c r="E43" s="123">
        <v>10755</v>
      </c>
      <c r="F43" s="124">
        <f t="shared" si="5"/>
        <v>0</v>
      </c>
      <c r="G43" s="123">
        <v>37638</v>
      </c>
      <c r="H43" s="124">
        <f t="shared" si="5"/>
        <v>2.4995815899581588</v>
      </c>
      <c r="I43" s="123">
        <v>50521</v>
      </c>
      <c r="J43" s="124">
        <f t="shared" si="5"/>
        <v>0.34228705032148365</v>
      </c>
      <c r="K43" s="123">
        <v>43075</v>
      </c>
      <c r="L43" s="124">
        <f t="shared" si="5"/>
        <v>-0.14738425605193883</v>
      </c>
      <c r="M43" s="123">
        <v>18160</v>
      </c>
      <c r="N43" s="124">
        <v>-0.11776136805285664</v>
      </c>
    </row>
    <row r="44" spans="2:14" ht="6" customHeight="1" x14ac:dyDescent="0.25"/>
    <row r="45" spans="2:14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4" x14ac:dyDescent="0.25">
      <c r="K46" s="81"/>
    </row>
  </sheetData>
  <mergeCells count="16"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F6C68-CD28-4E88-8295-69410F59B948}">
  <sheetPr>
    <tabColor theme="7" tint="0.79998168889431442"/>
  </sheetPr>
  <dimension ref="A4:E116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9" t="s">
        <v>246</v>
      </c>
      <c r="C4" s="279"/>
      <c r="D4" s="279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1" t="s">
        <v>134</v>
      </c>
      <c r="D6" s="302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43737</v>
      </c>
      <c r="D8" s="121">
        <f t="shared" ref="D8:D10" si="0">C8/C9-1</f>
        <v>-0.14519407418989172</v>
      </c>
    </row>
    <row r="9" spans="1:5" x14ac:dyDescent="0.25">
      <c r="A9" s="1"/>
      <c r="B9" s="119">
        <v>2023</v>
      </c>
      <c r="C9" s="120">
        <v>51166</v>
      </c>
      <c r="D9" s="121">
        <f t="shared" si="0"/>
        <v>0.3553548250377474</v>
      </c>
    </row>
    <row r="10" spans="1:5" x14ac:dyDescent="0.25">
      <c r="A10" s="1"/>
      <c r="B10" s="119">
        <v>2022</v>
      </c>
      <c r="C10" s="120">
        <v>37751</v>
      </c>
      <c r="D10" s="121">
        <f t="shared" si="0"/>
        <v>0.87247656366251669</v>
      </c>
    </row>
    <row r="11" spans="1:5" x14ac:dyDescent="0.25">
      <c r="A11" s="1"/>
      <c r="B11" s="119">
        <v>2021</v>
      </c>
      <c r="C11" s="120">
        <v>20161</v>
      </c>
      <c r="D11" s="121">
        <f>C11/C12-1</f>
        <v>0.59589962795852136</v>
      </c>
    </row>
    <row r="12" spans="1:5" x14ac:dyDescent="0.25">
      <c r="A12" s="1" t="s">
        <v>74</v>
      </c>
      <c r="B12" s="119">
        <v>2020</v>
      </c>
      <c r="C12" s="120">
        <v>12633</v>
      </c>
      <c r="D12" s="121">
        <f t="shared" ref="D12:D21" si="1">C12/C13-1</f>
        <v>-0.71973999467565886</v>
      </c>
    </row>
    <row r="13" spans="1:5" x14ac:dyDescent="0.25">
      <c r="A13" s="1" t="s">
        <v>76</v>
      </c>
      <c r="B13" s="119">
        <v>2019</v>
      </c>
      <c r="C13" s="120">
        <v>45076</v>
      </c>
      <c r="D13" s="121">
        <f t="shared" si="1"/>
        <v>-4.1629459539907265E-2</v>
      </c>
    </row>
    <row r="14" spans="1:5" x14ac:dyDescent="0.25">
      <c r="A14" s="1" t="s">
        <v>78</v>
      </c>
      <c r="B14" s="119">
        <v>2018</v>
      </c>
      <c r="C14" s="120">
        <v>47034</v>
      </c>
      <c r="D14" s="121">
        <f t="shared" si="1"/>
        <v>-0.13403542364767829</v>
      </c>
    </row>
    <row r="15" spans="1:5" x14ac:dyDescent="0.25">
      <c r="A15" s="1" t="s">
        <v>80</v>
      </c>
      <c r="B15" s="119">
        <v>2017</v>
      </c>
      <c r="C15" s="120">
        <v>54314</v>
      </c>
      <c r="D15" s="121">
        <f>C15/C16-1</f>
        <v>-1.1953143676787237E-3</v>
      </c>
    </row>
    <row r="16" spans="1:5" x14ac:dyDescent="0.25">
      <c r="A16" s="1" t="s">
        <v>82</v>
      </c>
      <c r="B16" s="119">
        <v>2016</v>
      </c>
      <c r="C16" s="120">
        <v>54379</v>
      </c>
      <c r="D16" s="121">
        <f>C16/C17-1</f>
        <v>0.14431514488331465</v>
      </c>
    </row>
    <row r="17" spans="1:5" x14ac:dyDescent="0.25">
      <c r="A17" s="1" t="s">
        <v>84</v>
      </c>
      <c r="B17" s="119">
        <v>2015</v>
      </c>
      <c r="C17" s="120">
        <v>47521</v>
      </c>
      <c r="D17" s="121">
        <f t="shared" si="1"/>
        <v>-0.22950580452688241</v>
      </c>
    </row>
    <row r="18" spans="1:5" x14ac:dyDescent="0.25">
      <c r="A18" s="1" t="s">
        <v>86</v>
      </c>
      <c r="B18" s="119">
        <v>2014</v>
      </c>
      <c r="C18" s="120">
        <v>61676</v>
      </c>
      <c r="D18" s="121">
        <f t="shared" si="1"/>
        <v>0.16216318070472968</v>
      </c>
    </row>
    <row r="19" spans="1:5" x14ac:dyDescent="0.25">
      <c r="A19" s="1" t="s">
        <v>88</v>
      </c>
      <c r="B19" s="119">
        <v>2013</v>
      </c>
      <c r="C19" s="120">
        <v>53070</v>
      </c>
      <c r="D19" s="121">
        <f t="shared" si="1"/>
        <v>5.9519296383350184E-3</v>
      </c>
    </row>
    <row r="20" spans="1:5" x14ac:dyDescent="0.25">
      <c r="A20" s="1" t="s">
        <v>90</v>
      </c>
      <c r="B20" s="119">
        <v>2012</v>
      </c>
      <c r="C20" s="120">
        <v>52756</v>
      </c>
      <c r="D20" s="121">
        <f>C20/C21-1</f>
        <v>1.0056353528262729E-3</v>
      </c>
    </row>
    <row r="21" spans="1:5" x14ac:dyDescent="0.25">
      <c r="A21" s="1" t="s">
        <v>92</v>
      </c>
      <c r="B21" s="119">
        <v>2011</v>
      </c>
      <c r="C21" s="120">
        <v>52703</v>
      </c>
      <c r="D21" s="121">
        <f t="shared" si="1"/>
        <v>4.8106753639328703E-2</v>
      </c>
    </row>
    <row r="22" spans="1:5" x14ac:dyDescent="0.25">
      <c r="A22" s="1" t="s">
        <v>94</v>
      </c>
      <c r="B22" s="119">
        <v>2010</v>
      </c>
      <c r="C22" s="120">
        <v>50284</v>
      </c>
      <c r="D22" s="121"/>
    </row>
    <row r="23" spans="1:5" ht="6" customHeight="1" x14ac:dyDescent="0.25"/>
    <row r="24" spans="1:5" x14ac:dyDescent="0.25">
      <c r="B24" s="107" t="s">
        <v>57</v>
      </c>
      <c r="C24" s="107"/>
      <c r="D24" s="107"/>
    </row>
    <row r="27" spans="1:5" ht="48.75" customHeight="1" thickBot="1" x14ac:dyDescent="0.3">
      <c r="B27" s="279" t="s">
        <v>247</v>
      </c>
      <c r="C27" s="279"/>
      <c r="D27" s="279"/>
      <c r="E27" s="1" t="s">
        <v>96</v>
      </c>
    </row>
    <row r="28" spans="1:5" ht="10.5" customHeight="1" thickBot="1" x14ac:dyDescent="0.3">
      <c r="B28" s="108"/>
      <c r="C28" s="109"/>
      <c r="D28" s="108"/>
      <c r="E28" s="1" t="s">
        <v>97</v>
      </c>
    </row>
    <row r="29" spans="1:5" ht="22.5" thickTop="1" thickBot="1" x14ac:dyDescent="0.3">
      <c r="B29" s="126" t="s">
        <v>98</v>
      </c>
      <c r="C29" s="301" t="s">
        <v>139</v>
      </c>
      <c r="D29" s="302"/>
    </row>
    <row r="30" spans="1:5" ht="16.5" thickTop="1" thickBot="1" x14ac:dyDescent="0.3">
      <c r="B30" s="87"/>
      <c r="C30" s="116" t="s">
        <v>140</v>
      </c>
      <c r="D30" s="117" t="s">
        <v>141</v>
      </c>
    </row>
    <row r="31" spans="1:5" x14ac:dyDescent="0.25">
      <c r="B31" s="119">
        <v>2024</v>
      </c>
      <c r="C31" s="120">
        <v>43075</v>
      </c>
      <c r="D31" s="121">
        <f t="shared" ref="D31:D44" si="2">C31/C32-1</f>
        <v>-0.14738425605193883</v>
      </c>
    </row>
    <row r="32" spans="1:5" x14ac:dyDescent="0.25">
      <c r="B32" s="119">
        <v>2023</v>
      </c>
      <c r="C32" s="120">
        <v>50521</v>
      </c>
      <c r="D32" s="121">
        <f t="shared" si="2"/>
        <v>0.34228705032148365</v>
      </c>
    </row>
    <row r="33" spans="2:4" x14ac:dyDescent="0.25">
      <c r="B33" s="119">
        <v>2022</v>
      </c>
      <c r="C33" s="120">
        <v>37638</v>
      </c>
      <c r="D33" s="121">
        <f t="shared" si="2"/>
        <v>0.86687168295223449</v>
      </c>
    </row>
    <row r="34" spans="2:4" x14ac:dyDescent="0.25">
      <c r="B34" s="119">
        <v>2021</v>
      </c>
      <c r="C34" s="120">
        <v>20161</v>
      </c>
      <c r="D34" s="121">
        <f t="shared" si="2"/>
        <v>0.87456996745699667</v>
      </c>
    </row>
    <row r="35" spans="2:4" x14ac:dyDescent="0.25">
      <c r="B35" s="119">
        <v>2020</v>
      </c>
      <c r="C35" s="120">
        <v>10755</v>
      </c>
      <c r="D35" s="121">
        <f t="shared" si="2"/>
        <v>-0.722959223100899</v>
      </c>
    </row>
    <row r="36" spans="2:4" x14ac:dyDescent="0.25">
      <c r="B36" s="119">
        <v>2019</v>
      </c>
      <c r="C36" s="120">
        <v>38821</v>
      </c>
      <c r="D36" s="121">
        <f t="shared" si="2"/>
        <v>-5.2383625845192516E-2</v>
      </c>
    </row>
    <row r="37" spans="2:4" x14ac:dyDescent="0.25">
      <c r="B37" s="119">
        <v>2018</v>
      </c>
      <c r="C37" s="120">
        <v>40967</v>
      </c>
      <c r="D37" s="121">
        <f t="shared" si="2"/>
        <v>-0.13190795050008475</v>
      </c>
    </row>
    <row r="38" spans="2:4" x14ac:dyDescent="0.25">
      <c r="B38" s="119">
        <v>2017</v>
      </c>
      <c r="C38" s="120">
        <v>47192</v>
      </c>
      <c r="D38" s="121">
        <f>C38/C39-1</f>
        <v>-2.6868749355603683E-2</v>
      </c>
    </row>
    <row r="39" spans="2:4" x14ac:dyDescent="0.25">
      <c r="B39" s="119">
        <v>2016</v>
      </c>
      <c r="C39" s="120">
        <v>48495</v>
      </c>
      <c r="D39" s="121">
        <f>C39/C40-1</f>
        <v>0.14604750088621055</v>
      </c>
    </row>
    <row r="40" spans="2:4" x14ac:dyDescent="0.25">
      <c r="B40" s="119">
        <v>2015</v>
      </c>
      <c r="C40" s="120">
        <v>42315</v>
      </c>
      <c r="D40" s="121">
        <f t="shared" si="2"/>
        <v>-0.24697026320004267</v>
      </c>
    </row>
    <row r="41" spans="2:4" x14ac:dyDescent="0.25">
      <c r="B41" s="119">
        <v>2014</v>
      </c>
      <c r="C41" s="120">
        <v>56193</v>
      </c>
      <c r="D41" s="121">
        <f t="shared" si="2"/>
        <v>0.15981424148606815</v>
      </c>
    </row>
    <row r="42" spans="2:4" x14ac:dyDescent="0.25">
      <c r="B42" s="119">
        <v>2013</v>
      </c>
      <c r="C42" s="120">
        <v>48450</v>
      </c>
      <c r="D42" s="121">
        <f t="shared" si="2"/>
        <v>-1.3579819614390143E-2</v>
      </c>
    </row>
    <row r="43" spans="2:4" x14ac:dyDescent="0.25">
      <c r="B43" s="119">
        <v>2012</v>
      </c>
      <c r="C43" s="120">
        <v>49117</v>
      </c>
      <c r="D43" s="121">
        <f>C43/C44-1</f>
        <v>7.8589896171050722E-3</v>
      </c>
    </row>
    <row r="44" spans="2:4" x14ac:dyDescent="0.25">
      <c r="B44" s="119">
        <v>2011</v>
      </c>
      <c r="C44" s="120">
        <v>48734</v>
      </c>
      <c r="D44" s="121">
        <f t="shared" si="2"/>
        <v>2.8078391662974989E-2</v>
      </c>
    </row>
    <row r="45" spans="2:4" x14ac:dyDescent="0.25">
      <c r="B45" s="119">
        <v>2010</v>
      </c>
      <c r="C45" s="120">
        <v>47403</v>
      </c>
      <c r="D45" s="121"/>
    </row>
    <row r="46" spans="2:4" ht="6" customHeight="1" x14ac:dyDescent="0.25"/>
    <row r="47" spans="2:4" x14ac:dyDescent="0.25">
      <c r="B47" s="107" t="s">
        <v>57</v>
      </c>
      <c r="C47" s="107"/>
      <c r="D47" s="107"/>
    </row>
    <row r="50" spans="1:5" ht="48.75" customHeight="1" thickBot="1" x14ac:dyDescent="0.3">
      <c r="B50" s="279" t="s">
        <v>248</v>
      </c>
      <c r="C50" s="279"/>
      <c r="D50" s="279"/>
      <c r="E50" s="1" t="s">
        <v>100</v>
      </c>
    </row>
    <row r="51" spans="1:5" ht="10.5" customHeight="1" thickBot="1" x14ac:dyDescent="0.3">
      <c r="B51" s="108"/>
      <c r="C51" s="109"/>
      <c r="D51" s="108"/>
      <c r="E51" s="1" t="s">
        <v>101</v>
      </c>
    </row>
    <row r="52" spans="1:5" ht="22.5" thickTop="1" thickBot="1" x14ac:dyDescent="0.3">
      <c r="B52" s="111"/>
      <c r="C52" s="301" t="s">
        <v>142</v>
      </c>
      <c r="D52" s="302"/>
    </row>
    <row r="53" spans="1:5" ht="16.5" thickTop="1" thickBot="1" x14ac:dyDescent="0.3">
      <c r="B53" s="87"/>
      <c r="C53" s="116" t="s">
        <v>140</v>
      </c>
      <c r="D53" s="117" t="s">
        <v>141</v>
      </c>
    </row>
    <row r="54" spans="1:5" x14ac:dyDescent="0.25">
      <c r="A54" s="1">
        <v>1</v>
      </c>
      <c r="B54" s="119">
        <v>2024</v>
      </c>
      <c r="C54" s="120">
        <v>0</v>
      </c>
      <c r="D54" s="121" t="e">
        <f t="shared" ref="D54:D56" si="3">C54/C55-1</f>
        <v>#DIV/0!</v>
      </c>
    </row>
    <row r="55" spans="1:5" x14ac:dyDescent="0.25">
      <c r="A55" s="1"/>
      <c r="B55" s="119">
        <v>2023</v>
      </c>
      <c r="C55" s="120">
        <v>0</v>
      </c>
      <c r="D55" s="121" t="e">
        <f t="shared" si="3"/>
        <v>#DIV/0!</v>
      </c>
    </row>
    <row r="56" spans="1:5" x14ac:dyDescent="0.25">
      <c r="A56" s="1"/>
      <c r="B56" s="119">
        <v>2022</v>
      </c>
      <c r="C56" s="120">
        <v>0</v>
      </c>
      <c r="D56" s="121" t="e">
        <f t="shared" si="3"/>
        <v>#DIV/0!</v>
      </c>
    </row>
    <row r="57" spans="1:5" x14ac:dyDescent="0.25">
      <c r="A57" s="1"/>
      <c r="B57" s="119">
        <v>2021</v>
      </c>
      <c r="C57" s="120">
        <v>0</v>
      </c>
      <c r="D57" s="121" t="e">
        <f>C57/C58-1</f>
        <v>#DIV/0!</v>
      </c>
    </row>
    <row r="58" spans="1:5" x14ac:dyDescent="0.25">
      <c r="A58" s="1">
        <v>2</v>
      </c>
      <c r="B58" s="119">
        <v>2020</v>
      </c>
      <c r="C58" s="120">
        <v>0</v>
      </c>
      <c r="D58" s="121" t="e">
        <f t="shared" ref="D58:D67" si="4">C58/C59-1</f>
        <v>#DIV/0!</v>
      </c>
    </row>
    <row r="59" spans="1:5" x14ac:dyDescent="0.25">
      <c r="A59" s="1">
        <v>3</v>
      </c>
      <c r="B59" s="119">
        <v>2019</v>
      </c>
      <c r="C59" s="120">
        <v>0</v>
      </c>
      <c r="D59" s="121" t="e">
        <f t="shared" si="4"/>
        <v>#DIV/0!</v>
      </c>
    </row>
    <row r="60" spans="1:5" x14ac:dyDescent="0.25">
      <c r="A60" s="1">
        <v>4</v>
      </c>
      <c r="B60" s="119">
        <v>2018</v>
      </c>
      <c r="C60" s="120">
        <v>0</v>
      </c>
      <c r="D60" s="121" t="e">
        <f t="shared" si="4"/>
        <v>#DIV/0!</v>
      </c>
    </row>
    <row r="61" spans="1:5" x14ac:dyDescent="0.25">
      <c r="A61" s="1">
        <v>5</v>
      </c>
      <c r="B61" s="119">
        <v>2017</v>
      </c>
      <c r="C61" s="120">
        <v>0</v>
      </c>
      <c r="D61" s="121" t="e">
        <f>C61/C62-1</f>
        <v>#DIV/0!</v>
      </c>
    </row>
    <row r="62" spans="1:5" x14ac:dyDescent="0.25">
      <c r="A62" s="1">
        <v>6</v>
      </c>
      <c r="B62" s="119">
        <v>2016</v>
      </c>
      <c r="C62" s="120">
        <v>0</v>
      </c>
      <c r="D62" s="121" t="e">
        <f>C62/C63-1</f>
        <v>#DIV/0!</v>
      </c>
    </row>
    <row r="63" spans="1:5" x14ac:dyDescent="0.25">
      <c r="A63" s="1">
        <v>7</v>
      </c>
      <c r="B63" s="119">
        <v>2015</v>
      </c>
      <c r="C63" s="120">
        <v>0</v>
      </c>
      <c r="D63" s="121">
        <f t="shared" si="4"/>
        <v>-1</v>
      </c>
    </row>
    <row r="64" spans="1:5" x14ac:dyDescent="0.25">
      <c r="A64" s="1">
        <v>8</v>
      </c>
      <c r="B64" s="119">
        <v>2014</v>
      </c>
      <c r="C64" s="120">
        <v>25282</v>
      </c>
      <c r="D64" s="121">
        <f t="shared" si="4"/>
        <v>-3.5774218154080883E-2</v>
      </c>
    </row>
    <row r="65" spans="1:5" x14ac:dyDescent="0.25">
      <c r="A65" s="1">
        <v>9</v>
      </c>
      <c r="B65" s="119">
        <v>2013</v>
      </c>
      <c r="C65" s="120">
        <v>26220</v>
      </c>
      <c r="D65" s="121">
        <f t="shared" si="4"/>
        <v>-3.5107087657319513E-2</v>
      </c>
    </row>
    <row r="66" spans="1:5" x14ac:dyDescent="0.25">
      <c r="A66" s="1">
        <v>10</v>
      </c>
      <c r="B66" s="119">
        <v>2012</v>
      </c>
      <c r="C66" s="120">
        <v>27174</v>
      </c>
      <c r="D66" s="121">
        <f>C66/C67-1</f>
        <v>5.5230310394338566E-4</v>
      </c>
    </row>
    <row r="67" spans="1:5" x14ac:dyDescent="0.25">
      <c r="A67" s="1">
        <v>11</v>
      </c>
      <c r="B67" s="119">
        <v>2011</v>
      </c>
      <c r="C67" s="120">
        <v>27159</v>
      </c>
      <c r="D67" s="121">
        <f t="shared" si="4"/>
        <v>2.3631840796019876E-2</v>
      </c>
    </row>
    <row r="68" spans="1:5" x14ac:dyDescent="0.25">
      <c r="A68" s="1">
        <v>12</v>
      </c>
      <c r="B68" s="119">
        <v>2010</v>
      </c>
      <c r="C68" s="120">
        <v>26532</v>
      </c>
      <c r="D68" s="121"/>
    </row>
    <row r="69" spans="1:5" ht="6" customHeight="1" x14ac:dyDescent="0.25"/>
    <row r="70" spans="1:5" x14ac:dyDescent="0.25">
      <c r="B70" s="107" t="s">
        <v>57</v>
      </c>
      <c r="C70" s="107"/>
      <c r="D70" s="107"/>
    </row>
    <row r="73" spans="1:5" ht="48.75" customHeight="1" thickBot="1" x14ac:dyDescent="0.3">
      <c r="B73" s="279" t="s">
        <v>143</v>
      </c>
      <c r="C73" s="279"/>
      <c r="D73" s="279"/>
      <c r="E73" s="1" t="s">
        <v>103</v>
      </c>
    </row>
    <row r="74" spans="1:5" ht="10.5" customHeight="1" thickBot="1" x14ac:dyDescent="0.3">
      <c r="B74" s="108"/>
      <c r="C74" s="109"/>
      <c r="D74" s="108"/>
      <c r="E74" s="1" t="s">
        <v>104</v>
      </c>
    </row>
    <row r="75" spans="1:5" ht="22.5" thickTop="1" thickBot="1" x14ac:dyDescent="0.3">
      <c r="B75" s="111"/>
      <c r="C75" s="301" t="s">
        <v>144</v>
      </c>
      <c r="D75" s="302"/>
    </row>
    <row r="76" spans="1:5" ht="16.5" thickTop="1" thickBot="1" x14ac:dyDescent="0.3">
      <c r="B76" s="87"/>
      <c r="C76" s="116" t="s">
        <v>140</v>
      </c>
      <c r="D76" s="117" t="s">
        <v>141</v>
      </c>
    </row>
    <row r="77" spans="1:5" x14ac:dyDescent="0.25">
      <c r="A77" s="1">
        <v>1</v>
      </c>
      <c r="B77" s="119">
        <v>2024</v>
      </c>
      <c r="C77" s="120">
        <v>0</v>
      </c>
      <c r="D77" s="121" t="e">
        <f t="shared" ref="D77:D83" si="5">C77/C78-1</f>
        <v>#DIV/0!</v>
      </c>
    </row>
    <row r="78" spans="1:5" x14ac:dyDescent="0.25">
      <c r="A78" s="1"/>
      <c r="B78" s="119">
        <v>2023</v>
      </c>
      <c r="C78" s="120">
        <v>0</v>
      </c>
      <c r="D78" s="121" t="e">
        <f t="shared" si="5"/>
        <v>#DIV/0!</v>
      </c>
    </row>
    <row r="79" spans="1:5" x14ac:dyDescent="0.25">
      <c r="A79" s="1"/>
      <c r="B79" s="119">
        <v>2022</v>
      </c>
      <c r="C79" s="120">
        <v>0</v>
      </c>
      <c r="D79" s="121" t="e">
        <f t="shared" si="5"/>
        <v>#DIV/0!</v>
      </c>
    </row>
    <row r="80" spans="1:5" x14ac:dyDescent="0.25">
      <c r="A80" s="1"/>
      <c r="B80" s="119">
        <v>2021</v>
      </c>
      <c r="C80" s="120">
        <v>0</v>
      </c>
      <c r="D80" s="121" t="e">
        <f t="shared" si="5"/>
        <v>#DIV/0!</v>
      </c>
    </row>
    <row r="81" spans="1:5" x14ac:dyDescent="0.25">
      <c r="A81" s="1">
        <v>2</v>
      </c>
      <c r="B81" s="119">
        <v>2020</v>
      </c>
      <c r="C81" s="120">
        <v>0</v>
      </c>
      <c r="D81" s="121" t="e">
        <f t="shared" si="5"/>
        <v>#DIV/0!</v>
      </c>
    </row>
    <row r="82" spans="1:5" x14ac:dyDescent="0.25">
      <c r="A82" s="1">
        <v>3</v>
      </c>
      <c r="B82" s="119">
        <v>2019</v>
      </c>
      <c r="C82" s="120">
        <v>0</v>
      </c>
      <c r="D82" s="121" t="e">
        <f t="shared" si="5"/>
        <v>#DIV/0!</v>
      </c>
    </row>
    <row r="83" spans="1:5" x14ac:dyDescent="0.25">
      <c r="A83" s="1">
        <v>4</v>
      </c>
      <c r="B83" s="119">
        <v>2018</v>
      </c>
      <c r="C83" s="120">
        <v>0</v>
      </c>
      <c r="D83" s="121" t="e">
        <f t="shared" si="5"/>
        <v>#DIV/0!</v>
      </c>
    </row>
    <row r="84" spans="1:5" x14ac:dyDescent="0.25">
      <c r="A84" s="1">
        <v>5</v>
      </c>
      <c r="B84" s="119">
        <v>2017</v>
      </c>
      <c r="C84" s="120">
        <v>0</v>
      </c>
      <c r="D84" s="121" t="e">
        <f>C84/C85-1</f>
        <v>#DIV/0!</v>
      </c>
    </row>
    <row r="85" spans="1:5" x14ac:dyDescent="0.25">
      <c r="A85" s="1">
        <v>6</v>
      </c>
      <c r="B85" s="119">
        <v>2016</v>
      </c>
      <c r="C85" s="120">
        <v>0</v>
      </c>
      <c r="D85" s="121" t="e">
        <f>C85/C86-1</f>
        <v>#DIV/0!</v>
      </c>
    </row>
    <row r="86" spans="1:5" x14ac:dyDescent="0.25">
      <c r="A86" s="1">
        <v>7</v>
      </c>
      <c r="B86" s="119">
        <v>2015</v>
      </c>
      <c r="C86" s="120">
        <v>0</v>
      </c>
      <c r="D86" s="121">
        <f t="shared" ref="D86:D88" si="6">C86/C87-1</f>
        <v>-1</v>
      </c>
    </row>
    <row r="87" spans="1:5" x14ac:dyDescent="0.25">
      <c r="A87" s="1">
        <v>8</v>
      </c>
      <c r="B87" s="119">
        <v>2014</v>
      </c>
      <c r="C87" s="120">
        <v>30911</v>
      </c>
      <c r="D87" s="121">
        <f t="shared" si="6"/>
        <v>0.39050832208726938</v>
      </c>
    </row>
    <row r="88" spans="1:5" x14ac:dyDescent="0.25">
      <c r="A88" s="1">
        <v>9</v>
      </c>
      <c r="B88" s="119">
        <v>2013</v>
      </c>
      <c r="C88" s="120">
        <v>22230</v>
      </c>
      <c r="D88" s="121">
        <f t="shared" si="6"/>
        <v>1.3079341931367727E-2</v>
      </c>
    </row>
    <row r="89" spans="1:5" x14ac:dyDescent="0.25">
      <c r="A89" s="1">
        <v>10</v>
      </c>
      <c r="B89" s="119">
        <v>2012</v>
      </c>
      <c r="C89" s="120">
        <v>21943</v>
      </c>
      <c r="D89" s="121">
        <f>C89/C90-1</f>
        <v>1.7056778679026552E-2</v>
      </c>
    </row>
    <row r="90" spans="1:5" x14ac:dyDescent="0.25">
      <c r="A90" s="1">
        <v>11</v>
      </c>
      <c r="B90" s="119">
        <v>2011</v>
      </c>
      <c r="C90" s="120">
        <v>21575</v>
      </c>
      <c r="D90" s="121">
        <f t="shared" ref="D90" si="7">C90/C91-1</f>
        <v>3.3731014326098485E-2</v>
      </c>
    </row>
    <row r="91" spans="1:5" x14ac:dyDescent="0.25">
      <c r="A91" s="1">
        <v>12</v>
      </c>
      <c r="B91" s="119">
        <v>2010</v>
      </c>
      <c r="C91" s="120">
        <v>20871</v>
      </c>
      <c r="D91" s="121"/>
    </row>
    <row r="92" spans="1:5" ht="6" customHeight="1" x14ac:dyDescent="0.25"/>
    <row r="93" spans="1:5" x14ac:dyDescent="0.25">
      <c r="B93" s="107" t="s">
        <v>57</v>
      </c>
      <c r="C93" s="107"/>
      <c r="D93" s="107"/>
    </row>
    <row r="96" spans="1:5" ht="48.75" customHeight="1" thickBot="1" x14ac:dyDescent="0.3">
      <c r="B96" s="279" t="s">
        <v>249</v>
      </c>
      <c r="C96" s="279"/>
      <c r="D96" s="279"/>
      <c r="E96" s="1" t="s">
        <v>116</v>
      </c>
    </row>
    <row r="97" spans="2:5" ht="10.5" customHeight="1" thickBot="1" x14ac:dyDescent="0.3">
      <c r="B97" s="108"/>
      <c r="C97" s="109"/>
      <c r="D97" s="108"/>
      <c r="E97" s="1" t="s">
        <v>117</v>
      </c>
    </row>
    <row r="98" spans="2:5" ht="22.5" thickTop="1" thickBot="1" x14ac:dyDescent="0.3">
      <c r="B98" s="126" t="s">
        <v>98</v>
      </c>
      <c r="C98" s="301" t="s">
        <v>34</v>
      </c>
      <c r="D98" s="302"/>
    </row>
    <row r="99" spans="2:5" ht="16.5" thickTop="1" thickBot="1" x14ac:dyDescent="0.3">
      <c r="B99" s="87"/>
      <c r="C99" s="116" t="s">
        <v>140</v>
      </c>
      <c r="D99" s="117" t="s">
        <v>141</v>
      </c>
    </row>
    <row r="100" spans="2:5" x14ac:dyDescent="0.25">
      <c r="B100" s="119">
        <v>2024</v>
      </c>
      <c r="C100" s="120">
        <v>0</v>
      </c>
      <c r="D100" s="121" t="e">
        <f t="shared" ref="D100:D113" si="8">C100/C101-1</f>
        <v>#DIV/0!</v>
      </c>
    </row>
    <row r="101" spans="2:5" x14ac:dyDescent="0.25">
      <c r="B101" s="119">
        <v>2023</v>
      </c>
      <c r="C101" s="120">
        <v>0</v>
      </c>
      <c r="D101" s="121" t="e">
        <f t="shared" si="8"/>
        <v>#DIV/0!</v>
      </c>
    </row>
    <row r="102" spans="2:5" x14ac:dyDescent="0.25">
      <c r="B102" s="119">
        <v>2022</v>
      </c>
      <c r="C102" s="120">
        <v>0</v>
      </c>
      <c r="D102" s="121" t="e">
        <f t="shared" si="8"/>
        <v>#DIV/0!</v>
      </c>
    </row>
    <row r="103" spans="2:5" x14ac:dyDescent="0.25">
      <c r="B103" s="119">
        <v>2021</v>
      </c>
      <c r="C103" s="120">
        <v>0</v>
      </c>
      <c r="D103" s="121">
        <f t="shared" si="8"/>
        <v>-1</v>
      </c>
    </row>
    <row r="104" spans="2:5" x14ac:dyDescent="0.25">
      <c r="B104" s="119">
        <v>2020</v>
      </c>
      <c r="C104" s="120">
        <v>1878</v>
      </c>
      <c r="D104" s="121">
        <f t="shared" si="8"/>
        <v>-0.69976019184652283</v>
      </c>
    </row>
    <row r="105" spans="2:5" x14ac:dyDescent="0.25">
      <c r="B105" s="119">
        <v>2019</v>
      </c>
      <c r="C105" s="120">
        <v>6255</v>
      </c>
      <c r="D105" s="121">
        <f t="shared" si="8"/>
        <v>3.0987308389649026E-2</v>
      </c>
    </row>
    <row r="106" spans="2:5" x14ac:dyDescent="0.25">
      <c r="B106" s="119">
        <v>2018</v>
      </c>
      <c r="C106" s="120">
        <v>6067</v>
      </c>
      <c r="D106" s="121">
        <f t="shared" si="8"/>
        <v>-0.14813254703734902</v>
      </c>
    </row>
    <row r="107" spans="2:5" x14ac:dyDescent="0.25">
      <c r="B107" s="119">
        <v>2017</v>
      </c>
      <c r="C107" s="120">
        <v>7122</v>
      </c>
      <c r="D107" s="121">
        <f t="shared" si="8"/>
        <v>0.21040108769544519</v>
      </c>
    </row>
    <row r="108" spans="2:5" x14ac:dyDescent="0.25">
      <c r="B108" s="119">
        <v>2016</v>
      </c>
      <c r="C108" s="120">
        <v>5884</v>
      </c>
      <c r="D108" s="121">
        <f t="shared" si="8"/>
        <v>0.13023434498655395</v>
      </c>
    </row>
    <row r="109" spans="2:5" x14ac:dyDescent="0.25">
      <c r="B109" s="119">
        <v>2015</v>
      </c>
      <c r="C109" s="120">
        <v>5206</v>
      </c>
      <c r="D109" s="121">
        <f t="shared" si="8"/>
        <v>-5.0519788436987012E-2</v>
      </c>
    </row>
    <row r="110" spans="2:5" x14ac:dyDescent="0.25">
      <c r="B110" s="119">
        <v>2014</v>
      </c>
      <c r="C110" s="120">
        <v>5483</v>
      </c>
      <c r="D110" s="121">
        <f t="shared" si="8"/>
        <v>0.18679653679653674</v>
      </c>
    </row>
    <row r="111" spans="2:5" x14ac:dyDescent="0.25">
      <c r="B111" s="119">
        <v>2013</v>
      </c>
      <c r="C111" s="120">
        <v>4620</v>
      </c>
      <c r="D111" s="121">
        <f t="shared" si="8"/>
        <v>0.26957955482275353</v>
      </c>
    </row>
    <row r="112" spans="2:5" x14ac:dyDescent="0.25">
      <c r="B112" s="119">
        <v>2012</v>
      </c>
      <c r="C112" s="120">
        <v>3639</v>
      </c>
      <c r="D112" s="121">
        <f t="shared" si="8"/>
        <v>-8.3144368858654616E-2</v>
      </c>
    </row>
    <row r="113" spans="2:4" x14ac:dyDescent="0.25">
      <c r="B113" s="119">
        <v>2011</v>
      </c>
      <c r="C113" s="120">
        <v>3969</v>
      </c>
      <c r="D113" s="121">
        <f t="shared" si="8"/>
        <v>0.37764665046858736</v>
      </c>
    </row>
    <row r="114" spans="2:4" x14ac:dyDescent="0.25">
      <c r="B114" s="119">
        <v>2010</v>
      </c>
      <c r="C114" s="120">
        <v>2881</v>
      </c>
      <c r="D114" s="121"/>
    </row>
    <row r="115" spans="2:4" ht="6" customHeight="1" x14ac:dyDescent="0.25"/>
    <row r="116" spans="2:4" x14ac:dyDescent="0.25">
      <c r="B116" s="107" t="s">
        <v>57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CC91C-5700-4A03-BADD-80307B4D141C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4" x14ac:dyDescent="0.4">
      <c r="B2" s="130"/>
      <c r="C2" s="130"/>
      <c r="D2" s="130"/>
      <c r="E2" s="130"/>
      <c r="F2" s="130"/>
    </row>
    <row r="3" spans="1:22" ht="40.5" customHeight="1" thickBot="1" x14ac:dyDescent="0.3">
      <c r="B3" s="66" t="s">
        <v>145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</row>
    <row r="4" spans="1:22" ht="8.25" customHeight="1" thickBot="1" x14ac:dyDescent="0.3">
      <c r="B4" s="85"/>
      <c r="C4" s="85"/>
      <c r="D4" s="85"/>
      <c r="E4" s="85"/>
      <c r="F4" s="85"/>
      <c r="G4" s="85"/>
      <c r="H4" s="85"/>
      <c r="I4" s="85"/>
      <c r="J4" s="86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</row>
    <row r="5" spans="1:22" ht="60.75" thickBot="1" x14ac:dyDescent="0.3">
      <c r="B5" s="87"/>
      <c r="C5" s="131" t="s">
        <v>250</v>
      </c>
      <c r="D5" s="131" t="s">
        <v>224</v>
      </c>
      <c r="E5" s="131" t="s">
        <v>225</v>
      </c>
      <c r="F5" s="131" t="s">
        <v>226</v>
      </c>
      <c r="G5" s="131" t="s">
        <v>227</v>
      </c>
      <c r="H5" s="131" t="s">
        <v>228</v>
      </c>
      <c r="I5" s="132" t="str">
        <f>CONCATENATE("var. ",RIGHT(H5,2),"/",RIGHT(G5,2))</f>
        <v>var. 25/24</v>
      </c>
      <c r="J5" s="132" t="str">
        <f>CONCATENATE("dif. ",RIGHT(H5,2),"/",RIGHT(G5,2))</f>
        <v>dif. 25/24</v>
      </c>
      <c r="K5" s="14" t="str">
        <f>CONCATENATE("cuota ",H5)</f>
        <v>cuota acumulado a mayo 2025</v>
      </c>
      <c r="L5" s="14" t="str">
        <f>CONCATENATE("cuota/ total municipio ",RIGHT(H5,2))</f>
        <v>cuota/ total municipio 25</v>
      </c>
      <c r="M5" s="13" t="s">
        <v>251</v>
      </c>
      <c r="N5" s="13" t="s">
        <v>219</v>
      </c>
      <c r="O5" s="13" t="s">
        <v>220</v>
      </c>
      <c r="P5" s="13" t="s">
        <v>221</v>
      </c>
      <c r="Q5" s="13" t="s">
        <v>222</v>
      </c>
      <c r="R5" s="13" t="s">
        <v>223</v>
      </c>
      <c r="S5" s="132" t="str">
        <f>CONCATENATE("var. ",RIGHT(R5,2),"/",RIGHT(Q5,2))</f>
        <v>var. 25/24</v>
      </c>
      <c r="T5" s="132" t="str">
        <f>CONCATENATE("dif. ",RIGHT(R5,2),"/",RIGHT(Q5,2))</f>
        <v>dif. 25/24</v>
      </c>
      <c r="U5" s="14" t="str">
        <f>CONCATENATE("cuota ",R5)</f>
        <v>cuota mayo 2025</v>
      </c>
      <c r="V5" s="133" t="str">
        <f>CONCATENATE("cuota/ total municipio ",RIGHT(R5,2))</f>
        <v>cuota/ total municipio 25</v>
      </c>
    </row>
    <row r="6" spans="1:22" ht="15.75" x14ac:dyDescent="0.25">
      <c r="B6" s="134" t="s">
        <v>45</v>
      </c>
      <c r="C6" s="135">
        <v>948382</v>
      </c>
      <c r="D6" s="135">
        <v>378303</v>
      </c>
      <c r="E6" s="135">
        <v>1821530</v>
      </c>
      <c r="F6" s="135">
        <v>2092095</v>
      </c>
      <c r="G6" s="135">
        <v>2239198</v>
      </c>
      <c r="H6" s="135">
        <v>2228887</v>
      </c>
      <c r="I6" s="136">
        <f>IFERROR(H6/G6-1,"-")</f>
        <v>-4.6047736734312616E-3</v>
      </c>
      <c r="J6" s="135">
        <f>IFERROR(H6-G6,"-")</f>
        <v>-10311</v>
      </c>
      <c r="K6" s="136">
        <f t="shared" ref="K6:K57" si="0">IFERROR(H6/$H$6,"-")</f>
        <v>1</v>
      </c>
      <c r="L6" s="137">
        <f>H6/H6</f>
        <v>1</v>
      </c>
      <c r="M6" s="135">
        <v>1066</v>
      </c>
      <c r="N6" s="135">
        <v>114793</v>
      </c>
      <c r="O6" s="135">
        <v>379380</v>
      </c>
      <c r="P6" s="135">
        <v>391272</v>
      </c>
      <c r="Q6" s="135">
        <v>451281</v>
      </c>
      <c r="R6" s="135">
        <v>445383</v>
      </c>
      <c r="S6" s="136">
        <f>IFERROR(R6/Q6-1,"-")</f>
        <v>-1.3069462264088227E-2</v>
      </c>
      <c r="T6" s="135">
        <f t="shared" ref="T6:T57" si="1">R6-Q6</f>
        <v>-5898</v>
      </c>
      <c r="U6" s="136">
        <f>IFERROR(P6/$P$6,"-")</f>
        <v>1</v>
      </c>
      <c r="V6" s="137">
        <f>IFERROR(R6/R6,"-")</f>
        <v>1</v>
      </c>
    </row>
    <row r="7" spans="1:22" ht="15.75" x14ac:dyDescent="0.25">
      <c r="B7" s="138" t="s">
        <v>62</v>
      </c>
      <c r="C7" s="139">
        <v>724591</v>
      </c>
      <c r="D7" s="139">
        <v>288839</v>
      </c>
      <c r="E7" s="139">
        <v>1449676</v>
      </c>
      <c r="F7" s="139">
        <v>1654424</v>
      </c>
      <c r="G7" s="139">
        <v>1752365</v>
      </c>
      <c r="H7" s="139">
        <v>1724148</v>
      </c>
      <c r="I7" s="140">
        <f t="shared" ref="I7:I57" si="2">IFERROR(H7/G7-1,"-")</f>
        <v>-1.6102238974186278E-2</v>
      </c>
      <c r="J7" s="139">
        <f t="shared" ref="J7:J57" si="3">IFERROR(H7-G7,"-")</f>
        <v>-28217</v>
      </c>
      <c r="K7" s="140">
        <f t="shared" si="0"/>
        <v>0.77354661766164012</v>
      </c>
      <c r="L7" s="140">
        <f>H7/H6</f>
        <v>0.77354661766164012</v>
      </c>
      <c r="M7" s="139">
        <v>0</v>
      </c>
      <c r="N7" s="139">
        <v>88479</v>
      </c>
      <c r="O7" s="139">
        <v>305518</v>
      </c>
      <c r="P7" s="139">
        <v>311677</v>
      </c>
      <c r="Q7" s="139">
        <v>354643</v>
      </c>
      <c r="R7" s="139">
        <v>342559</v>
      </c>
      <c r="S7" s="140">
        <f t="shared" ref="S7:S57" si="4">IFERROR(R7/Q7-1,"-")</f>
        <v>-3.4073702286524732E-2</v>
      </c>
      <c r="T7" s="139">
        <f t="shared" si="1"/>
        <v>-12084</v>
      </c>
      <c r="U7" s="140">
        <f t="shared" ref="U7:U57" si="5">IFERROR(P7/$P$6,"-")</f>
        <v>0.79657373898464501</v>
      </c>
      <c r="V7" s="140">
        <f>IFERROR(R7/R6,"-")</f>
        <v>0.7691335322632431</v>
      </c>
    </row>
    <row r="8" spans="1:22" x14ac:dyDescent="0.25">
      <c r="B8" s="99" t="s">
        <v>142</v>
      </c>
      <c r="C8" s="53">
        <v>575900</v>
      </c>
      <c r="D8" s="53">
        <v>226523</v>
      </c>
      <c r="E8" s="53">
        <v>1187391</v>
      </c>
      <c r="F8" s="53">
        <v>1340265</v>
      </c>
      <c r="G8" s="53">
        <v>1441562</v>
      </c>
      <c r="H8" s="53">
        <v>1411884</v>
      </c>
      <c r="I8" s="100">
        <f t="shared" si="2"/>
        <v>-2.0587390622116897E-2</v>
      </c>
      <c r="J8" s="53">
        <f t="shared" si="3"/>
        <v>-29678</v>
      </c>
      <c r="K8" s="100">
        <f t="shared" si="0"/>
        <v>0.63344799444745292</v>
      </c>
      <c r="L8" s="100">
        <f>H8/H6</f>
        <v>0.63344799444745292</v>
      </c>
      <c r="M8" s="53">
        <v>0</v>
      </c>
      <c r="N8" s="53">
        <v>70722</v>
      </c>
      <c r="O8" s="53">
        <v>254131</v>
      </c>
      <c r="P8" s="53">
        <v>255585</v>
      </c>
      <c r="Q8" s="53">
        <v>295865</v>
      </c>
      <c r="R8" s="53">
        <v>282195</v>
      </c>
      <c r="S8" s="100">
        <f t="shared" si="4"/>
        <v>-4.6203504976932042E-2</v>
      </c>
      <c r="T8" s="53">
        <f t="shared" si="1"/>
        <v>-13670</v>
      </c>
      <c r="U8" s="100">
        <f t="shared" si="5"/>
        <v>0.65321566582837509</v>
      </c>
      <c r="V8" s="100">
        <f>IFERROR(R8/R6,"-")</f>
        <v>0.63360074362964014</v>
      </c>
    </row>
    <row r="9" spans="1:22" x14ac:dyDescent="0.25">
      <c r="B9" s="99" t="s">
        <v>144</v>
      </c>
      <c r="C9" s="53">
        <v>148691</v>
      </c>
      <c r="D9" s="53">
        <v>62316</v>
      </c>
      <c r="E9" s="53">
        <v>262285</v>
      </c>
      <c r="F9" s="53">
        <v>314159</v>
      </c>
      <c r="G9" s="53">
        <v>310803</v>
      </c>
      <c r="H9" s="53">
        <v>312264</v>
      </c>
      <c r="I9" s="100">
        <f t="shared" si="2"/>
        <v>4.7007268269612101E-3</v>
      </c>
      <c r="J9" s="53">
        <f t="shared" si="3"/>
        <v>1461</v>
      </c>
      <c r="K9" s="100">
        <f t="shared" si="0"/>
        <v>0.14009862321418717</v>
      </c>
      <c r="L9" s="100">
        <f>H9/H6</f>
        <v>0.14009862321418717</v>
      </c>
      <c r="M9" s="53">
        <v>0</v>
      </c>
      <c r="N9" s="53">
        <v>17757</v>
      </c>
      <c r="O9" s="53">
        <v>51387</v>
      </c>
      <c r="P9" s="53">
        <v>56092</v>
      </c>
      <c r="Q9" s="53">
        <v>58778</v>
      </c>
      <c r="R9" s="53">
        <v>60364</v>
      </c>
      <c r="S9" s="100">
        <f t="shared" si="4"/>
        <v>2.6982884752798642E-2</v>
      </c>
      <c r="T9" s="53">
        <f t="shared" si="1"/>
        <v>1586</v>
      </c>
      <c r="U9" s="100">
        <f t="shared" si="5"/>
        <v>0.14335807315626981</v>
      </c>
      <c r="V9" s="100">
        <f>IFERROR(R9/R6,"-")</f>
        <v>0.13553278863360299</v>
      </c>
    </row>
    <row r="10" spans="1:22" ht="16.5" thickBot="1" x14ac:dyDescent="0.3">
      <c r="B10" s="141" t="s">
        <v>65</v>
      </c>
      <c r="C10" s="142">
        <v>222725</v>
      </c>
      <c r="D10" s="142">
        <v>89464</v>
      </c>
      <c r="E10" s="142">
        <v>371854</v>
      </c>
      <c r="F10" s="142">
        <v>437671</v>
      </c>
      <c r="G10" s="142">
        <v>486833</v>
      </c>
      <c r="H10" s="142">
        <v>504739</v>
      </c>
      <c r="I10" s="143">
        <f t="shared" si="2"/>
        <v>3.6780579788140866E-2</v>
      </c>
      <c r="J10" s="142">
        <f t="shared" si="3"/>
        <v>17906</v>
      </c>
      <c r="K10" s="143">
        <f t="shared" si="0"/>
        <v>0.2264533823383599</v>
      </c>
      <c r="L10" s="143">
        <f>H10/H6</f>
        <v>0.2264533823383599</v>
      </c>
      <c r="M10" s="142">
        <v>0</v>
      </c>
      <c r="N10" s="142">
        <v>26314</v>
      </c>
      <c r="O10" s="142">
        <v>73862</v>
      </c>
      <c r="P10" s="142">
        <v>79595</v>
      </c>
      <c r="Q10" s="142">
        <v>96638</v>
      </c>
      <c r="R10" s="142">
        <v>102824</v>
      </c>
      <c r="S10" s="143">
        <f t="shared" si="4"/>
        <v>6.4012086342846608E-2</v>
      </c>
      <c r="T10" s="142">
        <f t="shared" si="1"/>
        <v>6186</v>
      </c>
      <c r="U10" s="143">
        <f t="shared" si="5"/>
        <v>0.20342626101535505</v>
      </c>
      <c r="V10" s="143">
        <f>IFERROR(R10/R6,"-")</f>
        <v>0.2308664677367569</v>
      </c>
    </row>
    <row r="11" spans="1:22" ht="15.75" x14ac:dyDescent="0.25">
      <c r="A11" s="144">
        <f>G11/$G$11</f>
        <v>1</v>
      </c>
      <c r="B11" s="134" t="s">
        <v>46</v>
      </c>
      <c r="C11" s="135">
        <v>344170</v>
      </c>
      <c r="D11" s="135">
        <v>134314</v>
      </c>
      <c r="E11" s="135">
        <v>683221</v>
      </c>
      <c r="F11" s="135">
        <v>758695</v>
      </c>
      <c r="G11" s="135">
        <v>801852</v>
      </c>
      <c r="H11" s="135">
        <v>771372</v>
      </c>
      <c r="I11" s="136">
        <f t="shared" si="2"/>
        <v>-3.8012002214872553E-2</v>
      </c>
      <c r="J11" s="135">
        <f t="shared" si="3"/>
        <v>-30480</v>
      </c>
      <c r="K11" s="136">
        <f t="shared" si="0"/>
        <v>0.34607945580013699</v>
      </c>
      <c r="L11" s="137">
        <f>H11/H11</f>
        <v>1</v>
      </c>
      <c r="M11" s="135">
        <v>0</v>
      </c>
      <c r="N11" s="135">
        <v>42014</v>
      </c>
      <c r="O11" s="135">
        <v>145846</v>
      </c>
      <c r="P11" s="135">
        <v>150325</v>
      </c>
      <c r="Q11" s="135">
        <v>161561</v>
      </c>
      <c r="R11" s="135">
        <v>153212</v>
      </c>
      <c r="S11" s="136">
        <f t="shared" si="4"/>
        <v>-5.167707553184242E-2</v>
      </c>
      <c r="T11" s="135">
        <f t="shared" si="1"/>
        <v>-8349</v>
      </c>
      <c r="U11" s="136">
        <f t="shared" si="5"/>
        <v>0.38419564906254472</v>
      </c>
      <c r="V11" s="137">
        <f>IFERROR(R11/R11,"-")</f>
        <v>1</v>
      </c>
    </row>
    <row r="12" spans="1:22" ht="15.75" x14ac:dyDescent="0.25">
      <c r="A12" s="144">
        <f>G12/$G$11</f>
        <v>0.81408414520385308</v>
      </c>
      <c r="B12" s="138" t="s">
        <v>62</v>
      </c>
      <c r="C12" s="139">
        <v>279824</v>
      </c>
      <c r="D12" s="139">
        <v>106333</v>
      </c>
      <c r="E12" s="139">
        <v>589877</v>
      </c>
      <c r="F12" s="139">
        <v>623197</v>
      </c>
      <c r="G12" s="139">
        <v>652775</v>
      </c>
      <c r="H12" s="139">
        <v>619504</v>
      </c>
      <c r="I12" s="140">
        <f t="shared" si="2"/>
        <v>-5.0968557313009866E-2</v>
      </c>
      <c r="J12" s="139">
        <f t="shared" si="3"/>
        <v>-33271</v>
      </c>
      <c r="K12" s="140">
        <f t="shared" si="0"/>
        <v>0.27794320663183014</v>
      </c>
      <c r="L12" s="140">
        <f>H12/H11</f>
        <v>0.80311963618072735</v>
      </c>
      <c r="M12" s="139">
        <v>0</v>
      </c>
      <c r="N12" s="139">
        <v>33362</v>
      </c>
      <c r="O12" s="139">
        <v>125144</v>
      </c>
      <c r="P12" s="139">
        <v>124155</v>
      </c>
      <c r="Q12" s="139">
        <v>132737</v>
      </c>
      <c r="R12" s="139">
        <v>123526</v>
      </c>
      <c r="S12" s="140">
        <f t="shared" si="4"/>
        <v>-6.9392859564401776E-2</v>
      </c>
      <c r="T12" s="139">
        <f t="shared" si="1"/>
        <v>-9211</v>
      </c>
      <c r="U12" s="140">
        <f t="shared" si="5"/>
        <v>0.31731123106176778</v>
      </c>
      <c r="V12" s="140">
        <f>IFERROR(R12/R11,"-")</f>
        <v>0.80624233088791997</v>
      </c>
    </row>
    <row r="13" spans="1:22" x14ac:dyDescent="0.25">
      <c r="A13" s="144">
        <f>G13/$G$11</f>
        <v>0.73330365204551462</v>
      </c>
      <c r="B13" s="99" t="s">
        <v>142</v>
      </c>
      <c r="C13" s="53">
        <v>243977</v>
      </c>
      <c r="D13" s="53">
        <v>104218</v>
      </c>
      <c r="E13" s="53">
        <v>528412</v>
      </c>
      <c r="F13" s="53">
        <v>554757</v>
      </c>
      <c r="G13" s="53">
        <v>588001</v>
      </c>
      <c r="H13" s="53">
        <v>553904</v>
      </c>
      <c r="I13" s="100">
        <f t="shared" si="2"/>
        <v>-5.7987996619053406E-2</v>
      </c>
      <c r="J13" s="53">
        <f t="shared" si="3"/>
        <v>-34097</v>
      </c>
      <c r="K13" s="100">
        <f t="shared" si="0"/>
        <v>0.24851147680434227</v>
      </c>
      <c r="L13" s="100">
        <f>H13/H11</f>
        <v>0.71807636263696373</v>
      </c>
      <c r="M13" s="53">
        <v>0</v>
      </c>
      <c r="N13" s="53">
        <v>33045</v>
      </c>
      <c r="O13" s="53">
        <v>113457</v>
      </c>
      <c r="P13" s="53">
        <v>111213</v>
      </c>
      <c r="Q13" s="53">
        <v>119801</v>
      </c>
      <c r="R13" s="53">
        <v>110077</v>
      </c>
      <c r="S13" s="100">
        <f t="shared" si="4"/>
        <v>-8.1167936828574039E-2</v>
      </c>
      <c r="T13" s="53">
        <f t="shared" si="1"/>
        <v>-9724</v>
      </c>
      <c r="U13" s="100">
        <f t="shared" si="5"/>
        <v>0.2842344967183954</v>
      </c>
      <c r="V13" s="100">
        <f>IFERROR(R13/R11,"-")</f>
        <v>0.71846200036550667</v>
      </c>
    </row>
    <row r="14" spans="1:22" x14ac:dyDescent="0.25">
      <c r="A14" s="144">
        <f>G14/$G$11</f>
        <v>8.0780493158338448E-2</v>
      </c>
      <c r="B14" s="99" t="s">
        <v>144</v>
      </c>
      <c r="C14" s="53">
        <v>35847</v>
      </c>
      <c r="D14" s="53">
        <v>2115</v>
      </c>
      <c r="E14" s="53">
        <v>61465</v>
      </c>
      <c r="F14" s="53">
        <v>68440</v>
      </c>
      <c r="G14" s="53">
        <v>64774</v>
      </c>
      <c r="H14" s="53">
        <v>65600</v>
      </c>
      <c r="I14" s="100">
        <f t="shared" si="2"/>
        <v>1.2752030135548154E-2</v>
      </c>
      <c r="J14" s="53">
        <f t="shared" si="3"/>
        <v>826</v>
      </c>
      <c r="K14" s="100">
        <f t="shared" si="0"/>
        <v>2.9431729827487891E-2</v>
      </c>
      <c r="L14" s="100">
        <f>H14/H11</f>
        <v>8.5043273543763578E-2</v>
      </c>
      <c r="M14" s="53">
        <v>0</v>
      </c>
      <c r="N14" s="53">
        <v>317</v>
      </c>
      <c r="O14" s="53">
        <v>11687</v>
      </c>
      <c r="P14" s="53">
        <v>12942</v>
      </c>
      <c r="Q14" s="53">
        <v>12936</v>
      </c>
      <c r="R14" s="53">
        <v>13449</v>
      </c>
      <c r="S14" s="100">
        <f t="shared" si="4"/>
        <v>3.9656771799629009E-2</v>
      </c>
      <c r="T14" s="53">
        <f t="shared" si="1"/>
        <v>513</v>
      </c>
      <c r="U14" s="100">
        <f t="shared" si="5"/>
        <v>3.3076734343372383E-2</v>
      </c>
      <c r="V14" s="100">
        <f>IFERROR(R14/R11,"-")</f>
        <v>8.7780330522413394E-2</v>
      </c>
    </row>
    <row r="15" spans="1:22" ht="16.5" thickBot="1" x14ac:dyDescent="0.3">
      <c r="A15" s="144">
        <f>G15/$G$11</f>
        <v>0.18591585479614692</v>
      </c>
      <c r="B15" s="141" t="s">
        <v>65</v>
      </c>
      <c r="C15" s="142">
        <v>64346</v>
      </c>
      <c r="D15" s="142">
        <v>27981</v>
      </c>
      <c r="E15" s="142">
        <v>93344</v>
      </c>
      <c r="F15" s="142">
        <v>135498</v>
      </c>
      <c r="G15" s="142">
        <v>149077</v>
      </c>
      <c r="H15" s="142">
        <v>151868</v>
      </c>
      <c r="I15" s="143">
        <f t="shared" si="2"/>
        <v>1.8721868564567368E-2</v>
      </c>
      <c r="J15" s="142">
        <f t="shared" si="3"/>
        <v>2791</v>
      </c>
      <c r="K15" s="143">
        <f t="shared" si="0"/>
        <v>6.8136249168306878E-2</v>
      </c>
      <c r="L15" s="143">
        <f>H15/H11</f>
        <v>0.19688036381927268</v>
      </c>
      <c r="M15" s="142">
        <v>0</v>
      </c>
      <c r="N15" s="142">
        <v>8652</v>
      </c>
      <c r="O15" s="142">
        <v>20702</v>
      </c>
      <c r="P15" s="142">
        <v>26170</v>
      </c>
      <c r="Q15" s="142">
        <v>28824</v>
      </c>
      <c r="R15" s="142">
        <v>29686</v>
      </c>
      <c r="S15" s="143">
        <f t="shared" si="4"/>
        <v>2.9905634193727382E-2</v>
      </c>
      <c r="T15" s="142">
        <f t="shared" si="1"/>
        <v>862</v>
      </c>
      <c r="U15" s="143">
        <f t="shared" si="5"/>
        <v>6.6884418000776949E-2</v>
      </c>
      <c r="V15" s="143">
        <f>IFERROR(R15/R11,"-")</f>
        <v>0.19375766911208001</v>
      </c>
    </row>
    <row r="16" spans="1:22" ht="15.75" x14ac:dyDescent="0.25">
      <c r="A16" s="81"/>
      <c r="B16" s="134" t="s">
        <v>47</v>
      </c>
      <c r="C16" s="135">
        <v>249277</v>
      </c>
      <c r="D16" s="135">
        <v>60212</v>
      </c>
      <c r="E16" s="135">
        <v>473974</v>
      </c>
      <c r="F16" s="135">
        <v>528116</v>
      </c>
      <c r="G16" s="135">
        <v>561508</v>
      </c>
      <c r="H16" s="135">
        <v>579080</v>
      </c>
      <c r="I16" s="136">
        <f t="shared" si="2"/>
        <v>3.1294300348347681E-2</v>
      </c>
      <c r="J16" s="135">
        <f t="shared" si="3"/>
        <v>17572</v>
      </c>
      <c r="K16" s="136">
        <f t="shared" si="0"/>
        <v>0.25980680043447696</v>
      </c>
      <c r="L16" s="137">
        <f>H16/H16</f>
        <v>1</v>
      </c>
      <c r="M16" s="135">
        <v>0</v>
      </c>
      <c r="N16" s="135">
        <v>15428</v>
      </c>
      <c r="O16" s="135">
        <v>97379</v>
      </c>
      <c r="P16" s="135">
        <v>96632</v>
      </c>
      <c r="Q16" s="135">
        <v>110622</v>
      </c>
      <c r="R16" s="135">
        <v>116586</v>
      </c>
      <c r="S16" s="136">
        <f t="shared" si="4"/>
        <v>5.3913326463090439E-2</v>
      </c>
      <c r="T16" s="135">
        <f t="shared" si="1"/>
        <v>5964</v>
      </c>
      <c r="U16" s="136">
        <f t="shared" si="5"/>
        <v>0.2469688605369155</v>
      </c>
      <c r="V16" s="137">
        <f>IFERROR(R16/R16,"-")</f>
        <v>1</v>
      </c>
    </row>
    <row r="17" spans="2:22" ht="15.75" x14ac:dyDescent="0.25">
      <c r="B17" s="138" t="s">
        <v>62</v>
      </c>
      <c r="C17" s="139">
        <v>147106</v>
      </c>
      <c r="D17" s="139">
        <v>16403</v>
      </c>
      <c r="E17" s="139">
        <v>277876</v>
      </c>
      <c r="F17" s="139">
        <v>323810</v>
      </c>
      <c r="G17" s="139">
        <v>341885</v>
      </c>
      <c r="H17" s="139">
        <v>355156</v>
      </c>
      <c r="I17" s="140">
        <f t="shared" si="2"/>
        <v>3.8817146116384205E-2</v>
      </c>
      <c r="J17" s="139">
        <f t="shared" si="3"/>
        <v>13271</v>
      </c>
      <c r="K17" s="140">
        <f t="shared" si="0"/>
        <v>0.159342308515416</v>
      </c>
      <c r="L17" s="140">
        <f>H17/H16</f>
        <v>0.6133107688056918</v>
      </c>
      <c r="M17" s="139">
        <v>0</v>
      </c>
      <c r="N17" s="139">
        <v>4085</v>
      </c>
      <c r="O17" s="139">
        <v>59315</v>
      </c>
      <c r="P17" s="139">
        <v>62382</v>
      </c>
      <c r="Q17" s="139">
        <v>68445</v>
      </c>
      <c r="R17" s="139">
        <v>71750</v>
      </c>
      <c r="S17" s="140">
        <f t="shared" si="4"/>
        <v>4.82869457228432E-2</v>
      </c>
      <c r="T17" s="139">
        <f t="shared" si="1"/>
        <v>3305</v>
      </c>
      <c r="U17" s="140">
        <f t="shared" si="5"/>
        <v>0.15943384653131326</v>
      </c>
      <c r="V17" s="140">
        <f>IFERROR(R17/R16,"-")</f>
        <v>0.61542552279004337</v>
      </c>
    </row>
    <row r="18" spans="2:22" x14ac:dyDescent="0.25">
      <c r="B18" s="99" t="s">
        <v>142</v>
      </c>
      <c r="C18" s="53">
        <v>107490</v>
      </c>
      <c r="D18" s="53">
        <v>13634</v>
      </c>
      <c r="E18" s="53">
        <v>210963</v>
      </c>
      <c r="F18" s="53">
        <v>241856</v>
      </c>
      <c r="G18" s="53">
        <v>259242</v>
      </c>
      <c r="H18" s="53">
        <v>275154</v>
      </c>
      <c r="I18" s="100">
        <f t="shared" si="2"/>
        <v>6.1378943226791938E-2</v>
      </c>
      <c r="J18" s="53">
        <f t="shared" si="3"/>
        <v>15912</v>
      </c>
      <c r="K18" s="100">
        <f t="shared" si="0"/>
        <v>0.12344905775842382</v>
      </c>
      <c r="L18" s="100">
        <f>H18/H16</f>
        <v>0.47515714581750362</v>
      </c>
      <c r="M18" s="53">
        <v>0</v>
      </c>
      <c r="N18" s="53">
        <v>3475</v>
      </c>
      <c r="O18" s="53">
        <v>46145</v>
      </c>
      <c r="P18" s="53">
        <v>48589</v>
      </c>
      <c r="Q18" s="53">
        <v>52392</v>
      </c>
      <c r="R18" s="53">
        <v>57980</v>
      </c>
      <c r="S18" s="100">
        <f t="shared" si="4"/>
        <v>0.10665750496258974</v>
      </c>
      <c r="T18" s="53">
        <f t="shared" si="1"/>
        <v>5588</v>
      </c>
      <c r="U18" s="100">
        <f t="shared" si="5"/>
        <v>0.12418215461367028</v>
      </c>
      <c r="V18" s="100">
        <f>IFERROR(R18/R16,"-")</f>
        <v>0.49731528656957097</v>
      </c>
    </row>
    <row r="19" spans="2:22" x14ac:dyDescent="0.25">
      <c r="B19" s="99" t="s">
        <v>144</v>
      </c>
      <c r="C19" s="53">
        <v>39616</v>
      </c>
      <c r="D19" s="53">
        <v>2769</v>
      </c>
      <c r="E19" s="53">
        <v>66913</v>
      </c>
      <c r="F19" s="53">
        <v>81954</v>
      </c>
      <c r="G19" s="53">
        <v>82643</v>
      </c>
      <c r="H19" s="53">
        <v>80002</v>
      </c>
      <c r="I19" s="100">
        <f t="shared" si="2"/>
        <v>-3.1956729547572116E-2</v>
      </c>
      <c r="J19" s="53">
        <f t="shared" si="3"/>
        <v>-2641</v>
      </c>
      <c r="K19" s="100">
        <f t="shared" si="0"/>
        <v>3.5893250756992165E-2</v>
      </c>
      <c r="L19" s="100">
        <f>H19/H16</f>
        <v>0.13815362298818817</v>
      </c>
      <c r="M19" s="53">
        <v>0</v>
      </c>
      <c r="N19" s="53">
        <v>610</v>
      </c>
      <c r="O19" s="53">
        <v>13170</v>
      </c>
      <c r="P19" s="53">
        <v>13793</v>
      </c>
      <c r="Q19" s="53">
        <v>16053</v>
      </c>
      <c r="R19" s="53">
        <v>13770</v>
      </c>
      <c r="S19" s="100">
        <f t="shared" si="4"/>
        <v>-0.14221640814800973</v>
      </c>
      <c r="T19" s="53">
        <f t="shared" si="1"/>
        <v>-2283</v>
      </c>
      <c r="U19" s="100">
        <f t="shared" si="5"/>
        <v>3.525169191764297E-2</v>
      </c>
      <c r="V19" s="100">
        <f>IFERROR(R19/R16,"-")</f>
        <v>0.11811023622047244</v>
      </c>
    </row>
    <row r="20" spans="2:22" ht="16.5" thickBot="1" x14ac:dyDescent="0.3">
      <c r="B20" s="141" t="s">
        <v>65</v>
      </c>
      <c r="C20" s="142">
        <v>102171</v>
      </c>
      <c r="D20" s="142">
        <v>43809</v>
      </c>
      <c r="E20" s="142">
        <v>196098</v>
      </c>
      <c r="F20" s="142">
        <v>204306</v>
      </c>
      <c r="G20" s="142">
        <v>219623</v>
      </c>
      <c r="H20" s="142">
        <v>223924</v>
      </c>
      <c r="I20" s="143">
        <f t="shared" si="2"/>
        <v>1.9583559099001446E-2</v>
      </c>
      <c r="J20" s="142">
        <f t="shared" si="3"/>
        <v>4301</v>
      </c>
      <c r="K20" s="143">
        <f t="shared" si="0"/>
        <v>0.10046449191906094</v>
      </c>
      <c r="L20" s="143">
        <f>H20/H16</f>
        <v>0.3866892311943082</v>
      </c>
      <c r="M20" s="142">
        <v>0</v>
      </c>
      <c r="N20" s="142">
        <v>11343</v>
      </c>
      <c r="O20" s="142">
        <v>38064</v>
      </c>
      <c r="P20" s="142">
        <v>34250</v>
      </c>
      <c r="Q20" s="142">
        <v>42177</v>
      </c>
      <c r="R20" s="142">
        <v>44836</v>
      </c>
      <c r="S20" s="143">
        <f t="shared" si="4"/>
        <v>6.3043839059202966E-2</v>
      </c>
      <c r="T20" s="142">
        <f t="shared" si="1"/>
        <v>2659</v>
      </c>
      <c r="U20" s="143">
        <f t="shared" si="5"/>
        <v>8.7535014005602235E-2</v>
      </c>
      <c r="V20" s="143">
        <f>IFERROR(R20/R16,"-")</f>
        <v>0.38457447720995658</v>
      </c>
    </row>
    <row r="21" spans="2:22" ht="15.75" x14ac:dyDescent="0.25">
      <c r="B21" s="134" t="s">
        <v>48</v>
      </c>
      <c r="C21" s="135">
        <v>10070</v>
      </c>
      <c r="D21" s="135">
        <v>3463</v>
      </c>
      <c r="E21" s="135">
        <v>14300</v>
      </c>
      <c r="F21" s="135">
        <v>24366</v>
      </c>
      <c r="G21" s="135">
        <v>20854</v>
      </c>
      <c r="H21" s="135">
        <v>18447</v>
      </c>
      <c r="I21" s="136">
        <f t="shared" si="2"/>
        <v>-0.11542150187014477</v>
      </c>
      <c r="J21" s="135">
        <f t="shared" si="3"/>
        <v>-2407</v>
      </c>
      <c r="K21" s="136">
        <f t="shared" si="0"/>
        <v>8.2763280507266637E-3</v>
      </c>
      <c r="L21" s="137">
        <f>H21/H21</f>
        <v>1</v>
      </c>
      <c r="M21" s="135">
        <v>0</v>
      </c>
      <c r="N21" s="135">
        <v>1098</v>
      </c>
      <c r="O21" s="135">
        <v>2392</v>
      </c>
      <c r="P21" s="135">
        <v>3611</v>
      </c>
      <c r="Q21" s="135">
        <v>1870</v>
      </c>
      <c r="R21" s="135">
        <v>2625</v>
      </c>
      <c r="S21" s="136">
        <f t="shared" si="4"/>
        <v>0.40374331550802145</v>
      </c>
      <c r="T21" s="135">
        <f t="shared" si="1"/>
        <v>755</v>
      </c>
      <c r="U21" s="136">
        <f t="shared" si="5"/>
        <v>9.2288740313643709E-3</v>
      </c>
      <c r="V21" s="137">
        <f>IFERROR(R21/R21,"-")</f>
        <v>1</v>
      </c>
    </row>
    <row r="22" spans="2:22" ht="15.75" x14ac:dyDescent="0.25">
      <c r="B22" s="138" t="s">
        <v>62</v>
      </c>
      <c r="C22" s="139">
        <v>8192</v>
      </c>
      <c r="D22" s="139">
        <v>3463</v>
      </c>
      <c r="E22" s="139">
        <v>14300</v>
      </c>
      <c r="F22" s="139">
        <v>24103</v>
      </c>
      <c r="G22" s="139">
        <v>20584</v>
      </c>
      <c r="H22" s="139">
        <v>18160</v>
      </c>
      <c r="I22" s="140">
        <f t="shared" si="2"/>
        <v>-0.11776136805285664</v>
      </c>
      <c r="J22" s="139">
        <f t="shared" si="3"/>
        <v>-2424</v>
      </c>
      <c r="K22" s="140">
        <f t="shared" si="0"/>
        <v>8.1475642327314031E-3</v>
      </c>
      <c r="L22" s="140">
        <f>H22/H21</f>
        <v>0.98444191467447284</v>
      </c>
      <c r="M22" s="139">
        <v>0</v>
      </c>
      <c r="N22" s="139">
        <v>1098</v>
      </c>
      <c r="O22" s="139">
        <v>2392</v>
      </c>
      <c r="P22" s="139">
        <v>3579</v>
      </c>
      <c r="Q22" s="139">
        <v>1833</v>
      </c>
      <c r="R22" s="139">
        <v>2603</v>
      </c>
      <c r="S22" s="140">
        <f t="shared" si="4"/>
        <v>0.42007637752318594</v>
      </c>
      <c r="T22" s="139">
        <f t="shared" si="1"/>
        <v>770</v>
      </c>
      <c r="U22" s="140">
        <f t="shared" si="5"/>
        <v>9.1470894927313997E-3</v>
      </c>
      <c r="V22" s="140">
        <f>IFERROR(R22/R21,"-")</f>
        <v>0.99161904761904762</v>
      </c>
    </row>
    <row r="23" spans="2:22" x14ac:dyDescent="0.25">
      <c r="B23" s="99" t="s">
        <v>142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100" t="str">
        <f t="shared" si="2"/>
        <v>-</v>
      </c>
      <c r="J23" s="53">
        <f t="shared" si="3"/>
        <v>0</v>
      </c>
      <c r="K23" s="100">
        <f t="shared" si="0"/>
        <v>0</v>
      </c>
      <c r="L23" s="100">
        <f>H23/H21</f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100" t="str">
        <f t="shared" si="4"/>
        <v>-</v>
      </c>
      <c r="T23" s="53">
        <f t="shared" si="1"/>
        <v>0</v>
      </c>
      <c r="U23" s="100">
        <f t="shared" si="5"/>
        <v>0</v>
      </c>
      <c r="V23" s="100">
        <f>IFERROR(R23/R21,"-")</f>
        <v>0</v>
      </c>
    </row>
    <row r="24" spans="2:22" x14ac:dyDescent="0.25">
      <c r="B24" s="99" t="s">
        <v>144</v>
      </c>
      <c r="C24" s="53">
        <v>0</v>
      </c>
      <c r="D24" s="53">
        <v>3463</v>
      </c>
      <c r="E24" s="53">
        <v>0</v>
      </c>
      <c r="F24" s="53">
        <v>0</v>
      </c>
      <c r="G24" s="53">
        <v>0</v>
      </c>
      <c r="H24" s="53">
        <v>0</v>
      </c>
      <c r="I24" s="100" t="str">
        <f t="shared" si="2"/>
        <v>-</v>
      </c>
      <c r="J24" s="53">
        <f t="shared" si="3"/>
        <v>0</v>
      </c>
      <c r="K24" s="100">
        <f t="shared" si="0"/>
        <v>0</v>
      </c>
      <c r="L24" s="100">
        <f>H24/H21</f>
        <v>0</v>
      </c>
      <c r="M24" s="53">
        <v>0</v>
      </c>
      <c r="N24" s="53">
        <v>1098</v>
      </c>
      <c r="O24" s="53">
        <v>0</v>
      </c>
      <c r="P24" s="53">
        <v>0</v>
      </c>
      <c r="Q24" s="53">
        <v>0</v>
      </c>
      <c r="R24" s="53">
        <v>0</v>
      </c>
      <c r="S24" s="100" t="str">
        <f t="shared" si="4"/>
        <v>-</v>
      </c>
      <c r="T24" s="53">
        <f t="shared" si="1"/>
        <v>0</v>
      </c>
      <c r="U24" s="100">
        <f t="shared" si="5"/>
        <v>0</v>
      </c>
      <c r="V24" s="100">
        <f>IFERROR(R24/R21,"-")</f>
        <v>0</v>
      </c>
    </row>
    <row r="25" spans="2:22" ht="16.5" thickBot="1" x14ac:dyDescent="0.3">
      <c r="B25" s="141" t="s">
        <v>65</v>
      </c>
      <c r="C25" s="142">
        <v>1878</v>
      </c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3" t="str">
        <f t="shared" si="2"/>
        <v>-</v>
      </c>
      <c r="J25" s="142">
        <f t="shared" si="3"/>
        <v>0</v>
      </c>
      <c r="K25" s="143">
        <f t="shared" si="0"/>
        <v>0</v>
      </c>
      <c r="L25" s="143">
        <f>H25/H21</f>
        <v>0</v>
      </c>
      <c r="M25" s="142">
        <v>0</v>
      </c>
      <c r="N25" s="142">
        <v>0</v>
      </c>
      <c r="O25" s="142">
        <v>0</v>
      </c>
      <c r="P25" s="142">
        <v>0</v>
      </c>
      <c r="Q25" s="142">
        <v>0</v>
      </c>
      <c r="R25" s="142">
        <v>0</v>
      </c>
      <c r="S25" s="143" t="str">
        <f t="shared" si="4"/>
        <v>-</v>
      </c>
      <c r="T25" s="142">
        <f t="shared" si="1"/>
        <v>0</v>
      </c>
      <c r="U25" s="143">
        <f t="shared" si="5"/>
        <v>0</v>
      </c>
      <c r="V25" s="143">
        <f>IFERROR(R25/R21,"-")</f>
        <v>0</v>
      </c>
    </row>
    <row r="26" spans="2:22" ht="15.75" x14ac:dyDescent="0.25">
      <c r="B26" s="134" t="s">
        <v>49</v>
      </c>
      <c r="C26" s="135">
        <v>24073</v>
      </c>
      <c r="D26" s="135">
        <v>13697</v>
      </c>
      <c r="E26" s="135">
        <v>56946</v>
      </c>
      <c r="F26" s="135">
        <v>71722</v>
      </c>
      <c r="G26" s="135">
        <v>100800</v>
      </c>
      <c r="H26" s="135">
        <v>78000</v>
      </c>
      <c r="I26" s="136">
        <f t="shared" si="2"/>
        <v>-0.22619047619047616</v>
      </c>
      <c r="J26" s="135">
        <f t="shared" si="3"/>
        <v>-22800</v>
      </c>
      <c r="K26" s="136">
        <f t="shared" si="0"/>
        <v>3.4995044611952061E-2</v>
      </c>
      <c r="L26" s="137">
        <f>H26/H26</f>
        <v>1</v>
      </c>
      <c r="M26" s="135">
        <v>0</v>
      </c>
      <c r="N26" s="135">
        <v>4327</v>
      </c>
      <c r="O26" s="135">
        <v>12688</v>
      </c>
      <c r="P26" s="135">
        <v>7550</v>
      </c>
      <c r="Q26" s="135">
        <v>22267</v>
      </c>
      <c r="R26" s="135">
        <v>16341</v>
      </c>
      <c r="S26" s="136">
        <f t="shared" si="4"/>
        <v>-0.26613374051286653</v>
      </c>
      <c r="T26" s="135">
        <f t="shared" si="1"/>
        <v>-5926</v>
      </c>
      <c r="U26" s="136">
        <f t="shared" si="5"/>
        <v>1.9296039583716697E-2</v>
      </c>
      <c r="V26" s="137">
        <f>IFERROR(R26/R26,"-")</f>
        <v>1</v>
      </c>
    </row>
    <row r="27" spans="2:22" ht="15.75" x14ac:dyDescent="0.25">
      <c r="B27" s="138" t="s">
        <v>62</v>
      </c>
      <c r="C27" s="139">
        <v>23335</v>
      </c>
      <c r="D27" s="139">
        <v>13364</v>
      </c>
      <c r="E27" s="139">
        <v>52151</v>
      </c>
      <c r="F27" s="139">
        <v>67931</v>
      </c>
      <c r="G27" s="139">
        <v>84114</v>
      </c>
      <c r="H27" s="139">
        <v>62084</v>
      </c>
      <c r="I27" s="140">
        <f t="shared" si="2"/>
        <v>-0.26190646028009601</v>
      </c>
      <c r="J27" s="139">
        <f t="shared" si="3"/>
        <v>-22030</v>
      </c>
      <c r="K27" s="140">
        <f t="shared" si="0"/>
        <v>2.7854260893441434E-2</v>
      </c>
      <c r="L27" s="140">
        <f>H27/H26</f>
        <v>0.79594871794871791</v>
      </c>
      <c r="M27" s="139">
        <v>0</v>
      </c>
      <c r="N27" s="139">
        <v>4248</v>
      </c>
      <c r="O27" s="139">
        <v>12175</v>
      </c>
      <c r="P27" s="139">
        <v>6778</v>
      </c>
      <c r="Q27" s="139">
        <v>19282</v>
      </c>
      <c r="R27" s="139">
        <v>13628</v>
      </c>
      <c r="S27" s="140">
        <f t="shared" si="4"/>
        <v>-0.29322684368841412</v>
      </c>
      <c r="T27" s="139">
        <f t="shared" si="1"/>
        <v>-5654</v>
      </c>
      <c r="U27" s="140">
        <f t="shared" si="5"/>
        <v>1.7322987589196263E-2</v>
      </c>
      <c r="V27" s="140">
        <f>IFERROR(R27/R26,"-")</f>
        <v>0.83397588886849028</v>
      </c>
    </row>
    <row r="28" spans="2:22" x14ac:dyDescent="0.25">
      <c r="B28" s="99" t="s">
        <v>142</v>
      </c>
      <c r="C28" s="53">
        <v>21395</v>
      </c>
      <c r="D28" s="53">
        <v>13364</v>
      </c>
      <c r="E28" s="53">
        <v>0</v>
      </c>
      <c r="F28" s="53">
        <v>6778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 t="shared" si="0"/>
        <v>0</v>
      </c>
      <c r="L28" s="100">
        <f>H28/H26</f>
        <v>0</v>
      </c>
      <c r="M28" s="53">
        <v>0</v>
      </c>
      <c r="N28" s="53">
        <v>4248</v>
      </c>
      <c r="O28" s="53">
        <v>0</v>
      </c>
      <c r="P28" s="53">
        <v>6778</v>
      </c>
      <c r="Q28" s="53">
        <v>0</v>
      </c>
      <c r="R28" s="53">
        <v>0</v>
      </c>
      <c r="S28" s="100" t="str">
        <f t="shared" si="4"/>
        <v>-</v>
      </c>
      <c r="T28" s="53">
        <f t="shared" si="1"/>
        <v>0</v>
      </c>
      <c r="U28" s="100">
        <f t="shared" si="5"/>
        <v>1.7322987589196263E-2</v>
      </c>
      <c r="V28" s="100">
        <f>IFERROR(R28/R26,"-")</f>
        <v>0</v>
      </c>
    </row>
    <row r="29" spans="2:22" ht="15.75" thickBot="1" x14ac:dyDescent="0.3">
      <c r="B29" s="99" t="s">
        <v>144</v>
      </c>
      <c r="C29" s="53">
        <v>1940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100" t="str">
        <f t="shared" si="2"/>
        <v>-</v>
      </c>
      <c r="J29" s="53">
        <f t="shared" si="3"/>
        <v>0</v>
      </c>
      <c r="K29" s="100">
        <f t="shared" si="0"/>
        <v>0</v>
      </c>
      <c r="L29" s="100">
        <f>H29/H26</f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100" t="str">
        <f t="shared" si="4"/>
        <v>-</v>
      </c>
      <c r="T29" s="53">
        <f t="shared" si="1"/>
        <v>0</v>
      </c>
      <c r="U29" s="100">
        <f t="shared" si="5"/>
        <v>0</v>
      </c>
      <c r="V29" s="100">
        <f>IFERROR(R29/R26,"-")</f>
        <v>0</v>
      </c>
    </row>
    <row r="30" spans="2:22" ht="15.75" x14ac:dyDescent="0.25">
      <c r="B30" s="134" t="s">
        <v>50</v>
      </c>
      <c r="C30" s="135">
        <v>142242</v>
      </c>
      <c r="D30" s="135">
        <v>45059</v>
      </c>
      <c r="E30" s="135">
        <v>258125</v>
      </c>
      <c r="F30" s="135">
        <v>307593</v>
      </c>
      <c r="G30" s="135">
        <v>351238</v>
      </c>
      <c r="H30" s="135">
        <v>366681</v>
      </c>
      <c r="I30" s="136">
        <f t="shared" si="2"/>
        <v>4.3967338385937804E-2</v>
      </c>
      <c r="J30" s="135">
        <f t="shared" si="3"/>
        <v>15443</v>
      </c>
      <c r="K30" s="136">
        <f t="shared" si="0"/>
        <v>0.16451305068404096</v>
      </c>
      <c r="L30" s="137">
        <f>H30/H30</f>
        <v>1</v>
      </c>
      <c r="M30" s="135">
        <v>0</v>
      </c>
      <c r="N30" s="135">
        <v>18010</v>
      </c>
      <c r="O30" s="135">
        <v>53595</v>
      </c>
      <c r="P30" s="135">
        <v>58098</v>
      </c>
      <c r="Q30" s="135">
        <v>77065</v>
      </c>
      <c r="R30" s="135">
        <v>77025</v>
      </c>
      <c r="S30" s="136">
        <f t="shared" si="4"/>
        <v>-5.1904236683320004E-4</v>
      </c>
      <c r="T30" s="135">
        <f t="shared" si="1"/>
        <v>-40</v>
      </c>
      <c r="U30" s="136">
        <f t="shared" si="5"/>
        <v>0.1484849414218242</v>
      </c>
      <c r="V30" s="137">
        <f>IFERROR(R30/R30,"-")</f>
        <v>1</v>
      </c>
    </row>
    <row r="31" spans="2:22" ht="15.75" x14ac:dyDescent="0.25">
      <c r="B31" s="138" t="s">
        <v>62</v>
      </c>
      <c r="C31" s="139">
        <v>116219</v>
      </c>
      <c r="D31" s="139">
        <v>32704</v>
      </c>
      <c r="E31" s="139">
        <v>210102</v>
      </c>
      <c r="F31" s="139">
        <v>249332</v>
      </c>
      <c r="G31" s="139">
        <v>287138</v>
      </c>
      <c r="H31" s="139">
        <v>292974</v>
      </c>
      <c r="I31" s="140">
        <f t="shared" si="2"/>
        <v>2.032472191071899E-2</v>
      </c>
      <c r="J31" s="139">
        <f t="shared" si="3"/>
        <v>5836</v>
      </c>
      <c r="K31" s="140">
        <f t="shared" si="0"/>
        <v>0.13144407948900055</v>
      </c>
      <c r="L31" s="140">
        <f>H31/H30</f>
        <v>0.79898876680275221</v>
      </c>
      <c r="M31" s="139">
        <v>0</v>
      </c>
      <c r="N31" s="139">
        <v>13367</v>
      </c>
      <c r="O31" s="139">
        <v>43875</v>
      </c>
      <c r="P31" s="139">
        <v>46378</v>
      </c>
      <c r="Q31" s="139">
        <v>61791</v>
      </c>
      <c r="R31" s="139">
        <v>59345</v>
      </c>
      <c r="S31" s="140">
        <f t="shared" si="4"/>
        <v>-3.9585052839410273E-2</v>
      </c>
      <c r="T31" s="139">
        <f t="shared" si="1"/>
        <v>-2446</v>
      </c>
      <c r="U31" s="140">
        <f t="shared" si="5"/>
        <v>0.11853135414749842</v>
      </c>
      <c r="V31" s="140">
        <f>IFERROR(R31/R30,"-")</f>
        <v>0.77046413502109701</v>
      </c>
    </row>
    <row r="32" spans="2:22" x14ac:dyDescent="0.25">
      <c r="B32" s="99" t="s">
        <v>142</v>
      </c>
      <c r="C32" s="53">
        <v>93394</v>
      </c>
      <c r="D32" s="53">
        <v>18739</v>
      </c>
      <c r="E32" s="53">
        <v>166765</v>
      </c>
      <c r="F32" s="53">
        <v>208689</v>
      </c>
      <c r="G32" s="53">
        <v>241600</v>
      </c>
      <c r="H32" s="53">
        <v>244457</v>
      </c>
      <c r="I32" s="100">
        <f t="shared" si="2"/>
        <v>1.1825331125827843E-2</v>
      </c>
      <c r="J32" s="53">
        <f t="shared" si="3"/>
        <v>2857</v>
      </c>
      <c r="K32" s="100">
        <f t="shared" si="0"/>
        <v>0.10967671308594827</v>
      </c>
      <c r="L32" s="100">
        <f>H32/H30</f>
        <v>0.66667484816502631</v>
      </c>
      <c r="M32" s="53">
        <v>0</v>
      </c>
      <c r="N32" s="53">
        <v>6922</v>
      </c>
      <c r="O32" s="53">
        <v>36270</v>
      </c>
      <c r="P32" s="53">
        <v>38430</v>
      </c>
      <c r="Q32" s="53">
        <v>51394</v>
      </c>
      <c r="R32" s="53">
        <v>48554</v>
      </c>
      <c r="S32" s="100">
        <f t="shared" si="4"/>
        <v>-5.5259368797914155E-2</v>
      </c>
      <c r="T32" s="53">
        <f t="shared" si="1"/>
        <v>-2840</v>
      </c>
      <c r="U32" s="100">
        <f t="shared" si="5"/>
        <v>9.8218119364534132E-2</v>
      </c>
      <c r="V32" s="100">
        <f>IFERROR(R32/R30,"-")</f>
        <v>0.63036676403765013</v>
      </c>
    </row>
    <row r="33" spans="2:22" x14ac:dyDescent="0.25">
      <c r="B33" s="99" t="s">
        <v>144</v>
      </c>
      <c r="C33" s="53">
        <v>22825</v>
      </c>
      <c r="D33" s="53">
        <v>13965</v>
      </c>
      <c r="E33" s="53">
        <v>43337</v>
      </c>
      <c r="F33" s="53">
        <v>40643</v>
      </c>
      <c r="G33" s="53">
        <v>45538</v>
      </c>
      <c r="H33" s="53">
        <v>48517</v>
      </c>
      <c r="I33" s="100">
        <f t="shared" si="2"/>
        <v>6.5417892748913076E-2</v>
      </c>
      <c r="J33" s="53">
        <f t="shared" si="3"/>
        <v>2979</v>
      </c>
      <c r="K33" s="100">
        <f t="shared" si="0"/>
        <v>2.1767366403052286E-2</v>
      </c>
      <c r="L33" s="100">
        <f>H33/H30</f>
        <v>0.13231391863772599</v>
      </c>
      <c r="M33" s="53">
        <v>0</v>
      </c>
      <c r="N33" s="53">
        <v>6445</v>
      </c>
      <c r="O33" s="53">
        <v>7605</v>
      </c>
      <c r="P33" s="53">
        <v>7948</v>
      </c>
      <c r="Q33" s="53">
        <v>10397</v>
      </c>
      <c r="R33" s="53">
        <v>10791</v>
      </c>
      <c r="S33" s="100">
        <f t="shared" si="4"/>
        <v>3.7895546792343859E-2</v>
      </c>
      <c r="T33" s="53">
        <f t="shared" si="1"/>
        <v>394</v>
      </c>
      <c r="U33" s="100">
        <f t="shared" si="5"/>
        <v>2.031323478296428E-2</v>
      </c>
      <c r="V33" s="100">
        <f>IFERROR(R33/R30,"-")</f>
        <v>0.14009737098344693</v>
      </c>
    </row>
    <row r="34" spans="2:22" ht="16.5" thickBot="1" x14ac:dyDescent="0.3">
      <c r="B34" s="141" t="s">
        <v>65</v>
      </c>
      <c r="C34" s="142">
        <v>26023</v>
      </c>
      <c r="D34" s="142">
        <v>12355</v>
      </c>
      <c r="E34" s="142">
        <v>48023</v>
      </c>
      <c r="F34" s="142">
        <v>58261</v>
      </c>
      <c r="G34" s="142">
        <v>64100</v>
      </c>
      <c r="H34" s="142">
        <v>73707</v>
      </c>
      <c r="I34" s="143">
        <f t="shared" si="2"/>
        <v>0.14987519500780033</v>
      </c>
      <c r="J34" s="142">
        <f t="shared" si="3"/>
        <v>9607</v>
      </c>
      <c r="K34" s="143">
        <f t="shared" si="0"/>
        <v>3.3068971195040396E-2</v>
      </c>
      <c r="L34" s="143">
        <f>H34/H30</f>
        <v>0.20101123319724776</v>
      </c>
      <c r="M34" s="142">
        <v>0</v>
      </c>
      <c r="N34" s="142">
        <v>4643</v>
      </c>
      <c r="O34" s="142">
        <v>9720</v>
      </c>
      <c r="P34" s="142">
        <v>11720</v>
      </c>
      <c r="Q34" s="142">
        <v>15274</v>
      </c>
      <c r="R34" s="142">
        <v>17680</v>
      </c>
      <c r="S34" s="143">
        <f t="shared" si="4"/>
        <v>0.15752258740343072</v>
      </c>
      <c r="T34" s="142">
        <f t="shared" si="1"/>
        <v>2406</v>
      </c>
      <c r="U34" s="143">
        <f t="shared" si="5"/>
        <v>2.9953587274325788E-2</v>
      </c>
      <c r="V34" s="143">
        <f>IFERROR(R34/R30,"-")</f>
        <v>0.22953586497890296</v>
      </c>
    </row>
    <row r="35" spans="2:22" ht="15.75" x14ac:dyDescent="0.25">
      <c r="B35" s="134" t="s">
        <v>51</v>
      </c>
      <c r="C35" s="135">
        <v>12754</v>
      </c>
      <c r="D35" s="135">
        <v>9308</v>
      </c>
      <c r="E35" s="135">
        <v>20151</v>
      </c>
      <c r="F35" s="135">
        <v>26502</v>
      </c>
      <c r="G35" s="135">
        <v>25234</v>
      </c>
      <c r="H35" s="135">
        <v>24153</v>
      </c>
      <c r="I35" s="136">
        <f t="shared" si="2"/>
        <v>-4.2839026709994399E-2</v>
      </c>
      <c r="J35" s="135">
        <f t="shared" si="3"/>
        <v>-1081</v>
      </c>
      <c r="K35" s="136">
        <f t="shared" si="0"/>
        <v>1.0836350160416387E-2</v>
      </c>
      <c r="L35" s="137">
        <f>H35/H35</f>
        <v>1</v>
      </c>
      <c r="M35" s="135">
        <v>0</v>
      </c>
      <c r="N35" s="135">
        <v>2659</v>
      </c>
      <c r="O35" s="135">
        <v>3632</v>
      </c>
      <c r="P35" s="135">
        <v>5013</v>
      </c>
      <c r="Q35" s="135">
        <v>4992</v>
      </c>
      <c r="R35" s="135">
        <v>4998</v>
      </c>
      <c r="S35" s="136">
        <f t="shared" si="4"/>
        <v>1.2019230769231282E-3</v>
      </c>
      <c r="T35" s="135">
        <f t="shared" si="1"/>
        <v>6</v>
      </c>
      <c r="U35" s="136">
        <f t="shared" si="5"/>
        <v>1.2812059130221432E-2</v>
      </c>
      <c r="V35" s="137">
        <f>IFERROR(R35/R35,"-")</f>
        <v>1</v>
      </c>
    </row>
    <row r="36" spans="2:22" ht="15.75" x14ac:dyDescent="0.25">
      <c r="B36" s="138" t="s">
        <v>62</v>
      </c>
      <c r="C36" s="139">
        <v>12754</v>
      </c>
      <c r="D36" s="139">
        <v>9308</v>
      </c>
      <c r="E36" s="139">
        <v>20151</v>
      </c>
      <c r="F36" s="139">
        <v>26502</v>
      </c>
      <c r="G36" s="139">
        <v>25234</v>
      </c>
      <c r="H36" s="139">
        <v>24153</v>
      </c>
      <c r="I36" s="140">
        <f t="shared" si="2"/>
        <v>-4.2839026709994399E-2</v>
      </c>
      <c r="J36" s="139">
        <f t="shared" si="3"/>
        <v>-1081</v>
      </c>
      <c r="K36" s="140">
        <f t="shared" si="0"/>
        <v>1.0836350160416387E-2</v>
      </c>
      <c r="L36" s="140">
        <f>H36/H35</f>
        <v>1</v>
      </c>
      <c r="M36" s="139">
        <v>0</v>
      </c>
      <c r="N36" s="139">
        <v>2659</v>
      </c>
      <c r="O36" s="139">
        <v>3632</v>
      </c>
      <c r="P36" s="139">
        <v>5013</v>
      </c>
      <c r="Q36" s="139">
        <v>4992</v>
      </c>
      <c r="R36" s="139">
        <v>4998</v>
      </c>
      <c r="S36" s="140">
        <f t="shared" si="4"/>
        <v>1.2019230769231282E-3</v>
      </c>
      <c r="T36" s="139">
        <f t="shared" si="1"/>
        <v>6</v>
      </c>
      <c r="U36" s="140">
        <f t="shared" si="5"/>
        <v>1.2812059130221432E-2</v>
      </c>
      <c r="V36" s="140">
        <f>IFERROR(R36/R35,"-")</f>
        <v>1</v>
      </c>
    </row>
    <row r="37" spans="2:22" x14ac:dyDescent="0.25">
      <c r="B37" s="99" t="s">
        <v>142</v>
      </c>
      <c r="C37" s="53">
        <v>8693</v>
      </c>
      <c r="D37" s="53">
        <v>0</v>
      </c>
      <c r="E37" s="53">
        <v>6738</v>
      </c>
      <c r="F37" s="53">
        <v>22955</v>
      </c>
      <c r="G37" s="53">
        <v>21800</v>
      </c>
      <c r="H37" s="53">
        <v>20288</v>
      </c>
      <c r="I37" s="100">
        <f t="shared" si="2"/>
        <v>-6.9357798165137652E-2</v>
      </c>
      <c r="J37" s="53">
        <f t="shared" si="3"/>
        <v>-1512</v>
      </c>
      <c r="K37" s="100">
        <f t="shared" si="0"/>
        <v>9.1023008344523516E-3</v>
      </c>
      <c r="L37" s="100">
        <f>H37/H35</f>
        <v>0.83997847058336439</v>
      </c>
      <c r="M37" s="53">
        <v>0</v>
      </c>
      <c r="N37" s="53">
        <v>0</v>
      </c>
      <c r="O37" s="53">
        <v>3101</v>
      </c>
      <c r="P37" s="53">
        <v>4524</v>
      </c>
      <c r="Q37" s="53">
        <v>4496</v>
      </c>
      <c r="R37" s="53">
        <v>4275</v>
      </c>
      <c r="S37" s="100">
        <f t="shared" si="4"/>
        <v>-4.9154804270462593E-2</v>
      </c>
      <c r="T37" s="53">
        <f t="shared" si="1"/>
        <v>-221</v>
      </c>
      <c r="U37" s="100">
        <f t="shared" si="5"/>
        <v>1.1562289149236337E-2</v>
      </c>
      <c r="V37" s="100">
        <f>IFERROR(R37/R35,"-")</f>
        <v>0.85534213685474192</v>
      </c>
    </row>
    <row r="38" spans="2:22" ht="15.75" thickBot="1" x14ac:dyDescent="0.3">
      <c r="B38" s="99" t="s">
        <v>144</v>
      </c>
      <c r="C38" s="53">
        <v>4061</v>
      </c>
      <c r="D38" s="53">
        <v>0</v>
      </c>
      <c r="E38" s="53">
        <v>969</v>
      </c>
      <c r="F38" s="53">
        <v>3547</v>
      </c>
      <c r="G38" s="53">
        <v>3434</v>
      </c>
      <c r="H38" s="53">
        <v>3865</v>
      </c>
      <c r="I38" s="100">
        <f t="shared" si="2"/>
        <v>0.12550960978450787</v>
      </c>
      <c r="J38" s="53">
        <f t="shared" si="3"/>
        <v>431</v>
      </c>
      <c r="K38" s="100">
        <f t="shared" si="0"/>
        <v>1.7340493259640349E-3</v>
      </c>
      <c r="L38" s="100">
        <f>H38/H35</f>
        <v>0.16002152941663561</v>
      </c>
      <c r="M38" s="53">
        <v>0</v>
      </c>
      <c r="N38" s="53">
        <v>0</v>
      </c>
      <c r="O38" s="53">
        <v>531</v>
      </c>
      <c r="P38" s="53">
        <v>489</v>
      </c>
      <c r="Q38" s="53">
        <v>496</v>
      </c>
      <c r="R38" s="53">
        <v>723</v>
      </c>
      <c r="S38" s="100">
        <f t="shared" si="4"/>
        <v>0.45766129032258074</v>
      </c>
      <c r="T38" s="53">
        <f t="shared" si="1"/>
        <v>227</v>
      </c>
      <c r="U38" s="100">
        <f t="shared" si="5"/>
        <v>1.2497699809850948E-3</v>
      </c>
      <c r="V38" s="100">
        <f>IFERROR(R38/R35,"-")</f>
        <v>0.14465786314525811</v>
      </c>
    </row>
    <row r="39" spans="2:22" ht="15.75" x14ac:dyDescent="0.25">
      <c r="B39" s="134" t="s">
        <v>52</v>
      </c>
      <c r="C39" s="135">
        <v>36009</v>
      </c>
      <c r="D39" s="135">
        <v>19920</v>
      </c>
      <c r="E39" s="135">
        <v>78474</v>
      </c>
      <c r="F39" s="135">
        <v>104659</v>
      </c>
      <c r="G39" s="135">
        <v>98555</v>
      </c>
      <c r="H39" s="135">
        <v>108223</v>
      </c>
      <c r="I39" s="136">
        <f t="shared" si="2"/>
        <v>9.8097509005124151E-2</v>
      </c>
      <c r="J39" s="135">
        <f t="shared" si="3"/>
        <v>9668</v>
      </c>
      <c r="K39" s="136">
        <f t="shared" si="0"/>
        <v>4.8554727090247288E-2</v>
      </c>
      <c r="L39" s="137">
        <f>H39/H39</f>
        <v>1</v>
      </c>
      <c r="M39" s="135">
        <v>0</v>
      </c>
      <c r="N39" s="135">
        <v>6562</v>
      </c>
      <c r="O39" s="135">
        <v>15949</v>
      </c>
      <c r="P39" s="135">
        <v>20694</v>
      </c>
      <c r="Q39" s="135">
        <v>21715</v>
      </c>
      <c r="R39" s="135">
        <v>23114</v>
      </c>
      <c r="S39" s="136">
        <f t="shared" si="4"/>
        <v>6.4425512318673661E-2</v>
      </c>
      <c r="T39" s="135">
        <f t="shared" si="1"/>
        <v>1399</v>
      </c>
      <c r="U39" s="136">
        <f t="shared" si="5"/>
        <v>5.2889038827209717E-2</v>
      </c>
      <c r="V39" s="137">
        <f>IFERROR(R39/R39,"-")</f>
        <v>1</v>
      </c>
    </row>
    <row r="40" spans="2:22" ht="15.75" x14ac:dyDescent="0.25">
      <c r="B40" s="138" t="s">
        <v>62</v>
      </c>
      <c r="C40" s="139">
        <v>22627</v>
      </c>
      <c r="D40" s="139">
        <v>17961</v>
      </c>
      <c r="E40" s="139">
        <v>68287</v>
      </c>
      <c r="F40" s="139">
        <v>92728</v>
      </c>
      <c r="G40" s="139">
        <v>86636</v>
      </c>
      <c r="H40" s="139">
        <v>95259</v>
      </c>
      <c r="I40" s="140">
        <f t="shared" si="2"/>
        <v>9.9531372639549476E-2</v>
      </c>
      <c r="J40" s="139">
        <f t="shared" si="3"/>
        <v>8623</v>
      </c>
      <c r="K40" s="140">
        <f t="shared" si="0"/>
        <v>4.2738371213973614E-2</v>
      </c>
      <c r="L40" s="140">
        <f>H40/H39</f>
        <v>0.88021030649677057</v>
      </c>
      <c r="M40" s="139">
        <v>0</v>
      </c>
      <c r="N40" s="139">
        <v>6553</v>
      </c>
      <c r="O40" s="139">
        <v>13928</v>
      </c>
      <c r="P40" s="139">
        <v>18104</v>
      </c>
      <c r="Q40" s="139">
        <v>19179</v>
      </c>
      <c r="R40" s="139">
        <v>20267</v>
      </c>
      <c r="S40" s="140">
        <f t="shared" si="4"/>
        <v>5.672871369727317E-2</v>
      </c>
      <c r="T40" s="139">
        <f t="shared" si="1"/>
        <v>1088</v>
      </c>
      <c r="U40" s="140">
        <f t="shared" si="5"/>
        <v>4.626960273160359E-2</v>
      </c>
      <c r="V40" s="140">
        <f>IFERROR(R40/R39,"-")</f>
        <v>0.87682789651293591</v>
      </c>
    </row>
    <row r="41" spans="2:22" x14ac:dyDescent="0.25">
      <c r="B41" s="99" t="s">
        <v>142</v>
      </c>
      <c r="C41" s="53">
        <v>22627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100" t="str">
        <f t="shared" si="2"/>
        <v>-</v>
      </c>
      <c r="J41" s="53">
        <f t="shared" si="3"/>
        <v>0</v>
      </c>
      <c r="K41" s="100">
        <f t="shared" si="0"/>
        <v>0</v>
      </c>
      <c r="L41" s="100">
        <f>H41/H39</f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100" t="str">
        <f t="shared" si="4"/>
        <v>-</v>
      </c>
      <c r="T41" s="53">
        <f t="shared" si="1"/>
        <v>0</v>
      </c>
      <c r="U41" s="100">
        <f t="shared" si="5"/>
        <v>0</v>
      </c>
      <c r="V41" s="100">
        <f>IFERROR(R41/R39,"-")</f>
        <v>0</v>
      </c>
    </row>
    <row r="42" spans="2:22" x14ac:dyDescent="0.25">
      <c r="B42" s="99" t="s">
        <v>144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100" t="str">
        <f t="shared" si="2"/>
        <v>-</v>
      </c>
      <c r="J42" s="53">
        <f t="shared" si="3"/>
        <v>0</v>
      </c>
      <c r="K42" s="100">
        <f t="shared" si="0"/>
        <v>0</v>
      </c>
      <c r="L42" s="100">
        <f>H42/H39</f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100" t="str">
        <f t="shared" si="4"/>
        <v>-</v>
      </c>
      <c r="T42" s="53">
        <f t="shared" si="1"/>
        <v>0</v>
      </c>
      <c r="U42" s="100">
        <f t="shared" si="5"/>
        <v>0</v>
      </c>
      <c r="V42" s="100">
        <f>IFERROR(R42/R39,"-")</f>
        <v>0</v>
      </c>
    </row>
    <row r="43" spans="2:22" ht="16.5" thickBot="1" x14ac:dyDescent="0.3">
      <c r="B43" s="141" t="s">
        <v>65</v>
      </c>
      <c r="C43" s="142">
        <v>13382</v>
      </c>
      <c r="D43" s="142">
        <v>34</v>
      </c>
      <c r="E43" s="142">
        <v>10187</v>
      </c>
      <c r="F43" s="142">
        <v>11931</v>
      </c>
      <c r="G43" s="142">
        <v>11919</v>
      </c>
      <c r="H43" s="142">
        <v>12964</v>
      </c>
      <c r="I43" s="143">
        <f t="shared" si="2"/>
        <v>8.7675140531923823E-2</v>
      </c>
      <c r="J43" s="142">
        <f t="shared" si="3"/>
        <v>1045</v>
      </c>
      <c r="K43" s="143">
        <f t="shared" si="0"/>
        <v>5.8163558762736739E-3</v>
      </c>
      <c r="L43" s="143">
        <f>H43/H39</f>
        <v>0.11978969350322945</v>
      </c>
      <c r="M43" s="142">
        <v>0</v>
      </c>
      <c r="N43" s="142">
        <v>9</v>
      </c>
      <c r="O43" s="142">
        <v>2021</v>
      </c>
      <c r="P43" s="142">
        <v>2590</v>
      </c>
      <c r="Q43" s="142">
        <v>2536</v>
      </c>
      <c r="R43" s="142">
        <v>2847</v>
      </c>
      <c r="S43" s="143">
        <f t="shared" si="4"/>
        <v>0.12263406940063093</v>
      </c>
      <c r="T43" s="142">
        <f t="shared" si="1"/>
        <v>311</v>
      </c>
      <c r="U43" s="143">
        <f t="shared" si="5"/>
        <v>6.6194360956061257E-3</v>
      </c>
      <c r="V43" s="143">
        <f>IFERROR(R43/R39,"-")</f>
        <v>0.12317210348706412</v>
      </c>
    </row>
    <row r="44" spans="2:22" ht="15.75" x14ac:dyDescent="0.25">
      <c r="B44" s="134" t="s">
        <v>53</v>
      </c>
      <c r="C44" s="135">
        <v>52853</v>
      </c>
      <c r="D44" s="135">
        <v>45262</v>
      </c>
      <c r="E44" s="135">
        <v>86813</v>
      </c>
      <c r="F44" s="135">
        <v>108593</v>
      </c>
      <c r="G44" s="135">
        <v>105931</v>
      </c>
      <c r="H44" s="135">
        <v>119888</v>
      </c>
      <c r="I44" s="136">
        <f t="shared" si="2"/>
        <v>0.13175557674335181</v>
      </c>
      <c r="J44" s="135">
        <f t="shared" si="3"/>
        <v>13957</v>
      </c>
      <c r="K44" s="136">
        <f t="shared" si="0"/>
        <v>5.3788280877406523E-2</v>
      </c>
      <c r="L44" s="137">
        <f>H44/H44</f>
        <v>1</v>
      </c>
      <c r="M44" s="135">
        <v>0</v>
      </c>
      <c r="N44" s="135">
        <v>12545</v>
      </c>
      <c r="O44" s="135">
        <v>18214</v>
      </c>
      <c r="P44" s="135">
        <v>17881</v>
      </c>
      <c r="Q44" s="135">
        <v>17439</v>
      </c>
      <c r="R44" s="135">
        <v>22620</v>
      </c>
      <c r="S44" s="136">
        <f t="shared" si="4"/>
        <v>0.29709272320660585</v>
      </c>
      <c r="T44" s="135">
        <f t="shared" si="1"/>
        <v>5181</v>
      </c>
      <c r="U44" s="136">
        <f t="shared" si="5"/>
        <v>4.5699666728005073E-2</v>
      </c>
      <c r="V44" s="137">
        <f>IFERROR(R44/R44,"-")</f>
        <v>1</v>
      </c>
    </row>
    <row r="45" spans="2:22" ht="15.75" x14ac:dyDescent="0.25">
      <c r="B45" s="138" t="s">
        <v>62</v>
      </c>
      <c r="C45" s="139">
        <v>52853</v>
      </c>
      <c r="D45" s="139">
        <v>45262</v>
      </c>
      <c r="E45" s="139">
        <v>86813</v>
      </c>
      <c r="F45" s="139">
        <v>108593</v>
      </c>
      <c r="G45" s="139">
        <v>105931</v>
      </c>
      <c r="H45" s="139">
        <v>119888</v>
      </c>
      <c r="I45" s="140">
        <f t="shared" si="2"/>
        <v>0.13175557674335181</v>
      </c>
      <c r="J45" s="139">
        <f t="shared" si="3"/>
        <v>13957</v>
      </c>
      <c r="K45" s="140">
        <f t="shared" si="0"/>
        <v>5.3788280877406523E-2</v>
      </c>
      <c r="L45" s="140">
        <f>H45/H44</f>
        <v>1</v>
      </c>
      <c r="M45" s="139">
        <v>0</v>
      </c>
      <c r="N45" s="139">
        <v>12545</v>
      </c>
      <c r="O45" s="139">
        <v>18214</v>
      </c>
      <c r="P45" s="139">
        <v>17881</v>
      </c>
      <c r="Q45" s="139">
        <v>17439</v>
      </c>
      <c r="R45" s="139">
        <v>22620</v>
      </c>
      <c r="S45" s="140">
        <f t="shared" si="4"/>
        <v>0.29709272320660585</v>
      </c>
      <c r="T45" s="139">
        <f t="shared" si="1"/>
        <v>5181</v>
      </c>
      <c r="U45" s="140">
        <f t="shared" si="5"/>
        <v>4.5699666728005073E-2</v>
      </c>
      <c r="V45" s="140">
        <f>IFERROR(R45/R44,"-")</f>
        <v>1</v>
      </c>
    </row>
    <row r="46" spans="2:22" x14ac:dyDescent="0.25">
      <c r="B46" s="99" t="s">
        <v>142</v>
      </c>
      <c r="C46" s="53">
        <v>26292</v>
      </c>
      <c r="D46" s="53">
        <v>25712</v>
      </c>
      <c r="E46" s="53">
        <v>53984</v>
      </c>
      <c r="F46" s="53">
        <v>65403</v>
      </c>
      <c r="G46" s="53">
        <v>61420</v>
      </c>
      <c r="H46" s="53">
        <v>77277</v>
      </c>
      <c r="I46" s="100">
        <f t="shared" si="2"/>
        <v>0.25817323347443821</v>
      </c>
      <c r="J46" s="53">
        <f t="shared" si="3"/>
        <v>15857</v>
      </c>
      <c r="K46" s="100">
        <f t="shared" si="0"/>
        <v>3.4670667467664354E-2</v>
      </c>
      <c r="L46" s="100">
        <f>H46/H44</f>
        <v>0.64457660483117574</v>
      </c>
      <c r="M46" s="53">
        <v>0</v>
      </c>
      <c r="N46" s="53">
        <v>8426</v>
      </c>
      <c r="O46" s="53">
        <v>10870</v>
      </c>
      <c r="P46" s="53">
        <v>10695</v>
      </c>
      <c r="Q46" s="53">
        <v>10226</v>
      </c>
      <c r="R46" s="53">
        <v>15356</v>
      </c>
      <c r="S46" s="100">
        <f t="shared" si="4"/>
        <v>0.5016624291022882</v>
      </c>
      <c r="T46" s="53">
        <f t="shared" si="1"/>
        <v>5130</v>
      </c>
      <c r="U46" s="100">
        <f t="shared" si="5"/>
        <v>2.7333926271238422E-2</v>
      </c>
      <c r="V46" s="100">
        <f>IFERROR(R46/R44,"-")</f>
        <v>0.67886825817860297</v>
      </c>
    </row>
    <row r="47" spans="2:22" ht="15.75" thickBot="1" x14ac:dyDescent="0.3">
      <c r="B47" s="99" t="s">
        <v>144</v>
      </c>
      <c r="C47" s="53">
        <v>26561</v>
      </c>
      <c r="D47" s="53">
        <v>19550</v>
      </c>
      <c r="E47" s="53">
        <v>32829</v>
      </c>
      <c r="F47" s="53">
        <v>43190</v>
      </c>
      <c r="G47" s="53">
        <v>44511</v>
      </c>
      <c r="H47" s="53">
        <v>42611</v>
      </c>
      <c r="I47" s="100">
        <f t="shared" si="2"/>
        <v>-4.2686077598795835E-2</v>
      </c>
      <c r="J47" s="53">
        <f t="shared" si="3"/>
        <v>-1900</v>
      </c>
      <c r="K47" s="100">
        <f t="shared" si="0"/>
        <v>1.9117613409742173E-2</v>
      </c>
      <c r="L47" s="100">
        <f>H47/H44</f>
        <v>0.35542339516882426</v>
      </c>
      <c r="M47" s="53">
        <v>0</v>
      </c>
      <c r="N47" s="53">
        <v>4119</v>
      </c>
      <c r="O47" s="53">
        <v>7344</v>
      </c>
      <c r="P47" s="53">
        <v>7186</v>
      </c>
      <c r="Q47" s="53">
        <v>7213</v>
      </c>
      <c r="R47" s="53">
        <v>7264</v>
      </c>
      <c r="S47" s="100">
        <f t="shared" si="4"/>
        <v>7.0705670317481317E-3</v>
      </c>
      <c r="T47" s="53">
        <f t="shared" si="1"/>
        <v>51</v>
      </c>
      <c r="U47" s="100">
        <f t="shared" si="5"/>
        <v>1.8365740456766647E-2</v>
      </c>
      <c r="V47" s="100">
        <f>IFERROR(R47/R44,"-")</f>
        <v>0.32113174182139698</v>
      </c>
    </row>
    <row r="48" spans="2:22" ht="15.75" x14ac:dyDescent="0.25">
      <c r="B48" s="134" t="s">
        <v>54</v>
      </c>
      <c r="C48" s="135">
        <v>52299</v>
      </c>
      <c r="D48" s="135">
        <v>30057</v>
      </c>
      <c r="E48" s="135">
        <v>103640</v>
      </c>
      <c r="F48" s="135">
        <v>112296</v>
      </c>
      <c r="G48" s="135">
        <v>119581</v>
      </c>
      <c r="H48" s="135">
        <v>112906</v>
      </c>
      <c r="I48" s="136">
        <f t="shared" si="2"/>
        <v>-5.5819904499878725E-2</v>
      </c>
      <c r="J48" s="135">
        <f t="shared" si="3"/>
        <v>-6675</v>
      </c>
      <c r="K48" s="136">
        <f t="shared" si="0"/>
        <v>5.0655775730218712E-2</v>
      </c>
      <c r="L48" s="137">
        <f>H48/H48</f>
        <v>1</v>
      </c>
      <c r="M48" s="135">
        <v>0</v>
      </c>
      <c r="N48" s="135">
        <v>6823</v>
      </c>
      <c r="O48" s="135">
        <v>20251</v>
      </c>
      <c r="P48" s="135">
        <v>21547</v>
      </c>
      <c r="Q48" s="135">
        <v>23449</v>
      </c>
      <c r="R48" s="135">
        <v>19536</v>
      </c>
      <c r="S48" s="136">
        <f t="shared" si="4"/>
        <v>-0.16687278775214298</v>
      </c>
      <c r="T48" s="135">
        <f t="shared" si="1"/>
        <v>-3913</v>
      </c>
      <c r="U48" s="136">
        <f t="shared" si="5"/>
        <v>5.5069107935144863E-2</v>
      </c>
      <c r="V48" s="137">
        <f>IFERROR(R48/R48,"-")</f>
        <v>1</v>
      </c>
    </row>
    <row r="49" spans="2:22" ht="15.75" x14ac:dyDescent="0.25">
      <c r="B49" s="138" t="s">
        <v>62</v>
      </c>
      <c r="C49" s="139">
        <v>39287</v>
      </c>
      <c r="D49" s="139">
        <v>25226</v>
      </c>
      <c r="E49" s="139">
        <v>85266</v>
      </c>
      <c r="F49" s="139">
        <v>92422</v>
      </c>
      <c r="G49" s="139">
        <v>98712</v>
      </c>
      <c r="H49" s="139">
        <v>91468</v>
      </c>
      <c r="I49" s="140">
        <f t="shared" si="2"/>
        <v>-7.3385201393954103E-2</v>
      </c>
      <c r="J49" s="139">
        <f t="shared" si="3"/>
        <v>-7244</v>
      </c>
      <c r="K49" s="140">
        <f t="shared" si="0"/>
        <v>4.1037522314949122E-2</v>
      </c>
      <c r="L49" s="140">
        <f>H49/H48</f>
        <v>0.81012523692274985</v>
      </c>
      <c r="M49" s="139">
        <v>0</v>
      </c>
      <c r="N49" s="139">
        <v>5283</v>
      </c>
      <c r="O49" s="139">
        <v>17673</v>
      </c>
      <c r="P49" s="139">
        <v>18326</v>
      </c>
      <c r="Q49" s="139">
        <v>19636</v>
      </c>
      <c r="R49" s="139">
        <v>15443</v>
      </c>
      <c r="S49" s="140">
        <f t="shared" si="4"/>
        <v>-0.21353636178447744</v>
      </c>
      <c r="T49" s="139">
        <f t="shared" si="1"/>
        <v>-4193</v>
      </c>
      <c r="U49" s="140">
        <f t="shared" si="5"/>
        <v>4.6836982968369828E-2</v>
      </c>
      <c r="V49" s="140">
        <f>IFERROR(R49/R48,"-")</f>
        <v>0.79048935298935297</v>
      </c>
    </row>
    <row r="50" spans="2:22" x14ac:dyDescent="0.25">
      <c r="B50" s="99" t="s">
        <v>142</v>
      </c>
      <c r="C50" s="53">
        <v>32534</v>
      </c>
      <c r="D50" s="53">
        <v>0</v>
      </c>
      <c r="E50" s="53">
        <v>66024</v>
      </c>
      <c r="F50" s="53">
        <v>73849</v>
      </c>
      <c r="G50" s="53">
        <v>77626</v>
      </c>
      <c r="H50" s="53">
        <v>71340</v>
      </c>
      <c r="I50" s="100">
        <f t="shared" si="2"/>
        <v>-8.0978022827403184E-2</v>
      </c>
      <c r="J50" s="53">
        <f t="shared" si="3"/>
        <v>-6286</v>
      </c>
      <c r="K50" s="100">
        <f t="shared" si="0"/>
        <v>3.2007006187393078E-2</v>
      </c>
      <c r="L50" s="100">
        <f>H50/H48</f>
        <v>0.63185304589658653</v>
      </c>
      <c r="M50" s="53">
        <v>0</v>
      </c>
      <c r="N50" s="53">
        <v>0</v>
      </c>
      <c r="O50" s="53">
        <v>13304</v>
      </c>
      <c r="P50" s="53">
        <v>14308</v>
      </c>
      <c r="Q50" s="53">
        <v>15219</v>
      </c>
      <c r="R50" s="53">
        <v>10784</v>
      </c>
      <c r="S50" s="100">
        <f t="shared" si="4"/>
        <v>-0.29141205072606613</v>
      </c>
      <c r="T50" s="53">
        <f t="shared" si="1"/>
        <v>-4435</v>
      </c>
      <c r="U50" s="100">
        <f t="shared" si="5"/>
        <v>3.6567911836267356E-2</v>
      </c>
      <c r="V50" s="100">
        <f>IFERROR(R50/R48,"-")</f>
        <v>0.55200655200655202</v>
      </c>
    </row>
    <row r="51" spans="2:22" x14ac:dyDescent="0.25">
      <c r="B51" s="99" t="s">
        <v>144</v>
      </c>
      <c r="C51" s="53">
        <v>6753</v>
      </c>
      <c r="D51" s="53">
        <v>0</v>
      </c>
      <c r="E51" s="53">
        <v>19242</v>
      </c>
      <c r="F51" s="53">
        <v>18573</v>
      </c>
      <c r="G51" s="53">
        <v>21086</v>
      </c>
      <c r="H51" s="53">
        <v>20128</v>
      </c>
      <c r="I51" s="100">
        <f t="shared" si="2"/>
        <v>-4.5432988712890032E-2</v>
      </c>
      <c r="J51" s="53">
        <f t="shared" si="3"/>
        <v>-958</v>
      </c>
      <c r="K51" s="100">
        <f t="shared" si="0"/>
        <v>9.030516127556041E-3</v>
      </c>
      <c r="L51" s="100">
        <f>H51/H48</f>
        <v>0.17827219102616335</v>
      </c>
      <c r="M51" s="53">
        <v>0</v>
      </c>
      <c r="N51" s="53">
        <v>0</v>
      </c>
      <c r="O51" s="53">
        <v>4369</v>
      </c>
      <c r="P51" s="53">
        <v>4018</v>
      </c>
      <c r="Q51" s="53">
        <v>4417</v>
      </c>
      <c r="R51" s="53">
        <v>4659</v>
      </c>
      <c r="S51" s="100">
        <f t="shared" si="4"/>
        <v>5.4788317862802804E-2</v>
      </c>
      <c r="T51" s="53">
        <f t="shared" si="1"/>
        <v>242</v>
      </c>
      <c r="U51" s="100">
        <f t="shared" si="5"/>
        <v>1.0269071132102476E-2</v>
      </c>
      <c r="V51" s="100">
        <f>IFERROR(R51/R48,"-")</f>
        <v>0.23848280098280097</v>
      </c>
    </row>
    <row r="52" spans="2:22" ht="16.5" thickBot="1" x14ac:dyDescent="0.3">
      <c r="B52" s="141" t="s">
        <v>65</v>
      </c>
      <c r="C52" s="142">
        <v>13012</v>
      </c>
      <c r="D52" s="142">
        <v>4831</v>
      </c>
      <c r="E52" s="142">
        <v>18374</v>
      </c>
      <c r="F52" s="142">
        <v>19874</v>
      </c>
      <c r="G52" s="142">
        <v>20869</v>
      </c>
      <c r="H52" s="142">
        <v>21438</v>
      </c>
      <c r="I52" s="143">
        <f t="shared" si="2"/>
        <v>2.7265321769131212E-2</v>
      </c>
      <c r="J52" s="142">
        <f t="shared" si="3"/>
        <v>569</v>
      </c>
      <c r="K52" s="143">
        <f t="shared" si="0"/>
        <v>9.618253415269595E-3</v>
      </c>
      <c r="L52" s="143">
        <f>H52/H48</f>
        <v>0.1898747630772501</v>
      </c>
      <c r="M52" s="142">
        <v>0</v>
      </c>
      <c r="N52" s="142">
        <v>1540</v>
      </c>
      <c r="O52" s="142">
        <v>2578</v>
      </c>
      <c r="P52" s="142">
        <v>3221</v>
      </c>
      <c r="Q52" s="142">
        <v>3813</v>
      </c>
      <c r="R52" s="142">
        <v>4093</v>
      </c>
      <c r="S52" s="143">
        <f t="shared" si="4"/>
        <v>7.3432992394440122E-2</v>
      </c>
      <c r="T52" s="142">
        <f t="shared" si="1"/>
        <v>280</v>
      </c>
      <c r="U52" s="143">
        <f t="shared" si="5"/>
        <v>8.2321249667750319E-3</v>
      </c>
      <c r="V52" s="143">
        <f>IFERROR(R52/R48,"-")</f>
        <v>0.20951064701064701</v>
      </c>
    </row>
    <row r="53" spans="2:22" ht="15.75" x14ac:dyDescent="0.25">
      <c r="B53" s="134" t="s">
        <v>55</v>
      </c>
      <c r="C53" s="135">
        <f t="shared" ref="C53:H56" si="6">C6-C11-C16-C21-C26-C30-C35-C39-C44-C48</f>
        <v>24635</v>
      </c>
      <c r="D53" s="135">
        <f t="shared" si="6"/>
        <v>17011</v>
      </c>
      <c r="E53" s="135">
        <f t="shared" si="6"/>
        <v>45886</v>
      </c>
      <c r="F53" s="135">
        <f t="shared" si="6"/>
        <v>49553</v>
      </c>
      <c r="G53" s="135">
        <f t="shared" si="6"/>
        <v>53645</v>
      </c>
      <c r="H53" s="135">
        <f t="shared" si="6"/>
        <v>50137</v>
      </c>
      <c r="I53" s="136">
        <f t="shared" si="2"/>
        <v>-6.5392860471618963E-2</v>
      </c>
      <c r="J53" s="135">
        <f t="shared" si="3"/>
        <v>-3508</v>
      </c>
      <c r="K53" s="136">
        <f t="shared" si="0"/>
        <v>2.2494186560377445E-2</v>
      </c>
      <c r="L53" s="137">
        <f>H53/H53</f>
        <v>1</v>
      </c>
      <c r="M53" s="135">
        <v>0</v>
      </c>
      <c r="N53" s="135">
        <v>5327</v>
      </c>
      <c r="O53" s="135">
        <v>9434</v>
      </c>
      <c r="P53" s="135">
        <v>9921</v>
      </c>
      <c r="Q53" s="135">
        <v>10301</v>
      </c>
      <c r="R53" s="135">
        <v>9326</v>
      </c>
      <c r="S53" s="136">
        <f t="shared" si="4"/>
        <v>-9.4651004756819757E-2</v>
      </c>
      <c r="T53" s="135">
        <f t="shared" si="1"/>
        <v>-975</v>
      </c>
      <c r="U53" s="136">
        <f t="shared" si="5"/>
        <v>2.5355762743053425E-2</v>
      </c>
      <c r="V53" s="137">
        <f>IFERROR(R53/R53,"-")</f>
        <v>1</v>
      </c>
    </row>
    <row r="54" spans="2:22" ht="15.75" x14ac:dyDescent="0.25">
      <c r="B54" s="138" t="s">
        <v>62</v>
      </c>
      <c r="C54" s="139">
        <f t="shared" si="6"/>
        <v>22394</v>
      </c>
      <c r="D54" s="139">
        <f t="shared" si="6"/>
        <v>18815</v>
      </c>
      <c r="E54" s="139">
        <f t="shared" si="6"/>
        <v>44853</v>
      </c>
      <c r="F54" s="139">
        <f t="shared" si="6"/>
        <v>45806</v>
      </c>
      <c r="G54" s="139">
        <f t="shared" si="6"/>
        <v>49356</v>
      </c>
      <c r="H54" s="139">
        <f t="shared" si="6"/>
        <v>45502</v>
      </c>
      <c r="I54" s="140">
        <f t="shared" si="2"/>
        <v>-7.8085744387713762E-2</v>
      </c>
      <c r="J54" s="139">
        <f t="shared" si="3"/>
        <v>-3854</v>
      </c>
      <c r="K54" s="140">
        <f t="shared" si="0"/>
        <v>2.0414673332474906E-2</v>
      </c>
      <c r="L54" s="140">
        <f>H54/H53</f>
        <v>0.9075533039471847</v>
      </c>
      <c r="M54" s="139">
        <v>0</v>
      </c>
      <c r="N54" s="139">
        <v>5279</v>
      </c>
      <c r="O54" s="139">
        <v>9170</v>
      </c>
      <c r="P54" s="139">
        <v>9081</v>
      </c>
      <c r="Q54" s="139">
        <v>9309</v>
      </c>
      <c r="R54" s="139">
        <v>8379</v>
      </c>
      <c r="S54" s="140">
        <f t="shared" si="4"/>
        <v>-9.9903319368353172E-2</v>
      </c>
      <c r="T54" s="139">
        <f t="shared" si="1"/>
        <v>-930</v>
      </c>
      <c r="U54" s="140">
        <f t="shared" si="5"/>
        <v>2.3208918603937926E-2</v>
      </c>
      <c r="V54" s="140">
        <f>IFERROR(R54/R53,"-")</f>
        <v>0.89845592965901777</v>
      </c>
    </row>
    <row r="55" spans="2:22" x14ac:dyDescent="0.25">
      <c r="B55" s="99" t="s">
        <v>142</v>
      </c>
      <c r="C55" s="53">
        <f t="shared" si="6"/>
        <v>19498</v>
      </c>
      <c r="D55" s="53">
        <f t="shared" si="6"/>
        <v>50856</v>
      </c>
      <c r="E55" s="53">
        <f t="shared" si="6"/>
        <v>154505</v>
      </c>
      <c r="F55" s="53">
        <f t="shared" si="6"/>
        <v>165978</v>
      </c>
      <c r="G55" s="53">
        <f t="shared" si="6"/>
        <v>191873</v>
      </c>
      <c r="H55" s="53">
        <f t="shared" si="6"/>
        <v>169464</v>
      </c>
      <c r="I55" s="100">
        <f t="shared" si="2"/>
        <v>-0.11679079391055547</v>
      </c>
      <c r="J55" s="53">
        <f t="shared" si="3"/>
        <v>-22409</v>
      </c>
      <c r="K55" s="100">
        <f t="shared" si="0"/>
        <v>7.6030772309228778E-2</v>
      </c>
      <c r="L55" s="100">
        <f>H55/H53</f>
        <v>3.3800187486287574</v>
      </c>
      <c r="M55" s="53">
        <v>0</v>
      </c>
      <c r="N55" s="53">
        <v>4755</v>
      </c>
      <c r="O55" s="53">
        <v>6460</v>
      </c>
      <c r="P55" s="53">
        <v>6649</v>
      </c>
      <c r="Q55" s="53">
        <v>6695</v>
      </c>
      <c r="R55" s="53">
        <v>5773</v>
      </c>
      <c r="S55" s="100">
        <f t="shared" si="4"/>
        <v>-0.13771471247199407</v>
      </c>
      <c r="T55" s="53">
        <f t="shared" si="1"/>
        <v>-922</v>
      </c>
      <c r="U55" s="100">
        <f t="shared" si="5"/>
        <v>1.6993293667832095E-2</v>
      </c>
      <c r="V55" s="100">
        <f>IFERROR(R55/R53,"-")</f>
        <v>0.61902208878404463</v>
      </c>
    </row>
    <row r="56" spans="2:22" x14ac:dyDescent="0.25">
      <c r="B56" s="99" t="s">
        <v>144</v>
      </c>
      <c r="C56" s="53">
        <f t="shared" si="6"/>
        <v>11088</v>
      </c>
      <c r="D56" s="53">
        <f t="shared" si="6"/>
        <v>20454</v>
      </c>
      <c r="E56" s="53">
        <f t="shared" si="6"/>
        <v>37530</v>
      </c>
      <c r="F56" s="53">
        <f t="shared" si="6"/>
        <v>57812</v>
      </c>
      <c r="G56" s="53">
        <f t="shared" si="6"/>
        <v>48817</v>
      </c>
      <c r="H56" s="53">
        <f t="shared" si="6"/>
        <v>51541</v>
      </c>
      <c r="I56" s="100">
        <f t="shared" si="2"/>
        <v>5.5800233525206355E-2</v>
      </c>
      <c r="J56" s="53">
        <f t="shared" si="3"/>
        <v>2724</v>
      </c>
      <c r="K56" s="100">
        <f t="shared" si="0"/>
        <v>2.312409736339258E-2</v>
      </c>
      <c r="L56" s="100">
        <f>H56/H53</f>
        <v>1.0280032710373577</v>
      </c>
      <c r="M56" s="53">
        <v>0</v>
      </c>
      <c r="N56" s="53">
        <v>524</v>
      </c>
      <c r="O56" s="53">
        <v>2710</v>
      </c>
      <c r="P56" s="53">
        <v>2432</v>
      </c>
      <c r="Q56" s="53">
        <v>2614</v>
      </c>
      <c r="R56" s="53">
        <v>2606</v>
      </c>
      <c r="S56" s="100">
        <f t="shared" si="4"/>
        <v>-3.0604437643457771E-3</v>
      </c>
      <c r="T56" s="53">
        <f t="shared" si="1"/>
        <v>-8</v>
      </c>
      <c r="U56" s="100">
        <f t="shared" si="5"/>
        <v>6.2156249361058295E-3</v>
      </c>
      <c r="V56" s="100">
        <f>IFERROR(R56/R53,"-")</f>
        <v>0.27943384087497319</v>
      </c>
    </row>
    <row r="57" spans="2:22" ht="15.75" x14ac:dyDescent="0.25">
      <c r="B57" s="141" t="s">
        <v>65</v>
      </c>
      <c r="C57" s="142">
        <f>C53-C54</f>
        <v>2241</v>
      </c>
      <c r="D57" s="142">
        <f t="shared" ref="D57:H57" si="7">D53-D54</f>
        <v>-1804</v>
      </c>
      <c r="E57" s="142">
        <f t="shared" si="7"/>
        <v>1033</v>
      </c>
      <c r="F57" s="142">
        <f t="shared" si="7"/>
        <v>3747</v>
      </c>
      <c r="G57" s="142">
        <f t="shared" si="7"/>
        <v>4289</v>
      </c>
      <c r="H57" s="142">
        <f t="shared" si="7"/>
        <v>4635</v>
      </c>
      <c r="I57" s="143">
        <f t="shared" si="2"/>
        <v>8.0671485194684145E-2</v>
      </c>
      <c r="J57" s="142">
        <f t="shared" si="3"/>
        <v>346</v>
      </c>
      <c r="K57" s="143">
        <f t="shared" si="0"/>
        <v>2.0795132279025361E-3</v>
      </c>
      <c r="L57" s="143">
        <f>H57/H53</f>
        <v>9.2446696052815289E-2</v>
      </c>
      <c r="M57" s="142">
        <v>0</v>
      </c>
      <c r="N57" s="142">
        <v>127</v>
      </c>
      <c r="O57" s="142">
        <v>777</v>
      </c>
      <c r="P57" s="142">
        <v>1612</v>
      </c>
      <c r="Q57" s="142">
        <v>3977</v>
      </c>
      <c r="R57" s="142">
        <v>3660</v>
      </c>
      <c r="S57" s="143">
        <f t="shared" si="4"/>
        <v>-7.9708322856424485E-2</v>
      </c>
      <c r="T57" s="142">
        <f t="shared" si="1"/>
        <v>-317</v>
      </c>
      <c r="U57" s="143">
        <f t="shared" si="5"/>
        <v>4.1198961336359361E-3</v>
      </c>
      <c r="V57" s="143">
        <f>IFERROR(R57/R53,"-")</f>
        <v>0.39245121166630925</v>
      </c>
    </row>
    <row r="58" spans="2:22" x14ac:dyDescent="0.25">
      <c r="B58" s="103"/>
      <c r="C58" s="104"/>
      <c r="D58" s="104"/>
      <c r="E58" s="104"/>
      <c r="F58" s="104"/>
      <c r="G58" s="104"/>
      <c r="H58" s="105"/>
      <c r="I58" s="104"/>
      <c r="J58" s="106"/>
      <c r="K58" s="106"/>
      <c r="L58" s="106"/>
    </row>
    <row r="59" spans="2:22" x14ac:dyDescent="0.25">
      <c r="B59" s="107" t="s">
        <v>57</v>
      </c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01388-CA54-4B54-9E8B-22C484DF1A41}">
  <sheetPr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79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79"/>
      <c r="D3" s="279"/>
      <c r="E3" s="279"/>
      <c r="F3" s="279"/>
      <c r="G3" s="279"/>
      <c r="H3" s="279"/>
      <c r="I3" s="279"/>
      <c r="J3" s="279"/>
      <c r="K3" s="279"/>
      <c r="N3" s="145" t="s">
        <v>252</v>
      </c>
      <c r="O3" s="146"/>
      <c r="P3" s="146"/>
      <c r="Q3" s="146"/>
      <c r="R3" s="146"/>
      <c r="S3" s="146"/>
      <c r="T3" s="146"/>
      <c r="U3" s="146"/>
      <c r="V3" s="146"/>
      <c r="W3" s="146"/>
    </row>
    <row r="4" spans="1:23" ht="6" customHeight="1" x14ac:dyDescent="0.25"/>
    <row r="5" spans="1:23" ht="15.75" x14ac:dyDescent="0.25">
      <c r="B5" s="147"/>
      <c r="C5" s="307" t="s">
        <v>45</v>
      </c>
      <c r="D5" s="308"/>
      <c r="E5" s="308"/>
      <c r="F5" s="308"/>
      <c r="G5" s="308"/>
      <c r="H5" s="308"/>
      <c r="I5" s="308"/>
      <c r="J5" s="308"/>
      <c r="K5" s="308"/>
      <c r="N5" s="147"/>
      <c r="O5" s="307" t="s">
        <v>45</v>
      </c>
      <c r="P5" s="308"/>
      <c r="Q5" s="308"/>
      <c r="R5" s="308"/>
      <c r="S5" s="308"/>
      <c r="T5" s="308"/>
      <c r="U5" s="308"/>
      <c r="V5" s="308"/>
      <c r="W5" s="308"/>
    </row>
    <row r="6" spans="1:23" s="148" customFormat="1" ht="72" customHeight="1" x14ac:dyDescent="0.25">
      <c r="B6" s="149"/>
      <c r="C6" s="150">
        <v>2019</v>
      </c>
      <c r="D6" s="151">
        <v>2020</v>
      </c>
      <c r="E6" s="151">
        <v>2021</v>
      </c>
      <c r="F6" s="151">
        <v>2022</v>
      </c>
      <c r="G6" s="151">
        <v>2023</v>
      </c>
      <c r="H6" s="151">
        <v>2024</v>
      </c>
      <c r="I6" s="152" t="str">
        <f>CONCATENATE("var. ",RIGHT(H6,2),"/",RIGHT(G6,2))</f>
        <v>var. 24/23</v>
      </c>
      <c r="J6" s="153" t="str">
        <f>CONCATENATE("dif. ",RIGHT(H6,2),"/",RIGHT(G6,2))</f>
        <v>dif. 24/23</v>
      </c>
      <c r="K6" s="152" t="str">
        <f>CONCATENATE("Cuota s/ total lugares de residencia ",RIGHT(H6,4))</f>
        <v>Cuota s/ total lugares de residencia 2024</v>
      </c>
      <c r="N6" s="149"/>
      <c r="O6" s="150">
        <v>2019</v>
      </c>
      <c r="P6" s="151">
        <v>2020</v>
      </c>
      <c r="Q6" s="151">
        <v>2021</v>
      </c>
      <c r="R6" s="151">
        <v>2022</v>
      </c>
      <c r="S6" s="151">
        <v>2023</v>
      </c>
      <c r="T6" s="151">
        <v>2024</v>
      </c>
      <c r="U6" s="152" t="str">
        <f>CONCATENATE("var. ",RIGHT(T6,2),"/",RIGHT(S6,2))</f>
        <v>var. 24/23</v>
      </c>
      <c r="V6" s="153" t="str">
        <f>CONCATENATE("dif. ",RIGHT(T6,2),"/",RIGHT(S6,2))</f>
        <v>dif. 24/23</v>
      </c>
      <c r="W6" s="152" t="str">
        <f>CONCATENATE("Cuota s/ total lugares de residencia ",RIGHT(T6,4))</f>
        <v>Cuota s/ total lugares de residencia 2024</v>
      </c>
    </row>
    <row r="7" spans="1:23" x14ac:dyDescent="0.25">
      <c r="A7" s="1"/>
      <c r="B7" s="154" t="s">
        <v>45</v>
      </c>
      <c r="C7" s="155"/>
      <c r="D7" s="155"/>
      <c r="E7" s="155"/>
      <c r="F7" s="155"/>
      <c r="G7" s="155"/>
      <c r="H7" s="156"/>
      <c r="I7" s="156"/>
      <c r="J7" s="156"/>
      <c r="K7" s="155"/>
      <c r="L7" s="81"/>
      <c r="N7" s="157" t="s">
        <v>48</v>
      </c>
      <c r="O7" s="155"/>
      <c r="P7" s="155"/>
      <c r="Q7" s="155"/>
      <c r="R7" s="155"/>
      <c r="S7" s="155"/>
      <c r="T7" s="156"/>
      <c r="U7" s="156"/>
      <c r="V7" s="156"/>
      <c r="W7" s="155"/>
    </row>
    <row r="8" spans="1:23" x14ac:dyDescent="0.25">
      <c r="A8" s="1"/>
      <c r="B8" s="158" t="s">
        <v>70</v>
      </c>
      <c r="C8" s="159">
        <v>4831573</v>
      </c>
      <c r="D8" s="159">
        <v>1565303</v>
      </c>
      <c r="E8" s="159">
        <v>2335438</v>
      </c>
      <c r="F8" s="159">
        <v>4757683</v>
      </c>
      <c r="G8" s="159">
        <v>5188807</v>
      </c>
      <c r="H8" s="159">
        <v>5480280</v>
      </c>
      <c r="I8" s="160">
        <f>IFERROR(H8/G8-1,"-")</f>
        <v>5.6173413272068151E-2</v>
      </c>
      <c r="J8" s="159">
        <f t="shared" ref="J8:J20" si="0">H8-G8</f>
        <v>291473</v>
      </c>
      <c r="K8" s="160">
        <f t="shared" ref="K8:K20" si="1">H8/H$8</f>
        <v>1</v>
      </c>
      <c r="L8" s="81"/>
      <c r="N8" s="158" t="s">
        <v>70</v>
      </c>
      <c r="O8" s="159">
        <v>45076</v>
      </c>
      <c r="P8" s="159">
        <v>12633</v>
      </c>
      <c r="Q8" s="159">
        <v>20161</v>
      </c>
      <c r="R8" s="159">
        <v>37751</v>
      </c>
      <c r="S8" s="159">
        <v>51166</v>
      </c>
      <c r="T8" s="159">
        <v>43737</v>
      </c>
      <c r="U8" s="160">
        <f>IFERROR(T8/S8-1,"-")</f>
        <v>-0.14519407418989172</v>
      </c>
      <c r="V8" s="159">
        <f>T8-S8</f>
        <v>-7429</v>
      </c>
      <c r="W8" s="160">
        <f>T8/T$8</f>
        <v>1</v>
      </c>
    </row>
    <row r="9" spans="1:23" x14ac:dyDescent="0.25">
      <c r="A9" s="1" t="s">
        <v>98</v>
      </c>
      <c r="B9" s="161" t="s">
        <v>99</v>
      </c>
      <c r="C9" s="162">
        <v>1047557</v>
      </c>
      <c r="D9" s="162">
        <v>456683</v>
      </c>
      <c r="E9" s="162">
        <v>800301</v>
      </c>
      <c r="F9" s="162">
        <v>1016781</v>
      </c>
      <c r="G9" s="162">
        <v>1041269</v>
      </c>
      <c r="H9" s="162">
        <v>1058434</v>
      </c>
      <c r="I9" s="163">
        <f>IFERROR(H9/G9-1,"-")</f>
        <v>1.6484693196474609E-2</v>
      </c>
      <c r="J9" s="162">
        <f t="shared" si="0"/>
        <v>17165</v>
      </c>
      <c r="K9" s="163">
        <f t="shared" si="1"/>
        <v>0.19313502229813076</v>
      </c>
      <c r="L9" s="81"/>
      <c r="N9" s="161" t="s">
        <v>99</v>
      </c>
      <c r="O9" s="162">
        <v>10509</v>
      </c>
      <c r="P9" s="162">
        <v>2339</v>
      </c>
      <c r="Q9" s="162">
        <v>4950</v>
      </c>
      <c r="R9" s="162">
        <v>6762</v>
      </c>
      <c r="S9" s="162">
        <v>20250</v>
      </c>
      <c r="T9" s="162">
        <v>11054</v>
      </c>
      <c r="U9" s="163">
        <f>IFERROR(T9/S9-1,"-")</f>
        <v>-0.45412345679012345</v>
      </c>
      <c r="V9" s="162">
        <f t="shared" ref="V9:V19" si="2">T9-S9</f>
        <v>-9196</v>
      </c>
      <c r="W9" s="163">
        <f>T9/T$8</f>
        <v>0.25273795642133662</v>
      </c>
    </row>
    <row r="10" spans="1:23" x14ac:dyDescent="0.25">
      <c r="A10" s="164" t="s">
        <v>105</v>
      </c>
      <c r="B10" s="165" t="s">
        <v>105</v>
      </c>
      <c r="C10" s="166">
        <v>415150</v>
      </c>
      <c r="D10" s="166">
        <v>208389</v>
      </c>
      <c r="E10" s="166">
        <v>416048</v>
      </c>
      <c r="F10" s="166">
        <v>423208</v>
      </c>
      <c r="G10" s="166">
        <v>428791</v>
      </c>
      <c r="H10" s="166">
        <v>421973</v>
      </c>
      <c r="I10" s="167">
        <f>IFERROR(H10/G10-1,"-")</f>
        <v>-1.5900520300099585E-2</v>
      </c>
      <c r="J10" s="166">
        <f t="shared" si="0"/>
        <v>-6818</v>
      </c>
      <c r="K10" s="167">
        <f t="shared" si="1"/>
        <v>7.6998438036012765E-2</v>
      </c>
      <c r="L10" s="81"/>
      <c r="N10" s="165" t="s">
        <v>105</v>
      </c>
      <c r="O10" s="166">
        <v>5944</v>
      </c>
      <c r="P10" s="166">
        <v>1658</v>
      </c>
      <c r="Q10" s="166">
        <v>2415</v>
      </c>
      <c r="R10" s="166">
        <v>3515</v>
      </c>
      <c r="S10" s="166">
        <v>14811</v>
      </c>
      <c r="T10" s="166">
        <v>7251</v>
      </c>
      <c r="U10" s="167">
        <f>IFERROR(T10/S10-1,"-")</f>
        <v>-0.51043143609479436</v>
      </c>
      <c r="V10" s="166">
        <f t="shared" si="2"/>
        <v>-7560</v>
      </c>
      <c r="W10" s="167">
        <f>T10/T$8</f>
        <v>0.16578640510323067</v>
      </c>
    </row>
    <row r="11" spans="1:23" x14ac:dyDescent="0.25">
      <c r="A11" s="164" t="s">
        <v>102</v>
      </c>
      <c r="B11" s="165" t="s">
        <v>102</v>
      </c>
      <c r="C11" s="166">
        <v>632407</v>
      </c>
      <c r="D11" s="166">
        <v>248294</v>
      </c>
      <c r="E11" s="166">
        <v>384253</v>
      </c>
      <c r="F11" s="166">
        <v>593573</v>
      </c>
      <c r="G11" s="166">
        <v>612478</v>
      </c>
      <c r="H11" s="166">
        <v>636461</v>
      </c>
      <c r="I11" s="167">
        <f>IFERROR(H11/G11-1,"-")</f>
        <v>3.915732483452472E-2</v>
      </c>
      <c r="J11" s="166">
        <f t="shared" si="0"/>
        <v>23983</v>
      </c>
      <c r="K11" s="167">
        <f t="shared" si="1"/>
        <v>0.116136584262118</v>
      </c>
      <c r="L11" s="81"/>
      <c r="N11" s="165" t="s">
        <v>102</v>
      </c>
      <c r="O11" s="166">
        <v>4565</v>
      </c>
      <c r="P11" s="166">
        <v>681</v>
      </c>
      <c r="Q11" s="166">
        <v>2535</v>
      </c>
      <c r="R11" s="166">
        <v>3247</v>
      </c>
      <c r="S11" s="166">
        <v>5439</v>
      </c>
      <c r="T11" s="166">
        <v>3803</v>
      </c>
      <c r="U11" s="167">
        <f>IFERROR(T11/S11-1,"-")</f>
        <v>-0.30079058650487223</v>
      </c>
      <c r="V11" s="166">
        <f t="shared" si="2"/>
        <v>-1636</v>
      </c>
      <c r="W11" s="167">
        <f>T11/T$8</f>
        <v>8.6951551318105946E-2</v>
      </c>
    </row>
    <row r="12" spans="1:23" x14ac:dyDescent="0.25">
      <c r="A12" s="1"/>
      <c r="B12" s="161" t="s">
        <v>109</v>
      </c>
      <c r="C12" s="162">
        <v>3784016</v>
      </c>
      <c r="D12" s="162">
        <v>1108620</v>
      </c>
      <c r="E12" s="162">
        <v>1535137</v>
      </c>
      <c r="F12" s="162">
        <v>3740902</v>
      </c>
      <c r="G12" s="162">
        <v>4147538</v>
      </c>
      <c r="H12" s="162">
        <v>4421846</v>
      </c>
      <c r="I12" s="163">
        <f>IFERROR(H12/G12-1,"-")</f>
        <v>6.6137549553494157E-2</v>
      </c>
      <c r="J12" s="162">
        <f t="shared" si="0"/>
        <v>274308</v>
      </c>
      <c r="K12" s="163">
        <f t="shared" si="1"/>
        <v>0.80686497770186927</v>
      </c>
      <c r="L12" s="81"/>
      <c r="N12" s="161" t="s">
        <v>109</v>
      </c>
      <c r="O12" s="162">
        <v>34567</v>
      </c>
      <c r="P12" s="162">
        <v>10294</v>
      </c>
      <c r="Q12" s="162">
        <v>15211</v>
      </c>
      <c r="R12" s="162">
        <v>30989</v>
      </c>
      <c r="S12" s="162">
        <v>30916</v>
      </c>
      <c r="T12" s="162">
        <v>32683</v>
      </c>
      <c r="U12" s="163">
        <f>IFERROR(T12/S12-1,"-")</f>
        <v>5.7154871264070373E-2</v>
      </c>
      <c r="V12" s="162">
        <f t="shared" si="2"/>
        <v>1767</v>
      </c>
      <c r="W12" s="163">
        <f>T12/T$8</f>
        <v>0.74726204357866333</v>
      </c>
    </row>
    <row r="13" spans="1:23" s="57" customFormat="1" x14ac:dyDescent="0.25">
      <c r="B13" s="165" t="s">
        <v>112</v>
      </c>
      <c r="C13" s="166">
        <v>1721079</v>
      </c>
      <c r="D13" s="166">
        <v>436137</v>
      </c>
      <c r="E13" s="166">
        <v>446045</v>
      </c>
      <c r="F13" s="166">
        <v>1722453</v>
      </c>
      <c r="G13" s="166">
        <v>1939344</v>
      </c>
      <c r="H13" s="166">
        <v>2075266</v>
      </c>
      <c r="I13" s="167">
        <f t="shared" ref="I13:I20" si="3">IFERROR(H13/G13-1,"-")</f>
        <v>7.0086585979588945E-2</v>
      </c>
      <c r="J13" s="166">
        <f t="shared" si="0"/>
        <v>135922</v>
      </c>
      <c r="K13" s="167">
        <f t="shared" si="1"/>
        <v>0.37867882662929631</v>
      </c>
      <c r="L13" s="168"/>
      <c r="N13" s="165" t="s">
        <v>112</v>
      </c>
      <c r="O13" s="166">
        <v>10275</v>
      </c>
      <c r="P13" s="166">
        <v>3060</v>
      </c>
      <c r="Q13" s="166">
        <v>3030</v>
      </c>
      <c r="R13" s="166">
        <v>10352</v>
      </c>
      <c r="S13" s="166">
        <v>9308</v>
      </c>
      <c r="T13" s="166">
        <v>11037</v>
      </c>
      <c r="U13" s="167">
        <f t="shared" ref="U13:U20" si="4">IFERROR(T13/S13-1,"-")</f>
        <v>0.18575418994413417</v>
      </c>
      <c r="V13" s="166">
        <f t="shared" si="2"/>
        <v>1729</v>
      </c>
      <c r="W13" s="167">
        <f t="shared" ref="W13:W20" si="5">T13/T$8</f>
        <v>0.25234926949722203</v>
      </c>
    </row>
    <row r="14" spans="1:23" s="57" customFormat="1" x14ac:dyDescent="0.25">
      <c r="B14" s="165" t="s">
        <v>115</v>
      </c>
      <c r="C14" s="166">
        <v>491040</v>
      </c>
      <c r="D14" s="166">
        <v>138922</v>
      </c>
      <c r="E14" s="166">
        <v>222501</v>
      </c>
      <c r="F14" s="166">
        <v>385709</v>
      </c>
      <c r="G14" s="166">
        <v>431586</v>
      </c>
      <c r="H14" s="166">
        <v>447017</v>
      </c>
      <c r="I14" s="167">
        <f t="shared" si="3"/>
        <v>3.5754171822070191E-2</v>
      </c>
      <c r="J14" s="166">
        <f t="shared" si="0"/>
        <v>15431</v>
      </c>
      <c r="K14" s="167">
        <f t="shared" si="1"/>
        <v>8.1568277533264719E-2</v>
      </c>
      <c r="L14" s="168"/>
      <c r="N14" s="165" t="s">
        <v>115</v>
      </c>
      <c r="O14" s="166">
        <v>9881</v>
      </c>
      <c r="P14" s="166">
        <v>2874</v>
      </c>
      <c r="Q14" s="166">
        <v>5150</v>
      </c>
      <c r="R14" s="166">
        <v>6811</v>
      </c>
      <c r="S14" s="166">
        <v>6211</v>
      </c>
      <c r="T14" s="166">
        <v>6595</v>
      </c>
      <c r="U14" s="167">
        <f t="shared" si="4"/>
        <v>6.1825792947995506E-2</v>
      </c>
      <c r="V14" s="166">
        <f t="shared" si="2"/>
        <v>384</v>
      </c>
      <c r="W14" s="167">
        <f t="shared" si="5"/>
        <v>0.15078766261974988</v>
      </c>
    </row>
    <row r="15" spans="1:23" x14ac:dyDescent="0.25">
      <c r="A15" s="1"/>
      <c r="B15" s="165" t="s">
        <v>118</v>
      </c>
      <c r="C15" s="166">
        <v>166950</v>
      </c>
      <c r="D15" s="166">
        <v>58766</v>
      </c>
      <c r="E15" s="166">
        <v>128102</v>
      </c>
      <c r="F15" s="166">
        <v>197280</v>
      </c>
      <c r="G15" s="166">
        <v>216824</v>
      </c>
      <c r="H15" s="166">
        <v>230379</v>
      </c>
      <c r="I15" s="167">
        <f t="shared" si="3"/>
        <v>6.2516142124487972E-2</v>
      </c>
      <c r="J15" s="166">
        <f t="shared" si="0"/>
        <v>13555</v>
      </c>
      <c r="K15" s="167">
        <f t="shared" si="1"/>
        <v>4.2037815586064946E-2</v>
      </c>
      <c r="L15" s="81"/>
      <c r="N15" s="165" t="s">
        <v>118</v>
      </c>
      <c r="O15" s="166">
        <v>2186</v>
      </c>
      <c r="P15" s="166">
        <v>544</v>
      </c>
      <c r="Q15" s="166">
        <v>1642</v>
      </c>
      <c r="R15" s="166">
        <v>2746</v>
      </c>
      <c r="S15" s="166">
        <v>2942</v>
      </c>
      <c r="T15" s="166">
        <v>2300</v>
      </c>
      <c r="U15" s="167">
        <f t="shared" si="4"/>
        <v>-0.21821889870836164</v>
      </c>
      <c r="V15" s="166">
        <f t="shared" si="2"/>
        <v>-642</v>
      </c>
      <c r="W15" s="167">
        <f t="shared" si="5"/>
        <v>5.2587054439033311E-2</v>
      </c>
    </row>
    <row r="16" spans="1:23" x14ac:dyDescent="0.25">
      <c r="A16" s="1"/>
      <c r="B16" s="165" t="s">
        <v>125</v>
      </c>
      <c r="C16" s="166">
        <v>137818</v>
      </c>
      <c r="D16" s="166">
        <v>39662</v>
      </c>
      <c r="E16" s="166">
        <v>93209</v>
      </c>
      <c r="F16" s="166">
        <v>169583</v>
      </c>
      <c r="G16" s="166">
        <v>165044</v>
      </c>
      <c r="H16" s="166">
        <v>174675</v>
      </c>
      <c r="I16" s="167">
        <f t="shared" si="3"/>
        <v>5.8354135866799162E-2</v>
      </c>
      <c r="J16" s="166">
        <f t="shared" si="0"/>
        <v>9631</v>
      </c>
      <c r="K16" s="167">
        <f t="shared" si="1"/>
        <v>3.1873371433576388E-2</v>
      </c>
      <c r="L16" s="81"/>
      <c r="N16" s="165" t="s">
        <v>125</v>
      </c>
      <c r="O16" s="166">
        <v>731</v>
      </c>
      <c r="P16" s="166">
        <v>284</v>
      </c>
      <c r="Q16" s="166">
        <v>377</v>
      </c>
      <c r="R16" s="166">
        <v>868</v>
      </c>
      <c r="S16" s="166">
        <v>832</v>
      </c>
      <c r="T16" s="166">
        <v>1093</v>
      </c>
      <c r="U16" s="167">
        <f t="shared" si="4"/>
        <v>0.31370192307692313</v>
      </c>
      <c r="V16" s="166">
        <f t="shared" si="2"/>
        <v>261</v>
      </c>
      <c r="W16" s="167">
        <f t="shared" si="5"/>
        <v>2.4990282826897137E-2</v>
      </c>
    </row>
    <row r="17" spans="1:23" x14ac:dyDescent="0.25">
      <c r="A17" s="1"/>
      <c r="B17" s="165" t="s">
        <v>121</v>
      </c>
      <c r="C17" s="166">
        <v>133862</v>
      </c>
      <c r="D17" s="166">
        <v>55544</v>
      </c>
      <c r="E17" s="166">
        <v>93337</v>
      </c>
      <c r="F17" s="166">
        <v>146133</v>
      </c>
      <c r="G17" s="166">
        <v>151265</v>
      </c>
      <c r="H17" s="166">
        <v>157483</v>
      </c>
      <c r="I17" s="167">
        <f t="shared" si="3"/>
        <v>4.1106667107394301E-2</v>
      </c>
      <c r="J17" s="166">
        <f t="shared" si="0"/>
        <v>6218</v>
      </c>
      <c r="K17" s="167">
        <f t="shared" si="1"/>
        <v>2.8736305444247375E-2</v>
      </c>
      <c r="L17" s="81"/>
      <c r="N17" s="165" t="s">
        <v>121</v>
      </c>
      <c r="O17" s="166">
        <v>686</v>
      </c>
      <c r="P17" s="166">
        <v>229</v>
      </c>
      <c r="Q17" s="166">
        <v>476</v>
      </c>
      <c r="R17" s="166">
        <v>657</v>
      </c>
      <c r="S17" s="166">
        <v>709</v>
      </c>
      <c r="T17" s="166">
        <v>810</v>
      </c>
      <c r="U17" s="167">
        <f t="shared" si="4"/>
        <v>0.14245416078984485</v>
      </c>
      <c r="V17" s="166">
        <f t="shared" si="2"/>
        <v>101</v>
      </c>
      <c r="W17" s="167">
        <f t="shared" si="5"/>
        <v>1.8519788737224777E-2</v>
      </c>
    </row>
    <row r="18" spans="1:23" x14ac:dyDescent="0.25">
      <c r="A18" s="1"/>
      <c r="B18" s="165" t="s">
        <v>130</v>
      </c>
      <c r="C18" s="166">
        <v>74390</v>
      </c>
      <c r="D18" s="166">
        <v>28784</v>
      </c>
      <c r="E18" s="166">
        <v>25400</v>
      </c>
      <c r="F18" s="166">
        <v>62340</v>
      </c>
      <c r="G18" s="166">
        <v>67966</v>
      </c>
      <c r="H18" s="166">
        <v>63716</v>
      </c>
      <c r="I18" s="167">
        <f t="shared" si="3"/>
        <v>-6.2531265632816413E-2</v>
      </c>
      <c r="J18" s="166">
        <f t="shared" si="0"/>
        <v>-4250</v>
      </c>
      <c r="K18" s="167">
        <f t="shared" si="1"/>
        <v>1.1626413248958082E-2</v>
      </c>
      <c r="L18" s="81"/>
      <c r="N18" s="165" t="s">
        <v>130</v>
      </c>
      <c r="O18" s="166">
        <v>281</v>
      </c>
      <c r="P18" s="166">
        <v>136</v>
      </c>
      <c r="Q18" s="166">
        <v>98</v>
      </c>
      <c r="R18" s="166">
        <v>136</v>
      </c>
      <c r="S18" s="166">
        <v>243</v>
      </c>
      <c r="T18" s="166">
        <v>141</v>
      </c>
      <c r="U18" s="167">
        <f t="shared" si="4"/>
        <v>-0.41975308641975306</v>
      </c>
      <c r="V18" s="166">
        <f t="shared" si="2"/>
        <v>-102</v>
      </c>
      <c r="W18" s="167">
        <f t="shared" si="5"/>
        <v>3.2238150764798681E-3</v>
      </c>
    </row>
    <row r="19" spans="1:23" x14ac:dyDescent="0.25">
      <c r="A19" s="164" t="s">
        <v>146</v>
      </c>
      <c r="B19" s="165" t="s">
        <v>133</v>
      </c>
      <c r="C19" s="166">
        <v>106028</v>
      </c>
      <c r="D19" s="166">
        <v>42711</v>
      </c>
      <c r="E19" s="166">
        <v>22147</v>
      </c>
      <c r="F19" s="166">
        <v>56752</v>
      </c>
      <c r="G19" s="166">
        <v>70972</v>
      </c>
      <c r="H19" s="166">
        <v>68752</v>
      </c>
      <c r="I19" s="167">
        <f t="shared" si="3"/>
        <v>-3.1279941385335075E-2</v>
      </c>
      <c r="J19" s="166">
        <f t="shared" si="0"/>
        <v>-2220</v>
      </c>
      <c r="K19" s="167">
        <f t="shared" si="1"/>
        <v>1.2545344398461392E-2</v>
      </c>
      <c r="L19" s="81"/>
      <c r="N19" s="165" t="s">
        <v>133</v>
      </c>
      <c r="O19" s="166">
        <v>591</v>
      </c>
      <c r="P19" s="166">
        <v>217</v>
      </c>
      <c r="Q19" s="166">
        <v>91</v>
      </c>
      <c r="R19" s="166">
        <v>153</v>
      </c>
      <c r="S19" s="166">
        <v>195</v>
      </c>
      <c r="T19" s="166">
        <v>156</v>
      </c>
      <c r="U19" s="167">
        <f t="shared" si="4"/>
        <v>-0.19999999999999996</v>
      </c>
      <c r="V19" s="166">
        <f t="shared" si="2"/>
        <v>-39</v>
      </c>
      <c r="W19" s="167">
        <f t="shared" si="5"/>
        <v>3.5667741271692161E-3</v>
      </c>
    </row>
    <row r="20" spans="1:23" x14ac:dyDescent="0.25">
      <c r="A20" s="169" t="s">
        <v>147</v>
      </c>
      <c r="B20" s="170" t="s">
        <v>147</v>
      </c>
      <c r="C20" s="171">
        <f t="shared" ref="C20:H20" si="6">C12-SUM(C13:C19)</f>
        <v>952849</v>
      </c>
      <c r="D20" s="171">
        <f t="shared" si="6"/>
        <v>308094</v>
      </c>
      <c r="E20" s="171">
        <f t="shared" si="6"/>
        <v>504396</v>
      </c>
      <c r="F20" s="171">
        <f t="shared" si="6"/>
        <v>1000652</v>
      </c>
      <c r="G20" s="171">
        <f t="shared" si="6"/>
        <v>1104537</v>
      </c>
      <c r="H20" s="171">
        <f t="shared" si="6"/>
        <v>1204558</v>
      </c>
      <c r="I20" s="172">
        <f t="shared" si="3"/>
        <v>9.0554684904172511E-2</v>
      </c>
      <c r="J20" s="171">
        <f t="shared" si="0"/>
        <v>100021</v>
      </c>
      <c r="K20" s="172">
        <f t="shared" si="1"/>
        <v>0.21979862342800002</v>
      </c>
      <c r="L20" s="81"/>
      <c r="N20" s="170" t="s">
        <v>147</v>
      </c>
      <c r="O20" s="171">
        <f t="shared" ref="O20:T20" si="7">O12-SUM(O13:O19)</f>
        <v>9936</v>
      </c>
      <c r="P20" s="171">
        <f t="shared" si="7"/>
        <v>2950</v>
      </c>
      <c r="Q20" s="171">
        <f t="shared" si="7"/>
        <v>4347</v>
      </c>
      <c r="R20" s="171">
        <f t="shared" si="7"/>
        <v>9266</v>
      </c>
      <c r="S20" s="171">
        <f t="shared" si="7"/>
        <v>10476</v>
      </c>
      <c r="T20" s="171">
        <f t="shared" si="7"/>
        <v>10551</v>
      </c>
      <c r="U20" s="172">
        <f t="shared" si="4"/>
        <v>7.1592210767468245E-3</v>
      </c>
      <c r="V20" s="171">
        <f>T20-S20</f>
        <v>75</v>
      </c>
      <c r="W20" s="172">
        <f t="shared" si="5"/>
        <v>0.24123739625488716</v>
      </c>
    </row>
    <row r="21" spans="1:23" x14ac:dyDescent="0.25">
      <c r="B21" s="157" t="s">
        <v>46</v>
      </c>
      <c r="C21" s="155"/>
      <c r="D21" s="155"/>
      <c r="E21" s="155"/>
      <c r="F21" s="155"/>
      <c r="G21" s="155"/>
      <c r="H21" s="156"/>
      <c r="I21" s="156"/>
      <c r="J21" s="156"/>
      <c r="K21" s="155"/>
      <c r="L21" s="173"/>
      <c r="M21" s="173"/>
      <c r="N21" s="173"/>
    </row>
    <row r="22" spans="1:23" x14ac:dyDescent="0.25">
      <c r="B22" s="158" t="s">
        <v>70</v>
      </c>
      <c r="C22" s="159">
        <v>1762715</v>
      </c>
      <c r="D22" s="159">
        <v>550867</v>
      </c>
      <c r="E22" s="159">
        <v>881045</v>
      </c>
      <c r="F22" s="159">
        <v>1757049</v>
      </c>
      <c r="G22" s="159">
        <v>1888332</v>
      </c>
      <c r="H22" s="159">
        <v>1938898</v>
      </c>
      <c r="I22" s="160">
        <f>IFERROR(H22/G22-1,"-")</f>
        <v>2.677813011694985E-2</v>
      </c>
      <c r="J22" s="159">
        <f>H22-G22</f>
        <v>50566</v>
      </c>
      <c r="K22" s="160">
        <f>H22/H$8</f>
        <v>0.35379542651105417</v>
      </c>
      <c r="L22" s="107"/>
      <c r="M22" s="107"/>
      <c r="N22" s="107"/>
    </row>
    <row r="23" spans="1:23" x14ac:dyDescent="0.25">
      <c r="B23" s="161" t="s">
        <v>99</v>
      </c>
      <c r="C23" s="162">
        <v>222987</v>
      </c>
      <c r="D23" s="162">
        <v>117997</v>
      </c>
      <c r="E23" s="162">
        <v>247584</v>
      </c>
      <c r="F23" s="162">
        <v>207208</v>
      </c>
      <c r="G23" s="162">
        <v>181512</v>
      </c>
      <c r="H23" s="162">
        <v>161819</v>
      </c>
      <c r="I23" s="163">
        <f>IFERROR(H23/G23-1,"-")</f>
        <v>-0.10849420423994005</v>
      </c>
      <c r="J23" s="162">
        <f t="shared" ref="J23:J33" si="8">H23-G23</f>
        <v>-19693</v>
      </c>
      <c r="K23" s="163">
        <f>H23/H$8</f>
        <v>2.9527505893859437E-2</v>
      </c>
    </row>
    <row r="24" spans="1:23" x14ac:dyDescent="0.25">
      <c r="B24" s="165" t="s">
        <v>105</v>
      </c>
      <c r="C24" s="166">
        <v>113067</v>
      </c>
      <c r="D24" s="166">
        <v>68476</v>
      </c>
      <c r="E24" s="166">
        <v>126666</v>
      </c>
      <c r="F24" s="166">
        <v>86811</v>
      </c>
      <c r="G24" s="166">
        <v>75374</v>
      </c>
      <c r="H24" s="166">
        <v>60650</v>
      </c>
      <c r="I24" s="167">
        <f>IFERROR(H24/G24-1,"-")</f>
        <v>-0.19534587523549229</v>
      </c>
      <c r="J24" s="166">
        <f t="shared" si="8"/>
        <v>-14724</v>
      </c>
      <c r="K24" s="167">
        <f>H24/H$8</f>
        <v>1.1066952783434423E-2</v>
      </c>
    </row>
    <row r="25" spans="1:23" x14ac:dyDescent="0.25">
      <c r="B25" s="165" t="s">
        <v>102</v>
      </c>
      <c r="C25" s="166">
        <v>109920</v>
      </c>
      <c r="D25" s="166">
        <v>49521</v>
      </c>
      <c r="E25" s="166">
        <v>120918</v>
      </c>
      <c r="F25" s="166">
        <v>120397</v>
      </c>
      <c r="G25" s="166">
        <v>106138</v>
      </c>
      <c r="H25" s="166">
        <v>101169</v>
      </c>
      <c r="I25" s="167">
        <f>IFERROR(H25/G25-1,"-")</f>
        <v>-4.6816408826245048E-2</v>
      </c>
      <c r="J25" s="166">
        <f t="shared" si="8"/>
        <v>-4969</v>
      </c>
      <c r="K25" s="167">
        <f>H25/H$8</f>
        <v>1.8460553110425014E-2</v>
      </c>
    </row>
    <row r="26" spans="1:23" x14ac:dyDescent="0.25">
      <c r="B26" s="161" t="s">
        <v>109</v>
      </c>
      <c r="C26" s="162">
        <v>1539728</v>
      </c>
      <c r="D26" s="162">
        <v>432870</v>
      </c>
      <c r="E26" s="162">
        <v>633461</v>
      </c>
      <c r="F26" s="162">
        <v>1549841</v>
      </c>
      <c r="G26" s="162">
        <v>1706820</v>
      </c>
      <c r="H26" s="162">
        <v>1777079</v>
      </c>
      <c r="I26" s="163">
        <f>IFERROR(H26/G26-1,"-")</f>
        <v>4.1163684512719456E-2</v>
      </c>
      <c r="J26" s="162">
        <f t="shared" si="8"/>
        <v>70259</v>
      </c>
      <c r="K26" s="163">
        <f>H26/H$8</f>
        <v>0.32426792061719473</v>
      </c>
    </row>
    <row r="27" spans="1:23" x14ac:dyDescent="0.25">
      <c r="B27" s="165" t="s">
        <v>112</v>
      </c>
      <c r="C27" s="166">
        <v>757594</v>
      </c>
      <c r="D27" s="166">
        <v>187852</v>
      </c>
      <c r="E27" s="166">
        <v>208305</v>
      </c>
      <c r="F27" s="166">
        <v>783677</v>
      </c>
      <c r="G27" s="166">
        <v>883653</v>
      </c>
      <c r="H27" s="166">
        <v>930359</v>
      </c>
      <c r="I27" s="167">
        <f t="shared" ref="I27:I34" si="9">IFERROR(H27/G27-1,"-")</f>
        <v>5.2855589241478373E-2</v>
      </c>
      <c r="J27" s="166">
        <f t="shared" si="8"/>
        <v>46706</v>
      </c>
      <c r="K27" s="167">
        <f t="shared" ref="K27:K34" si="10">H27/H$8</f>
        <v>0.16976486602874305</v>
      </c>
    </row>
    <row r="28" spans="1:23" x14ac:dyDescent="0.25">
      <c r="B28" s="165" t="s">
        <v>115</v>
      </c>
      <c r="C28" s="166">
        <v>201016</v>
      </c>
      <c r="D28" s="166">
        <v>57141</v>
      </c>
      <c r="E28" s="166">
        <v>103865</v>
      </c>
      <c r="F28" s="166">
        <v>169299</v>
      </c>
      <c r="G28" s="166">
        <v>182538</v>
      </c>
      <c r="H28" s="166">
        <v>183463</v>
      </c>
      <c r="I28" s="167">
        <f t="shared" si="9"/>
        <v>5.0674380129069885E-3</v>
      </c>
      <c r="J28" s="166">
        <f t="shared" si="8"/>
        <v>925</v>
      </c>
      <c r="K28" s="167">
        <f t="shared" si="10"/>
        <v>3.3476939134496779E-2</v>
      </c>
    </row>
    <row r="29" spans="1:23" x14ac:dyDescent="0.25">
      <c r="B29" s="165" t="s">
        <v>118</v>
      </c>
      <c r="C29" s="166">
        <v>52571</v>
      </c>
      <c r="D29" s="166">
        <v>20504</v>
      </c>
      <c r="E29" s="166">
        <v>42447</v>
      </c>
      <c r="F29" s="166">
        <v>63176</v>
      </c>
      <c r="G29" s="166">
        <v>65334</v>
      </c>
      <c r="H29" s="166">
        <v>57978</v>
      </c>
      <c r="I29" s="167">
        <f t="shared" si="9"/>
        <v>-0.11259068785012394</v>
      </c>
      <c r="J29" s="166">
        <f t="shared" si="8"/>
        <v>-7356</v>
      </c>
      <c r="K29" s="167">
        <f t="shared" si="10"/>
        <v>1.0579386454706694E-2</v>
      </c>
    </row>
    <row r="30" spans="1:23" x14ac:dyDescent="0.25">
      <c r="B30" s="165" t="s">
        <v>125</v>
      </c>
      <c r="C30" s="166">
        <v>61428</v>
      </c>
      <c r="D30" s="166">
        <v>17078</v>
      </c>
      <c r="E30" s="166">
        <v>41550</v>
      </c>
      <c r="F30" s="166">
        <v>75901</v>
      </c>
      <c r="G30" s="166">
        <v>70878</v>
      </c>
      <c r="H30" s="166">
        <v>71598</v>
      </c>
      <c r="I30" s="167">
        <f t="shared" si="9"/>
        <v>1.0158300177770307E-2</v>
      </c>
      <c r="J30" s="166">
        <f t="shared" si="8"/>
        <v>720</v>
      </c>
      <c r="K30" s="167">
        <f t="shared" si="10"/>
        <v>1.3064660929733518E-2</v>
      </c>
    </row>
    <row r="31" spans="1:23" x14ac:dyDescent="0.25">
      <c r="B31" s="165" t="s">
        <v>121</v>
      </c>
      <c r="C31" s="166">
        <v>70272</v>
      </c>
      <c r="D31" s="166">
        <v>28980</v>
      </c>
      <c r="E31" s="166">
        <v>51893</v>
      </c>
      <c r="F31" s="166">
        <v>82793</v>
      </c>
      <c r="G31" s="166">
        <v>80226</v>
      </c>
      <c r="H31" s="166">
        <v>81717</v>
      </c>
      <c r="I31" s="167">
        <f t="shared" si="9"/>
        <v>1.858499738239483E-2</v>
      </c>
      <c r="J31" s="166">
        <f t="shared" si="8"/>
        <v>1491</v>
      </c>
      <c r="K31" s="167">
        <f t="shared" si="10"/>
        <v>1.4911099432875692E-2</v>
      </c>
    </row>
    <row r="32" spans="1:23" x14ac:dyDescent="0.25">
      <c r="B32" s="165" t="s">
        <v>130</v>
      </c>
      <c r="C32" s="166">
        <v>30964</v>
      </c>
      <c r="D32" s="166">
        <v>11625</v>
      </c>
      <c r="E32" s="166">
        <v>7603</v>
      </c>
      <c r="F32" s="166">
        <v>22864</v>
      </c>
      <c r="G32" s="166">
        <v>24590</v>
      </c>
      <c r="H32" s="166">
        <v>24160</v>
      </c>
      <c r="I32" s="167">
        <f t="shared" si="9"/>
        <v>-1.7486783245221682E-2</v>
      </c>
      <c r="J32" s="166">
        <f t="shared" si="8"/>
        <v>-430</v>
      </c>
      <c r="K32" s="167">
        <f t="shared" si="10"/>
        <v>4.4085338705321629E-3</v>
      </c>
    </row>
    <row r="33" spans="2:14" x14ac:dyDescent="0.25">
      <c r="B33" s="165" t="s">
        <v>133</v>
      </c>
      <c r="C33" s="166">
        <v>35546</v>
      </c>
      <c r="D33" s="166">
        <v>13377</v>
      </c>
      <c r="E33" s="166">
        <v>5465</v>
      </c>
      <c r="F33" s="166">
        <v>19705</v>
      </c>
      <c r="G33" s="166">
        <v>25667</v>
      </c>
      <c r="H33" s="166">
        <v>23273</v>
      </c>
      <c r="I33" s="167">
        <f t="shared" si="9"/>
        <v>-9.3271515954338247E-2</v>
      </c>
      <c r="J33" s="166">
        <f t="shared" si="8"/>
        <v>-2394</v>
      </c>
      <c r="K33" s="167">
        <f t="shared" si="10"/>
        <v>4.2466808265271116E-3</v>
      </c>
    </row>
    <row r="34" spans="2:14" x14ac:dyDescent="0.25">
      <c r="B34" s="170" t="s">
        <v>147</v>
      </c>
      <c r="C34" s="171">
        <f t="shared" ref="C34:H34" si="11">C26-SUM(C27:C33)</f>
        <v>330337</v>
      </c>
      <c r="D34" s="171">
        <f t="shared" si="11"/>
        <v>96313</v>
      </c>
      <c r="E34" s="171">
        <f t="shared" si="11"/>
        <v>172333</v>
      </c>
      <c r="F34" s="171">
        <f t="shared" si="11"/>
        <v>332426</v>
      </c>
      <c r="G34" s="171">
        <f t="shared" si="11"/>
        <v>373934</v>
      </c>
      <c r="H34" s="171">
        <f t="shared" si="11"/>
        <v>404531</v>
      </c>
      <c r="I34" s="172">
        <f t="shared" si="9"/>
        <v>8.1824600063112651E-2</v>
      </c>
      <c r="J34" s="171">
        <f>H34-G34</f>
        <v>30597</v>
      </c>
      <c r="K34" s="172">
        <f t="shared" si="10"/>
        <v>7.3815753939579731E-2</v>
      </c>
    </row>
    <row r="35" spans="2:14" x14ac:dyDescent="0.25">
      <c r="B35" s="157" t="s">
        <v>47</v>
      </c>
      <c r="C35" s="155"/>
      <c r="D35" s="155"/>
      <c r="E35" s="155"/>
      <c r="F35" s="155"/>
      <c r="G35" s="155"/>
      <c r="H35" s="156"/>
      <c r="I35" s="156"/>
      <c r="J35" s="156"/>
      <c r="K35" s="155"/>
      <c r="L35" s="173"/>
      <c r="M35" s="173"/>
      <c r="N35" s="173"/>
    </row>
    <row r="36" spans="2:14" x14ac:dyDescent="0.25">
      <c r="B36" s="158" t="s">
        <v>70</v>
      </c>
      <c r="C36" s="159">
        <v>1299411</v>
      </c>
      <c r="D36" s="159">
        <v>375345</v>
      </c>
      <c r="E36" s="159">
        <v>492258</v>
      </c>
      <c r="F36" s="159">
        <v>1243535</v>
      </c>
      <c r="G36" s="159">
        <v>1319978</v>
      </c>
      <c r="H36" s="159">
        <v>1387823</v>
      </c>
      <c r="I36" s="160">
        <f>IFERROR(H36/G36-1,"-")</f>
        <v>5.139858391579244E-2</v>
      </c>
      <c r="J36" s="159">
        <f>H36-G36</f>
        <v>67845</v>
      </c>
      <c r="K36" s="160">
        <f>H36/H$8</f>
        <v>0.2532394330216704</v>
      </c>
      <c r="L36" s="107"/>
      <c r="M36" s="107"/>
      <c r="N36" s="107"/>
    </row>
    <row r="37" spans="2:14" x14ac:dyDescent="0.25">
      <c r="B37" s="161" t="s">
        <v>99</v>
      </c>
      <c r="C37" s="162">
        <v>127819</v>
      </c>
      <c r="D37" s="162">
        <v>51760</v>
      </c>
      <c r="E37" s="162">
        <v>83468</v>
      </c>
      <c r="F37" s="162">
        <v>123951</v>
      </c>
      <c r="G37" s="162">
        <v>118966</v>
      </c>
      <c r="H37" s="162">
        <v>114660</v>
      </c>
      <c r="I37" s="163">
        <f>IFERROR(H37/G37-1,"-")</f>
        <v>-3.6195215439705497E-2</v>
      </c>
      <c r="J37" s="162">
        <f t="shared" ref="J37:J47" si="12">H37-G37</f>
        <v>-4306</v>
      </c>
      <c r="K37" s="163">
        <f>H37/H$8</f>
        <v>2.0922288642186166E-2</v>
      </c>
    </row>
    <row r="38" spans="2:14" x14ac:dyDescent="0.25">
      <c r="B38" s="165" t="s">
        <v>105</v>
      </c>
      <c r="C38" s="166">
        <v>51328</v>
      </c>
      <c r="D38" s="166">
        <v>24912</v>
      </c>
      <c r="E38" s="166">
        <v>43482</v>
      </c>
      <c r="F38" s="166">
        <v>48094</v>
      </c>
      <c r="G38" s="166">
        <v>51902</v>
      </c>
      <c r="H38" s="166">
        <v>50245</v>
      </c>
      <c r="I38" s="167">
        <f>IFERROR(H38/G38-1,"-")</f>
        <v>-3.1925552001849655E-2</v>
      </c>
      <c r="J38" s="166">
        <f t="shared" si="12"/>
        <v>-1657</v>
      </c>
      <c r="K38" s="167">
        <f>H38/H$8</f>
        <v>9.1683271657652526E-3</v>
      </c>
    </row>
    <row r="39" spans="2:14" x14ac:dyDescent="0.25">
      <c r="B39" s="165" t="s">
        <v>102</v>
      </c>
      <c r="C39" s="166">
        <v>76491</v>
      </c>
      <c r="D39" s="166">
        <v>26848</v>
      </c>
      <c r="E39" s="166">
        <v>39986</v>
      </c>
      <c r="F39" s="166">
        <v>75857</v>
      </c>
      <c r="G39" s="166">
        <v>67064</v>
      </c>
      <c r="H39" s="166">
        <v>64415</v>
      </c>
      <c r="I39" s="167">
        <f>IFERROR(H39/G39-1,"-")</f>
        <v>-3.9499582488369267E-2</v>
      </c>
      <c r="J39" s="166">
        <f t="shared" si="12"/>
        <v>-2649</v>
      </c>
      <c r="K39" s="167">
        <f>H39/H$8</f>
        <v>1.1753961476420913E-2</v>
      </c>
    </row>
    <row r="40" spans="2:14" x14ac:dyDescent="0.25">
      <c r="B40" s="161" t="s">
        <v>109</v>
      </c>
      <c r="C40" s="162">
        <v>1171592</v>
      </c>
      <c r="D40" s="162">
        <v>323585</v>
      </c>
      <c r="E40" s="162">
        <v>408790</v>
      </c>
      <c r="F40" s="162">
        <v>1119584</v>
      </c>
      <c r="G40" s="162">
        <v>1201012</v>
      </c>
      <c r="H40" s="162">
        <v>1273163</v>
      </c>
      <c r="I40" s="163">
        <f>IFERROR(H40/G40-1,"-")</f>
        <v>6.007516994001727E-2</v>
      </c>
      <c r="J40" s="162">
        <f t="shared" si="12"/>
        <v>72151</v>
      </c>
      <c r="K40" s="163">
        <f>H40/H$8</f>
        <v>0.23231714437948425</v>
      </c>
    </row>
    <row r="41" spans="2:14" x14ac:dyDescent="0.25">
      <c r="B41" s="165" t="s">
        <v>112</v>
      </c>
      <c r="C41" s="166">
        <v>640459</v>
      </c>
      <c r="D41" s="166">
        <v>146501</v>
      </c>
      <c r="E41" s="166">
        <v>142606</v>
      </c>
      <c r="F41" s="166">
        <v>581865</v>
      </c>
      <c r="G41" s="166">
        <v>634691</v>
      </c>
      <c r="H41" s="166">
        <v>683651</v>
      </c>
      <c r="I41" s="167">
        <f t="shared" ref="I41:I48" si="13">IFERROR(H41/G41-1,"-")</f>
        <v>7.7139899573178239E-2</v>
      </c>
      <c r="J41" s="166">
        <f t="shared" si="12"/>
        <v>48960</v>
      </c>
      <c r="K41" s="167">
        <f t="shared" ref="K41:K48" si="14">H41/H$8</f>
        <v>0.12474745815907216</v>
      </c>
    </row>
    <row r="42" spans="2:14" x14ac:dyDescent="0.25">
      <c r="B42" s="165" t="s">
        <v>115</v>
      </c>
      <c r="C42" s="166">
        <v>52401</v>
      </c>
      <c r="D42" s="166">
        <v>16159</v>
      </c>
      <c r="E42" s="166">
        <v>21846</v>
      </c>
      <c r="F42" s="166">
        <v>39072</v>
      </c>
      <c r="G42" s="166">
        <v>45133</v>
      </c>
      <c r="H42" s="166">
        <v>44501</v>
      </c>
      <c r="I42" s="167">
        <f t="shared" si="13"/>
        <v>-1.4003057629672355E-2</v>
      </c>
      <c r="J42" s="166">
        <f t="shared" si="12"/>
        <v>-632</v>
      </c>
      <c r="K42" s="167">
        <f t="shared" si="14"/>
        <v>8.1202055369433684E-3</v>
      </c>
    </row>
    <row r="43" spans="2:14" x14ac:dyDescent="0.25">
      <c r="B43" s="165" t="s">
        <v>118</v>
      </c>
      <c r="C43" s="166">
        <v>24405</v>
      </c>
      <c r="D43" s="166">
        <v>9702</v>
      </c>
      <c r="E43" s="166">
        <v>19919</v>
      </c>
      <c r="F43" s="166">
        <v>27268</v>
      </c>
      <c r="G43" s="166">
        <v>28898</v>
      </c>
      <c r="H43" s="166">
        <v>29098</v>
      </c>
      <c r="I43" s="167">
        <f t="shared" si="13"/>
        <v>6.9208941795280143E-3</v>
      </c>
      <c r="J43" s="166">
        <f t="shared" si="12"/>
        <v>200</v>
      </c>
      <c r="K43" s="167">
        <f t="shared" si="14"/>
        <v>5.3095827220506981E-3</v>
      </c>
    </row>
    <row r="44" spans="2:14" x14ac:dyDescent="0.25">
      <c r="B44" s="165" t="s">
        <v>125</v>
      </c>
      <c r="C44" s="166">
        <v>53890</v>
      </c>
      <c r="D44" s="166">
        <v>15410</v>
      </c>
      <c r="E44" s="166">
        <v>30677</v>
      </c>
      <c r="F44" s="166">
        <v>57015</v>
      </c>
      <c r="G44" s="166">
        <v>55478</v>
      </c>
      <c r="H44" s="166">
        <v>57898</v>
      </c>
      <c r="I44" s="167">
        <f t="shared" si="13"/>
        <v>4.3620894769097696E-2</v>
      </c>
      <c r="J44" s="166">
        <f t="shared" si="12"/>
        <v>2420</v>
      </c>
      <c r="K44" s="167">
        <f t="shared" si="14"/>
        <v>1.0564788660433408E-2</v>
      </c>
    </row>
    <row r="45" spans="2:14" x14ac:dyDescent="0.25">
      <c r="B45" s="165" t="s">
        <v>121</v>
      </c>
      <c r="C45" s="166">
        <v>41202</v>
      </c>
      <c r="D45" s="166">
        <v>15534</v>
      </c>
      <c r="E45" s="166">
        <v>22807</v>
      </c>
      <c r="F45" s="166">
        <v>38767</v>
      </c>
      <c r="G45" s="166">
        <v>44187</v>
      </c>
      <c r="H45" s="166">
        <v>44633</v>
      </c>
      <c r="I45" s="167">
        <f t="shared" si="13"/>
        <v>1.0093466404146101E-2</v>
      </c>
      <c r="J45" s="166">
        <f t="shared" si="12"/>
        <v>446</v>
      </c>
      <c r="K45" s="167">
        <f t="shared" si="14"/>
        <v>8.1442918974942886E-3</v>
      </c>
    </row>
    <row r="46" spans="2:14" x14ac:dyDescent="0.25">
      <c r="B46" s="165" t="s">
        <v>130</v>
      </c>
      <c r="C46" s="166">
        <v>26919</v>
      </c>
      <c r="D46" s="166">
        <v>9750</v>
      </c>
      <c r="E46" s="166">
        <v>10533</v>
      </c>
      <c r="F46" s="166">
        <v>22457</v>
      </c>
      <c r="G46" s="166">
        <v>23505</v>
      </c>
      <c r="H46" s="166">
        <v>22219</v>
      </c>
      <c r="I46" s="167">
        <f t="shared" si="13"/>
        <v>-5.4711763454584172E-2</v>
      </c>
      <c r="J46" s="166">
        <f t="shared" si="12"/>
        <v>-1286</v>
      </c>
      <c r="K46" s="167">
        <f t="shared" si="14"/>
        <v>4.0543548869765777E-3</v>
      </c>
    </row>
    <row r="47" spans="2:14" x14ac:dyDescent="0.25">
      <c r="B47" s="165" t="s">
        <v>133</v>
      </c>
      <c r="C47" s="166">
        <v>42509</v>
      </c>
      <c r="D47" s="166">
        <v>16737</v>
      </c>
      <c r="E47" s="166">
        <v>10472</v>
      </c>
      <c r="F47" s="166">
        <v>22560</v>
      </c>
      <c r="G47" s="166">
        <v>26526</v>
      </c>
      <c r="H47" s="166">
        <v>24735</v>
      </c>
      <c r="I47" s="167">
        <f t="shared" si="13"/>
        <v>-6.7518660936439767E-2</v>
      </c>
      <c r="J47" s="166">
        <f t="shared" si="12"/>
        <v>-1791</v>
      </c>
      <c r="K47" s="167">
        <f t="shared" si="14"/>
        <v>4.5134555168714011E-3</v>
      </c>
    </row>
    <row r="48" spans="2:14" x14ac:dyDescent="0.25">
      <c r="B48" s="170" t="s">
        <v>147</v>
      </c>
      <c r="C48" s="171">
        <f t="shared" ref="C48:H48" si="15">C40-SUM(C41:C47)</f>
        <v>289807</v>
      </c>
      <c r="D48" s="171">
        <f t="shared" si="15"/>
        <v>93792</v>
      </c>
      <c r="E48" s="171">
        <f t="shared" si="15"/>
        <v>149930</v>
      </c>
      <c r="F48" s="171">
        <f t="shared" si="15"/>
        <v>330580</v>
      </c>
      <c r="G48" s="171">
        <f t="shared" si="15"/>
        <v>342594</v>
      </c>
      <c r="H48" s="171">
        <f t="shared" si="15"/>
        <v>366428</v>
      </c>
      <c r="I48" s="172">
        <f t="shared" si="13"/>
        <v>6.9569227715605031E-2</v>
      </c>
      <c r="J48" s="171">
        <f>H48-G48</f>
        <v>23834</v>
      </c>
      <c r="K48" s="172">
        <f t="shared" si="14"/>
        <v>6.6863006999642358E-2</v>
      </c>
    </row>
    <row r="49" spans="2:14" x14ac:dyDescent="0.25">
      <c r="B49" s="157" t="s">
        <v>48</v>
      </c>
      <c r="C49" s="155"/>
      <c r="D49" s="155"/>
      <c r="E49" s="155"/>
      <c r="F49" s="155"/>
      <c r="G49" s="155"/>
      <c r="H49" s="156"/>
      <c r="I49" s="156"/>
      <c r="J49" s="156"/>
      <c r="K49" s="155"/>
      <c r="L49" s="173"/>
      <c r="M49" s="173"/>
      <c r="N49" s="173"/>
    </row>
    <row r="50" spans="2:14" x14ac:dyDescent="0.25">
      <c r="B50" s="158" t="s">
        <v>70</v>
      </c>
      <c r="C50" s="159">
        <v>45076</v>
      </c>
      <c r="D50" s="159">
        <v>12633</v>
      </c>
      <c r="E50" s="159">
        <v>20161</v>
      </c>
      <c r="F50" s="159">
        <v>37751</v>
      </c>
      <c r="G50" s="159">
        <v>51166</v>
      </c>
      <c r="H50" s="159">
        <v>43737</v>
      </c>
      <c r="I50" s="160">
        <f>IFERROR(H50/G50-1,"-")</f>
        <v>-0.14519407418989172</v>
      </c>
      <c r="J50" s="159">
        <f>H50-G50</f>
        <v>-7429</v>
      </c>
      <c r="K50" s="160">
        <f>H50/H$8</f>
        <v>7.9807966016334931E-3</v>
      </c>
      <c r="L50" s="107"/>
      <c r="M50" s="107"/>
      <c r="N50" s="107"/>
    </row>
    <row r="51" spans="2:14" x14ac:dyDescent="0.25">
      <c r="B51" s="161" t="s">
        <v>99</v>
      </c>
      <c r="C51" s="162">
        <v>10509</v>
      </c>
      <c r="D51" s="162">
        <v>2339</v>
      </c>
      <c r="E51" s="162">
        <v>4950</v>
      </c>
      <c r="F51" s="162">
        <v>6762</v>
      </c>
      <c r="G51" s="162">
        <v>20250</v>
      </c>
      <c r="H51" s="162">
        <v>11054</v>
      </c>
      <c r="I51" s="163">
        <f>IFERROR(H51/G51-1,"-")</f>
        <v>-0.45412345679012345</v>
      </c>
      <c r="J51" s="162">
        <f t="shared" ref="J51:J61" si="16">H51-G51</f>
        <v>-9196</v>
      </c>
      <c r="K51" s="163">
        <f>H51/H$8</f>
        <v>2.0170502237111974E-3</v>
      </c>
    </row>
    <row r="52" spans="2:14" x14ac:dyDescent="0.25">
      <c r="B52" s="165" t="s">
        <v>105</v>
      </c>
      <c r="C52" s="166">
        <v>5944</v>
      </c>
      <c r="D52" s="166">
        <v>1658</v>
      </c>
      <c r="E52" s="166">
        <v>2415</v>
      </c>
      <c r="F52" s="166">
        <v>3515</v>
      </c>
      <c r="G52" s="166">
        <v>14811</v>
      </c>
      <c r="H52" s="166">
        <v>7251</v>
      </c>
      <c r="I52" s="167">
        <f>IFERROR(H52/G52-1,"-")</f>
        <v>-0.51043143609479436</v>
      </c>
      <c r="J52" s="166">
        <f t="shared" si="16"/>
        <v>-7560</v>
      </c>
      <c r="K52" s="167">
        <f>H52/H$8</f>
        <v>1.323107578444897E-3</v>
      </c>
    </row>
    <row r="53" spans="2:14" x14ac:dyDescent="0.25">
      <c r="B53" s="165" t="s">
        <v>102</v>
      </c>
      <c r="C53" s="166">
        <v>4565</v>
      </c>
      <c r="D53" s="166">
        <v>681</v>
      </c>
      <c r="E53" s="166">
        <v>2535</v>
      </c>
      <c r="F53" s="166">
        <v>3247</v>
      </c>
      <c r="G53" s="166">
        <v>5439</v>
      </c>
      <c r="H53" s="166">
        <v>3803</v>
      </c>
      <c r="I53" s="167">
        <f>IFERROR(H53/G53-1,"-")</f>
        <v>-0.30079058650487223</v>
      </c>
      <c r="J53" s="166">
        <f t="shared" si="16"/>
        <v>-1636</v>
      </c>
      <c r="K53" s="167">
        <f>H53/H$8</f>
        <v>6.9394264526630026E-4</v>
      </c>
    </row>
    <row r="54" spans="2:14" x14ac:dyDescent="0.25">
      <c r="B54" s="161" t="s">
        <v>109</v>
      </c>
      <c r="C54" s="162">
        <v>34567</v>
      </c>
      <c r="D54" s="162">
        <v>10294</v>
      </c>
      <c r="E54" s="162">
        <v>15211</v>
      </c>
      <c r="F54" s="162">
        <v>30989</v>
      </c>
      <c r="G54" s="162">
        <v>30916</v>
      </c>
      <c r="H54" s="162">
        <v>32683</v>
      </c>
      <c r="I54" s="163">
        <f>IFERROR(H54/G54-1,"-")</f>
        <v>5.7154871264070373E-2</v>
      </c>
      <c r="J54" s="162">
        <f t="shared" si="16"/>
        <v>1767</v>
      </c>
      <c r="K54" s="163">
        <f>H54/H$8</f>
        <v>5.9637463779222957E-3</v>
      </c>
    </row>
    <row r="55" spans="2:14" x14ac:dyDescent="0.25">
      <c r="B55" s="165" t="s">
        <v>112</v>
      </c>
      <c r="C55" s="166">
        <v>10275</v>
      </c>
      <c r="D55" s="166">
        <v>3060</v>
      </c>
      <c r="E55" s="166">
        <v>3030</v>
      </c>
      <c r="F55" s="166">
        <v>10352</v>
      </c>
      <c r="G55" s="166">
        <v>9308</v>
      </c>
      <c r="H55" s="166">
        <v>11037</v>
      </c>
      <c r="I55" s="167">
        <f t="shared" ref="I55:I62" si="17">IFERROR(H55/G55-1,"-")</f>
        <v>0.18575418994413417</v>
      </c>
      <c r="J55" s="166">
        <f t="shared" si="16"/>
        <v>1729</v>
      </c>
      <c r="K55" s="167">
        <f t="shared" ref="K55:K62" si="18">H55/H$8</f>
        <v>2.013948192428124E-3</v>
      </c>
    </row>
    <row r="56" spans="2:14" x14ac:dyDescent="0.25">
      <c r="B56" s="165" t="s">
        <v>115</v>
      </c>
      <c r="C56" s="166">
        <v>9881</v>
      </c>
      <c r="D56" s="166">
        <v>2874</v>
      </c>
      <c r="E56" s="166">
        <v>5150</v>
      </c>
      <c r="F56" s="166">
        <v>6811</v>
      </c>
      <c r="G56" s="166">
        <v>6211</v>
      </c>
      <c r="H56" s="166">
        <v>6595</v>
      </c>
      <c r="I56" s="167">
        <f t="shared" si="17"/>
        <v>6.1825792947995506E-2</v>
      </c>
      <c r="J56" s="166">
        <f t="shared" si="16"/>
        <v>384</v>
      </c>
      <c r="K56" s="167">
        <f t="shared" si="18"/>
        <v>1.2034056654039575E-3</v>
      </c>
    </row>
    <row r="57" spans="2:14" x14ac:dyDescent="0.25">
      <c r="B57" s="165" t="s">
        <v>118</v>
      </c>
      <c r="C57" s="166">
        <v>2186</v>
      </c>
      <c r="D57" s="166">
        <v>544</v>
      </c>
      <c r="E57" s="166">
        <v>1642</v>
      </c>
      <c r="F57" s="166">
        <v>2746</v>
      </c>
      <c r="G57" s="166">
        <v>2942</v>
      </c>
      <c r="H57" s="166">
        <v>2300</v>
      </c>
      <c r="I57" s="167">
        <f t="shared" si="17"/>
        <v>-0.21821889870836164</v>
      </c>
      <c r="J57" s="166">
        <f t="shared" si="16"/>
        <v>-642</v>
      </c>
      <c r="K57" s="167">
        <f t="shared" si="18"/>
        <v>4.1968658535695259E-4</v>
      </c>
    </row>
    <row r="58" spans="2:14" x14ac:dyDescent="0.25">
      <c r="B58" s="165" t="s">
        <v>125</v>
      </c>
      <c r="C58" s="166">
        <v>731</v>
      </c>
      <c r="D58" s="166">
        <v>284</v>
      </c>
      <c r="E58" s="166">
        <v>377</v>
      </c>
      <c r="F58" s="166">
        <v>868</v>
      </c>
      <c r="G58" s="166">
        <v>832</v>
      </c>
      <c r="H58" s="166">
        <v>1093</v>
      </c>
      <c r="I58" s="167">
        <f t="shared" si="17"/>
        <v>0.31370192307692313</v>
      </c>
      <c r="J58" s="166">
        <f t="shared" si="16"/>
        <v>261</v>
      </c>
      <c r="K58" s="167">
        <f t="shared" si="18"/>
        <v>1.994423642587605E-4</v>
      </c>
    </row>
    <row r="59" spans="2:14" x14ac:dyDescent="0.25">
      <c r="B59" s="165" t="s">
        <v>121</v>
      </c>
      <c r="C59" s="166">
        <v>686</v>
      </c>
      <c r="D59" s="166">
        <v>229</v>
      </c>
      <c r="E59" s="166">
        <v>476</v>
      </c>
      <c r="F59" s="166">
        <v>657</v>
      </c>
      <c r="G59" s="166">
        <v>709</v>
      </c>
      <c r="H59" s="166">
        <v>810</v>
      </c>
      <c r="I59" s="167">
        <f t="shared" si="17"/>
        <v>0.14245416078984485</v>
      </c>
      <c r="J59" s="166">
        <f t="shared" si="16"/>
        <v>101</v>
      </c>
      <c r="K59" s="167">
        <f t="shared" si="18"/>
        <v>1.4780266701701372E-4</v>
      </c>
    </row>
    <row r="60" spans="2:14" x14ac:dyDescent="0.25">
      <c r="B60" s="165" t="s">
        <v>130</v>
      </c>
      <c r="C60" s="166">
        <v>281</v>
      </c>
      <c r="D60" s="166">
        <v>136</v>
      </c>
      <c r="E60" s="166">
        <v>98</v>
      </c>
      <c r="F60" s="166">
        <v>136</v>
      </c>
      <c r="G60" s="166">
        <v>243</v>
      </c>
      <c r="H60" s="166">
        <v>141</v>
      </c>
      <c r="I60" s="167">
        <f t="shared" si="17"/>
        <v>-0.41975308641975306</v>
      </c>
      <c r="J60" s="166">
        <f t="shared" si="16"/>
        <v>-102</v>
      </c>
      <c r="K60" s="167">
        <f t="shared" si="18"/>
        <v>2.5728612406665352E-5</v>
      </c>
    </row>
    <row r="61" spans="2:14" x14ac:dyDescent="0.25">
      <c r="B61" s="165" t="s">
        <v>133</v>
      </c>
      <c r="C61" s="166">
        <v>591</v>
      </c>
      <c r="D61" s="166">
        <v>217</v>
      </c>
      <c r="E61" s="166">
        <v>91</v>
      </c>
      <c r="F61" s="166">
        <v>153</v>
      </c>
      <c r="G61" s="166">
        <v>195</v>
      </c>
      <c r="H61" s="166">
        <v>156</v>
      </c>
      <c r="I61" s="167">
        <f t="shared" si="17"/>
        <v>-0.19999999999999996</v>
      </c>
      <c r="J61" s="166">
        <f t="shared" si="16"/>
        <v>-39</v>
      </c>
      <c r="K61" s="167">
        <f t="shared" si="18"/>
        <v>2.8465698832906347E-5</v>
      </c>
    </row>
    <row r="62" spans="2:14" x14ac:dyDescent="0.25">
      <c r="B62" s="170" t="s">
        <v>147</v>
      </c>
      <c r="C62" s="171">
        <f t="shared" ref="C62:H62" si="19">C54-SUM(C55:C61)</f>
        <v>9936</v>
      </c>
      <c r="D62" s="171">
        <f t="shared" si="19"/>
        <v>2950</v>
      </c>
      <c r="E62" s="171">
        <f t="shared" si="19"/>
        <v>4347</v>
      </c>
      <c r="F62" s="171">
        <f t="shared" si="19"/>
        <v>9266</v>
      </c>
      <c r="G62" s="171">
        <f t="shared" si="19"/>
        <v>10476</v>
      </c>
      <c r="H62" s="171">
        <f t="shared" si="19"/>
        <v>10551</v>
      </c>
      <c r="I62" s="172">
        <f t="shared" si="17"/>
        <v>7.1592210767468245E-3</v>
      </c>
      <c r="J62" s="171">
        <f>H62-G62</f>
        <v>75</v>
      </c>
      <c r="K62" s="172">
        <f t="shared" si="18"/>
        <v>1.9252665922179159E-3</v>
      </c>
    </row>
    <row r="63" spans="2:14" x14ac:dyDescent="0.25">
      <c r="B63" s="157" t="s">
        <v>49</v>
      </c>
      <c r="C63" s="155"/>
      <c r="D63" s="155"/>
      <c r="E63" s="155"/>
      <c r="F63" s="155"/>
      <c r="G63" s="155"/>
      <c r="H63" s="156"/>
      <c r="I63" s="156"/>
      <c r="J63" s="156"/>
      <c r="K63" s="155"/>
      <c r="L63" s="173"/>
      <c r="M63" s="173"/>
      <c r="N63" s="173"/>
    </row>
    <row r="64" spans="2:14" x14ac:dyDescent="0.25">
      <c r="B64" s="158" t="s">
        <v>70</v>
      </c>
      <c r="C64" s="159">
        <v>137126</v>
      </c>
      <c r="D64" s="159">
        <v>55313</v>
      </c>
      <c r="E64" s="159">
        <v>70304</v>
      </c>
      <c r="F64" s="159">
        <v>161080</v>
      </c>
      <c r="G64" s="159">
        <v>179837</v>
      </c>
      <c r="H64" s="159">
        <v>231856</v>
      </c>
      <c r="I64" s="160">
        <f>IFERROR(H64/G64-1,"-")</f>
        <v>0.28925638216829674</v>
      </c>
      <c r="J64" s="159">
        <f>H64-G64</f>
        <v>52019</v>
      </c>
      <c r="K64" s="160">
        <f>H64/H$8</f>
        <v>4.2307327362835476E-2</v>
      </c>
      <c r="L64" s="107"/>
      <c r="M64" s="107"/>
      <c r="N64" s="107"/>
    </row>
    <row r="65" spans="2:14" x14ac:dyDescent="0.25">
      <c r="B65" s="161" t="s">
        <v>99</v>
      </c>
      <c r="C65" s="162">
        <v>41904</v>
      </c>
      <c r="D65" s="162">
        <v>24273</v>
      </c>
      <c r="E65" s="162">
        <v>26311</v>
      </c>
      <c r="F65" s="162">
        <v>32375</v>
      </c>
      <c r="G65" s="162">
        <v>47068</v>
      </c>
      <c r="H65" s="162">
        <v>61312</v>
      </c>
      <c r="I65" s="163">
        <f>IFERROR(H65/G65-1,"-")</f>
        <v>0.30262598793235318</v>
      </c>
      <c r="J65" s="162">
        <f t="shared" ref="J65:J75" si="20">H65-G65</f>
        <v>14244</v>
      </c>
      <c r="K65" s="163">
        <f>H65/H$8</f>
        <v>1.1187749531045859E-2</v>
      </c>
    </row>
    <row r="66" spans="2:14" x14ac:dyDescent="0.25">
      <c r="B66" s="165" t="s">
        <v>105</v>
      </c>
      <c r="C66" s="166">
        <v>22752</v>
      </c>
      <c r="D66" s="166">
        <v>8930</v>
      </c>
      <c r="E66" s="166">
        <v>21567</v>
      </c>
      <c r="F66" s="166">
        <v>23338</v>
      </c>
      <c r="G66" s="166">
        <v>31999</v>
      </c>
      <c r="H66" s="166">
        <v>37562</v>
      </c>
      <c r="I66" s="167">
        <f>IFERROR(H66/G66-1,"-")</f>
        <v>0.17384918278696215</v>
      </c>
      <c r="J66" s="166">
        <f t="shared" si="20"/>
        <v>5563</v>
      </c>
      <c r="K66" s="167">
        <f>H66/H$8</f>
        <v>6.8540293561642832E-3</v>
      </c>
    </row>
    <row r="67" spans="2:14" x14ac:dyDescent="0.25">
      <c r="B67" s="165" t="s">
        <v>102</v>
      </c>
      <c r="C67" s="166">
        <v>19152</v>
      </c>
      <c r="D67" s="166">
        <v>15343</v>
      </c>
      <c r="E67" s="166">
        <v>4744</v>
      </c>
      <c r="F67" s="166">
        <v>9037</v>
      </c>
      <c r="G67" s="166">
        <v>15069</v>
      </c>
      <c r="H67" s="166">
        <v>23750</v>
      </c>
      <c r="I67" s="167">
        <f>IFERROR(H67/G67-1,"-")</f>
        <v>0.57608334992368437</v>
      </c>
      <c r="J67" s="166">
        <f t="shared" si="20"/>
        <v>8681</v>
      </c>
      <c r="K67" s="167">
        <f>H67/H$8</f>
        <v>4.3337201748815755E-3</v>
      </c>
    </row>
    <row r="68" spans="2:14" x14ac:dyDescent="0.25">
      <c r="B68" s="161" t="s">
        <v>109</v>
      </c>
      <c r="C68" s="162">
        <v>95222</v>
      </c>
      <c r="D68" s="162">
        <v>31040</v>
      </c>
      <c r="E68" s="162">
        <v>43993</v>
      </c>
      <c r="F68" s="162">
        <v>128705</v>
      </c>
      <c r="G68" s="162">
        <v>132769</v>
      </c>
      <c r="H68" s="162">
        <v>170544</v>
      </c>
      <c r="I68" s="163">
        <f>IFERROR(H68/G68-1,"-")</f>
        <v>0.28451671700472247</v>
      </c>
      <c r="J68" s="162">
        <f t="shared" si="20"/>
        <v>37775</v>
      </c>
      <c r="K68" s="163">
        <f>H68/H$8</f>
        <v>3.1119577831789615E-2</v>
      </c>
    </row>
    <row r="69" spans="2:14" x14ac:dyDescent="0.25">
      <c r="B69" s="165" t="s">
        <v>112</v>
      </c>
      <c r="C69" s="166">
        <v>41026</v>
      </c>
      <c r="D69" s="166">
        <v>13899</v>
      </c>
      <c r="E69" s="166">
        <v>12264</v>
      </c>
      <c r="F69" s="166">
        <v>56081</v>
      </c>
      <c r="G69" s="166">
        <v>50457</v>
      </c>
      <c r="H69" s="166">
        <v>73242</v>
      </c>
      <c r="I69" s="167">
        <f t="shared" ref="I69:I76" si="21">IFERROR(H69/G69-1,"-")</f>
        <v>0.45157262619656335</v>
      </c>
      <c r="J69" s="166">
        <f t="shared" si="20"/>
        <v>22785</v>
      </c>
      <c r="K69" s="167">
        <f t="shared" ref="K69:K76" si="22">H69/H$8</f>
        <v>1.336464560204953E-2</v>
      </c>
    </row>
    <row r="70" spans="2:14" x14ac:dyDescent="0.25">
      <c r="B70" s="165" t="s">
        <v>115</v>
      </c>
      <c r="C70" s="166">
        <v>11534</v>
      </c>
      <c r="D70" s="166">
        <v>3374</v>
      </c>
      <c r="E70" s="166">
        <v>3586</v>
      </c>
      <c r="F70" s="166">
        <v>7748</v>
      </c>
      <c r="G70" s="166">
        <v>10955</v>
      </c>
      <c r="H70" s="166">
        <v>10731</v>
      </c>
      <c r="I70" s="167">
        <f t="shared" si="21"/>
        <v>-2.0447284345047945E-2</v>
      </c>
      <c r="J70" s="166">
        <f t="shared" si="20"/>
        <v>-224</v>
      </c>
      <c r="K70" s="167">
        <f t="shared" si="22"/>
        <v>1.9581116293328079E-3</v>
      </c>
    </row>
    <row r="71" spans="2:14" x14ac:dyDescent="0.25">
      <c r="B71" s="165" t="s">
        <v>118</v>
      </c>
      <c r="C71" s="166">
        <v>10880</v>
      </c>
      <c r="D71" s="166">
        <v>3449</v>
      </c>
      <c r="E71" s="166">
        <v>6294</v>
      </c>
      <c r="F71" s="166">
        <v>18047</v>
      </c>
      <c r="G71" s="166">
        <v>15837</v>
      </c>
      <c r="H71" s="166">
        <v>19123</v>
      </c>
      <c r="I71" s="167">
        <f t="shared" si="21"/>
        <v>0.20748879206920501</v>
      </c>
      <c r="J71" s="166">
        <f t="shared" si="20"/>
        <v>3286</v>
      </c>
      <c r="K71" s="167">
        <f t="shared" si="22"/>
        <v>3.4894202486004363E-3</v>
      </c>
    </row>
    <row r="72" spans="2:14" x14ac:dyDescent="0.25">
      <c r="B72" s="165" t="s">
        <v>125</v>
      </c>
      <c r="C72" s="166">
        <v>1784</v>
      </c>
      <c r="D72" s="166">
        <v>536</v>
      </c>
      <c r="E72" s="166">
        <v>3888</v>
      </c>
      <c r="F72" s="166">
        <v>3396</v>
      </c>
      <c r="G72" s="166">
        <v>3947</v>
      </c>
      <c r="H72" s="166">
        <v>6454</v>
      </c>
      <c r="I72" s="167">
        <f t="shared" si="21"/>
        <v>0.63516594882189015</v>
      </c>
      <c r="J72" s="166">
        <f t="shared" si="20"/>
        <v>2507</v>
      </c>
      <c r="K72" s="167">
        <f t="shared" si="22"/>
        <v>1.1776770529972921E-3</v>
      </c>
    </row>
    <row r="73" spans="2:14" x14ac:dyDescent="0.25">
      <c r="B73" s="165" t="s">
        <v>121</v>
      </c>
      <c r="C73" s="166">
        <v>2469</v>
      </c>
      <c r="D73" s="166">
        <v>1278</v>
      </c>
      <c r="E73" s="166">
        <v>1635</v>
      </c>
      <c r="F73" s="166">
        <v>3248</v>
      </c>
      <c r="G73" s="166">
        <v>2699</v>
      </c>
      <c r="H73" s="166">
        <v>4219</v>
      </c>
      <c r="I73" s="167">
        <f t="shared" si="21"/>
        <v>0.56317154501667277</v>
      </c>
      <c r="J73" s="166">
        <f t="shared" si="20"/>
        <v>1520</v>
      </c>
      <c r="K73" s="167">
        <f t="shared" si="22"/>
        <v>7.6985117548738385E-4</v>
      </c>
    </row>
    <row r="74" spans="2:14" x14ac:dyDescent="0.25">
      <c r="B74" s="165" t="s">
        <v>130</v>
      </c>
      <c r="C74" s="166">
        <v>2202</v>
      </c>
      <c r="D74" s="166">
        <v>686</v>
      </c>
      <c r="E74" s="166">
        <v>1848</v>
      </c>
      <c r="F74" s="166">
        <v>2875</v>
      </c>
      <c r="G74" s="166">
        <v>3786</v>
      </c>
      <c r="H74" s="166">
        <v>3186</v>
      </c>
      <c r="I74" s="167">
        <f t="shared" si="21"/>
        <v>-0.15847860538827263</v>
      </c>
      <c r="J74" s="166">
        <f t="shared" si="20"/>
        <v>-600</v>
      </c>
      <c r="K74" s="167">
        <f t="shared" si="22"/>
        <v>5.8135715693358734E-4</v>
      </c>
    </row>
    <row r="75" spans="2:14" x14ac:dyDescent="0.25">
      <c r="B75" s="165" t="s">
        <v>133</v>
      </c>
      <c r="C75" s="166">
        <v>2302</v>
      </c>
      <c r="D75" s="166">
        <v>932</v>
      </c>
      <c r="E75" s="166">
        <v>363</v>
      </c>
      <c r="F75" s="166">
        <v>967</v>
      </c>
      <c r="G75" s="166">
        <v>1128</v>
      </c>
      <c r="H75" s="166">
        <v>3135</v>
      </c>
      <c r="I75" s="167">
        <f t="shared" si="21"/>
        <v>1.7792553191489362</v>
      </c>
      <c r="J75" s="166">
        <f t="shared" si="20"/>
        <v>2007</v>
      </c>
      <c r="K75" s="167">
        <f t="shared" si="22"/>
        <v>5.7205106308436799E-4</v>
      </c>
    </row>
    <row r="76" spans="2:14" x14ac:dyDescent="0.25">
      <c r="B76" s="170" t="s">
        <v>147</v>
      </c>
      <c r="C76" s="171">
        <f t="shared" ref="C76:H76" si="23">C68-SUM(C69:C75)</f>
        <v>23025</v>
      </c>
      <c r="D76" s="171">
        <f t="shared" si="23"/>
        <v>6886</v>
      </c>
      <c r="E76" s="171">
        <f t="shared" si="23"/>
        <v>14115</v>
      </c>
      <c r="F76" s="171">
        <f t="shared" si="23"/>
        <v>36343</v>
      </c>
      <c r="G76" s="171">
        <f t="shared" si="23"/>
        <v>43960</v>
      </c>
      <c r="H76" s="171">
        <f t="shared" si="23"/>
        <v>50454</v>
      </c>
      <c r="I76" s="172">
        <f t="shared" si="21"/>
        <v>0.14772520473157424</v>
      </c>
      <c r="J76" s="171">
        <f>H76-G76</f>
        <v>6494</v>
      </c>
      <c r="K76" s="172">
        <f t="shared" si="22"/>
        <v>9.2064639033042107E-3</v>
      </c>
    </row>
    <row r="77" spans="2:14" x14ac:dyDescent="0.25">
      <c r="B77" s="157" t="s">
        <v>50</v>
      </c>
      <c r="C77" s="155"/>
      <c r="D77" s="155"/>
      <c r="E77" s="155"/>
      <c r="F77" s="155"/>
      <c r="G77" s="155"/>
      <c r="H77" s="156"/>
      <c r="I77" s="156"/>
      <c r="J77" s="156"/>
      <c r="K77" s="155"/>
      <c r="L77" s="173"/>
      <c r="M77" s="173"/>
      <c r="N77" s="173"/>
    </row>
    <row r="78" spans="2:14" x14ac:dyDescent="0.25">
      <c r="B78" s="158" t="s">
        <v>70</v>
      </c>
      <c r="C78" s="159">
        <v>791721</v>
      </c>
      <c r="D78" s="159">
        <v>225835</v>
      </c>
      <c r="E78" s="159">
        <v>354204</v>
      </c>
      <c r="F78" s="159">
        <v>710225</v>
      </c>
      <c r="G78" s="159">
        <v>797848</v>
      </c>
      <c r="H78" s="159">
        <v>914356</v>
      </c>
      <c r="I78" s="160">
        <f>IFERROR(H78/G78-1,"-")</f>
        <v>0.14602781482187077</v>
      </c>
      <c r="J78" s="159">
        <f>H78-G78</f>
        <v>116508</v>
      </c>
      <c r="K78" s="160">
        <f>H78/H$8</f>
        <v>0.16684475975680074</v>
      </c>
      <c r="L78" s="107"/>
      <c r="M78" s="107"/>
      <c r="N78" s="107"/>
    </row>
    <row r="79" spans="2:14" x14ac:dyDescent="0.25">
      <c r="B79" s="161" t="s">
        <v>99</v>
      </c>
      <c r="C79" s="162">
        <v>356283</v>
      </c>
      <c r="D79" s="162">
        <v>103133</v>
      </c>
      <c r="E79" s="162">
        <v>181693</v>
      </c>
      <c r="F79" s="162">
        <v>342343</v>
      </c>
      <c r="G79" s="162">
        <v>341923</v>
      </c>
      <c r="H79" s="162">
        <v>382237</v>
      </c>
      <c r="I79" s="163">
        <f>IFERROR(H79/G79-1,"-")</f>
        <v>0.1179037385610211</v>
      </c>
      <c r="J79" s="162">
        <f t="shared" ref="J79:J89" si="24">H79-G79</f>
        <v>40314</v>
      </c>
      <c r="K79" s="163">
        <f>H79/H$8</f>
        <v>6.9747713620471941E-2</v>
      </c>
    </row>
    <row r="80" spans="2:14" x14ac:dyDescent="0.25">
      <c r="B80" s="165" t="s">
        <v>105</v>
      </c>
      <c r="C80" s="166">
        <v>72064</v>
      </c>
      <c r="D80" s="166">
        <v>28320</v>
      </c>
      <c r="E80" s="166">
        <v>66989</v>
      </c>
      <c r="F80" s="166">
        <v>97391</v>
      </c>
      <c r="G80" s="166">
        <v>92103</v>
      </c>
      <c r="H80" s="166">
        <v>106284</v>
      </c>
      <c r="I80" s="167">
        <f>IFERROR(H80/G80-1,"-")</f>
        <v>0.15396892609361257</v>
      </c>
      <c r="J80" s="166">
        <f t="shared" si="24"/>
        <v>14181</v>
      </c>
      <c r="K80" s="167">
        <f>H80/H$8</f>
        <v>1.9393899581773195E-2</v>
      </c>
    </row>
    <row r="81" spans="2:14" x14ac:dyDescent="0.25">
      <c r="B81" s="165" t="s">
        <v>102</v>
      </c>
      <c r="C81" s="166">
        <v>284219</v>
      </c>
      <c r="D81" s="166">
        <v>74813</v>
      </c>
      <c r="E81" s="166">
        <v>114704</v>
      </c>
      <c r="F81" s="166">
        <v>244952</v>
      </c>
      <c r="G81" s="166">
        <v>249820</v>
      </c>
      <c r="H81" s="166">
        <v>275953</v>
      </c>
      <c r="I81" s="167">
        <f>IFERROR(H81/G81-1,"-")</f>
        <v>0.1046073172684332</v>
      </c>
      <c r="J81" s="166">
        <f t="shared" si="24"/>
        <v>26133</v>
      </c>
      <c r="K81" s="167">
        <f>H81/H$8</f>
        <v>5.0353814038698749E-2</v>
      </c>
    </row>
    <row r="82" spans="2:14" x14ac:dyDescent="0.25">
      <c r="B82" s="161" t="s">
        <v>109</v>
      </c>
      <c r="C82" s="162">
        <v>435438</v>
      </c>
      <c r="D82" s="162">
        <v>122702</v>
      </c>
      <c r="E82" s="162">
        <v>172511</v>
      </c>
      <c r="F82" s="162">
        <v>367882</v>
      </c>
      <c r="G82" s="162">
        <v>455925</v>
      </c>
      <c r="H82" s="162">
        <v>532119</v>
      </c>
      <c r="I82" s="163">
        <f>IFERROR(H82/G82-1,"-")</f>
        <v>0.16711959203816407</v>
      </c>
      <c r="J82" s="162">
        <f t="shared" si="24"/>
        <v>76194</v>
      </c>
      <c r="K82" s="163">
        <f>H82/H$8</f>
        <v>9.7097046136328802E-2</v>
      </c>
    </row>
    <row r="83" spans="2:14" x14ac:dyDescent="0.25">
      <c r="B83" s="165" t="s">
        <v>112</v>
      </c>
      <c r="C83" s="166">
        <v>75049</v>
      </c>
      <c r="D83" s="166">
        <v>21332</v>
      </c>
      <c r="E83" s="166">
        <v>16695</v>
      </c>
      <c r="F83" s="166">
        <v>71554</v>
      </c>
      <c r="G83" s="166">
        <v>93860</v>
      </c>
      <c r="H83" s="166">
        <v>110313</v>
      </c>
      <c r="I83" s="167">
        <f t="shared" ref="I83:I90" si="25">IFERROR(H83/G83-1,"-")</f>
        <v>0.17529298955891748</v>
      </c>
      <c r="J83" s="166">
        <f t="shared" si="24"/>
        <v>16453</v>
      </c>
      <c r="K83" s="167">
        <f t="shared" ref="K83:K90" si="26">H83/H$8</f>
        <v>2.0129080995861526E-2</v>
      </c>
    </row>
    <row r="84" spans="2:14" x14ac:dyDescent="0.25">
      <c r="B84" s="165" t="s">
        <v>115</v>
      </c>
      <c r="C84" s="166">
        <v>159354</v>
      </c>
      <c r="D84" s="166">
        <v>39522</v>
      </c>
      <c r="E84" s="166">
        <v>53227</v>
      </c>
      <c r="F84" s="166">
        <v>113120</v>
      </c>
      <c r="G84" s="166">
        <v>127349</v>
      </c>
      <c r="H84" s="166">
        <v>141364</v>
      </c>
      <c r="I84" s="167">
        <f t="shared" si="25"/>
        <v>0.11005190460859526</v>
      </c>
      <c r="J84" s="166">
        <f t="shared" si="24"/>
        <v>14015</v>
      </c>
      <c r="K84" s="167">
        <f t="shared" si="26"/>
        <v>2.57950323706088E-2</v>
      </c>
    </row>
    <row r="85" spans="2:14" x14ac:dyDescent="0.25">
      <c r="B85" s="165" t="s">
        <v>118</v>
      </c>
      <c r="C85" s="166">
        <v>25447</v>
      </c>
      <c r="D85" s="166">
        <v>8286</v>
      </c>
      <c r="E85" s="166">
        <v>19927</v>
      </c>
      <c r="F85" s="166">
        <v>30758</v>
      </c>
      <c r="G85" s="166">
        <v>42539</v>
      </c>
      <c r="H85" s="166">
        <v>57925</v>
      </c>
      <c r="I85" s="167">
        <f t="shared" si="25"/>
        <v>0.36169162415665634</v>
      </c>
      <c r="J85" s="166">
        <f t="shared" si="24"/>
        <v>15386</v>
      </c>
      <c r="K85" s="167">
        <f t="shared" si="26"/>
        <v>1.0569715416000642E-2</v>
      </c>
    </row>
    <row r="86" spans="2:14" x14ac:dyDescent="0.25">
      <c r="B86" s="165" t="s">
        <v>125</v>
      </c>
      <c r="C86" s="166">
        <v>9296</v>
      </c>
      <c r="D86" s="166">
        <v>2074</v>
      </c>
      <c r="E86" s="166">
        <v>5996</v>
      </c>
      <c r="F86" s="166">
        <v>10713</v>
      </c>
      <c r="G86" s="166">
        <v>12911</v>
      </c>
      <c r="H86" s="166">
        <v>18498</v>
      </c>
      <c r="I86" s="167">
        <f t="shared" si="25"/>
        <v>0.43273177910309046</v>
      </c>
      <c r="J86" s="166">
        <f t="shared" si="24"/>
        <v>5587</v>
      </c>
      <c r="K86" s="167">
        <f t="shared" si="26"/>
        <v>3.375374980840395E-3</v>
      </c>
    </row>
    <row r="87" spans="2:14" x14ac:dyDescent="0.25">
      <c r="B87" s="165" t="s">
        <v>121</v>
      </c>
      <c r="C87" s="166">
        <v>6249</v>
      </c>
      <c r="D87" s="166">
        <v>2082</v>
      </c>
      <c r="E87" s="166">
        <v>5201</v>
      </c>
      <c r="F87" s="166">
        <v>5872</v>
      </c>
      <c r="G87" s="166">
        <v>6968</v>
      </c>
      <c r="H87" s="166">
        <v>8896</v>
      </c>
      <c r="I87" s="167">
        <f t="shared" si="25"/>
        <v>0.27669345579793347</v>
      </c>
      <c r="J87" s="166">
        <f t="shared" si="24"/>
        <v>1928</v>
      </c>
      <c r="K87" s="167">
        <f t="shared" si="26"/>
        <v>1.623274723189326E-3</v>
      </c>
    </row>
    <row r="88" spans="2:14" x14ac:dyDescent="0.25">
      <c r="B88" s="165" t="s">
        <v>130</v>
      </c>
      <c r="C88" s="166">
        <v>8520</v>
      </c>
      <c r="D88" s="166">
        <v>3046</v>
      </c>
      <c r="E88" s="166">
        <v>2575</v>
      </c>
      <c r="F88" s="166">
        <v>7581</v>
      </c>
      <c r="G88" s="166">
        <v>8524</v>
      </c>
      <c r="H88" s="166">
        <v>7383</v>
      </c>
      <c r="I88" s="167">
        <f t="shared" si="25"/>
        <v>-0.13385734396996718</v>
      </c>
      <c r="J88" s="166">
        <f t="shared" si="24"/>
        <v>-1141</v>
      </c>
      <c r="K88" s="167">
        <f t="shared" si="26"/>
        <v>1.3471939389958177E-3</v>
      </c>
    </row>
    <row r="89" spans="2:14" x14ac:dyDescent="0.25">
      <c r="B89" s="165" t="s">
        <v>133</v>
      </c>
      <c r="C89" s="166">
        <v>13181</v>
      </c>
      <c r="D89" s="166">
        <v>4839</v>
      </c>
      <c r="E89" s="166">
        <v>2819</v>
      </c>
      <c r="F89" s="166">
        <v>7599</v>
      </c>
      <c r="G89" s="166">
        <v>9961</v>
      </c>
      <c r="H89" s="166">
        <v>9541</v>
      </c>
      <c r="I89" s="167">
        <f t="shared" si="25"/>
        <v>-4.216444132115249E-2</v>
      </c>
      <c r="J89" s="166">
        <f t="shared" si="24"/>
        <v>-420</v>
      </c>
      <c r="K89" s="167">
        <f t="shared" si="26"/>
        <v>1.7409694395176889E-3</v>
      </c>
    </row>
    <row r="90" spans="2:14" x14ac:dyDescent="0.25">
      <c r="B90" s="170" t="s">
        <v>147</v>
      </c>
      <c r="C90" s="171">
        <f t="shared" ref="C90:H90" si="27">C82-SUM(C83:C89)</f>
        <v>138342</v>
      </c>
      <c r="D90" s="171">
        <f t="shared" si="27"/>
        <v>41521</v>
      </c>
      <c r="E90" s="171">
        <f t="shared" si="27"/>
        <v>66071</v>
      </c>
      <c r="F90" s="171">
        <f t="shared" si="27"/>
        <v>120685</v>
      </c>
      <c r="G90" s="171">
        <f t="shared" si="27"/>
        <v>153813</v>
      </c>
      <c r="H90" s="171">
        <f t="shared" si="27"/>
        <v>178199</v>
      </c>
      <c r="I90" s="172">
        <f t="shared" si="25"/>
        <v>0.15854316605228425</v>
      </c>
      <c r="J90" s="171">
        <f>H90-G90</f>
        <v>24386</v>
      </c>
      <c r="K90" s="172">
        <f t="shared" si="26"/>
        <v>3.2516404271314601E-2</v>
      </c>
    </row>
    <row r="91" spans="2:14" x14ac:dyDescent="0.25">
      <c r="B91" s="157" t="s">
        <v>51</v>
      </c>
      <c r="C91" s="155"/>
      <c r="D91" s="155"/>
      <c r="E91" s="155"/>
      <c r="F91" s="155"/>
      <c r="G91" s="155"/>
      <c r="H91" s="156"/>
      <c r="I91" s="156"/>
      <c r="J91" s="156"/>
      <c r="K91" s="155"/>
      <c r="L91" s="173"/>
      <c r="M91" s="173"/>
      <c r="N91" s="173"/>
    </row>
    <row r="92" spans="2:14" x14ac:dyDescent="0.25">
      <c r="B92" s="158" t="s">
        <v>70</v>
      </c>
      <c r="C92" s="159">
        <v>55887</v>
      </c>
      <c r="D92" s="159">
        <v>24221</v>
      </c>
      <c r="E92" s="159">
        <v>33444</v>
      </c>
      <c r="F92" s="159">
        <v>51485</v>
      </c>
      <c r="G92" s="159">
        <v>58157</v>
      </c>
      <c r="H92" s="159">
        <v>57388</v>
      </c>
      <c r="I92" s="160">
        <f>IFERROR(H92/G92-1,"-")</f>
        <v>-1.3222827862510056E-2</v>
      </c>
      <c r="J92" s="159">
        <f>H92-G92</f>
        <v>-769</v>
      </c>
      <c r="K92" s="160">
        <f>H92/H$8</f>
        <v>1.0471727721941215E-2</v>
      </c>
      <c r="L92" s="107"/>
      <c r="M92" s="107"/>
      <c r="N92" s="107"/>
    </row>
    <row r="93" spans="2:14" x14ac:dyDescent="0.25">
      <c r="B93" s="161" t="s">
        <v>99</v>
      </c>
      <c r="C93" s="162">
        <v>37119</v>
      </c>
      <c r="D93" s="162">
        <v>16023</v>
      </c>
      <c r="E93" s="162">
        <v>21732</v>
      </c>
      <c r="F93" s="162">
        <v>33809</v>
      </c>
      <c r="G93" s="162">
        <v>37722</v>
      </c>
      <c r="H93" s="162">
        <v>35821</v>
      </c>
      <c r="I93" s="163">
        <f>IFERROR(H93/G93-1,"-")</f>
        <v>-5.0394994963151474E-2</v>
      </c>
      <c r="J93" s="162">
        <f t="shared" ref="J93:J103" si="28">H93-G93</f>
        <v>-1901</v>
      </c>
      <c r="K93" s="163">
        <f>H93/H$8</f>
        <v>6.5363448582919119E-3</v>
      </c>
    </row>
    <row r="94" spans="2:14" x14ac:dyDescent="0.25">
      <c r="B94" s="165" t="s">
        <v>105</v>
      </c>
      <c r="C94" s="166">
        <v>19153</v>
      </c>
      <c r="D94" s="166">
        <v>8684</v>
      </c>
      <c r="E94" s="166">
        <v>11001</v>
      </c>
      <c r="F94" s="166">
        <v>16289</v>
      </c>
      <c r="G94" s="166">
        <v>12024</v>
      </c>
      <c r="H94" s="166">
        <v>11877</v>
      </c>
      <c r="I94" s="167">
        <f>IFERROR(H94/G94-1,"-")</f>
        <v>-1.2225548902195627E-2</v>
      </c>
      <c r="J94" s="166">
        <f t="shared" si="28"/>
        <v>-147</v>
      </c>
      <c r="K94" s="167">
        <f>H94/H$8</f>
        <v>2.1672250322976199E-3</v>
      </c>
    </row>
    <row r="95" spans="2:14" x14ac:dyDescent="0.25">
      <c r="B95" s="165" t="s">
        <v>102</v>
      </c>
      <c r="C95" s="166">
        <v>17966</v>
      </c>
      <c r="D95" s="166">
        <v>7339</v>
      </c>
      <c r="E95" s="166">
        <v>10731</v>
      </c>
      <c r="F95" s="166">
        <v>17520</v>
      </c>
      <c r="G95" s="166">
        <v>25698</v>
      </c>
      <c r="H95" s="166">
        <v>23944</v>
      </c>
      <c r="I95" s="167">
        <f>IFERROR(H95/G95-1,"-")</f>
        <v>-6.8254338859055186E-2</v>
      </c>
      <c r="J95" s="166">
        <f t="shared" si="28"/>
        <v>-1754</v>
      </c>
      <c r="K95" s="167">
        <f>H95/H$8</f>
        <v>4.3691198259942924E-3</v>
      </c>
    </row>
    <row r="96" spans="2:14" x14ac:dyDescent="0.25">
      <c r="B96" s="161" t="s">
        <v>109</v>
      </c>
      <c r="C96" s="162">
        <v>18768</v>
      </c>
      <c r="D96" s="162">
        <v>8198</v>
      </c>
      <c r="E96" s="162">
        <v>11712</v>
      </c>
      <c r="F96" s="162">
        <v>17676</v>
      </c>
      <c r="G96" s="162">
        <v>20435</v>
      </c>
      <c r="H96" s="162">
        <v>21567</v>
      </c>
      <c r="I96" s="163">
        <f>IFERROR(H96/G96-1,"-")</f>
        <v>5.539515537068751E-2</v>
      </c>
      <c r="J96" s="162">
        <f t="shared" si="28"/>
        <v>1132</v>
      </c>
      <c r="K96" s="163">
        <f>H96/H$8</f>
        <v>3.9353828636493025E-3</v>
      </c>
    </row>
    <row r="97" spans="2:14" x14ac:dyDescent="0.25">
      <c r="B97" s="165" t="s">
        <v>112</v>
      </c>
      <c r="C97" s="166">
        <v>2421</v>
      </c>
      <c r="D97" s="166">
        <v>1288</v>
      </c>
      <c r="E97" s="166">
        <v>921</v>
      </c>
      <c r="F97" s="166">
        <v>2403</v>
      </c>
      <c r="G97" s="166">
        <v>2795</v>
      </c>
      <c r="H97" s="166">
        <v>3030</v>
      </c>
      <c r="I97" s="167">
        <f t="shared" ref="I97:I104" si="29">IFERROR(H97/G97-1,"-")</f>
        <v>8.4078711985688726E-2</v>
      </c>
      <c r="J97" s="166">
        <f t="shared" si="28"/>
        <v>235</v>
      </c>
      <c r="K97" s="167">
        <f t="shared" ref="K97:K104" si="30">H97/H$8</f>
        <v>5.5289145810068099E-4</v>
      </c>
    </row>
    <row r="98" spans="2:14" x14ac:dyDescent="0.25">
      <c r="B98" s="165" t="s">
        <v>115</v>
      </c>
      <c r="C98" s="166">
        <v>3905</v>
      </c>
      <c r="D98" s="166">
        <v>1481</v>
      </c>
      <c r="E98" s="166">
        <v>2395</v>
      </c>
      <c r="F98" s="166">
        <v>3482</v>
      </c>
      <c r="G98" s="166">
        <v>3814</v>
      </c>
      <c r="H98" s="166">
        <v>4234</v>
      </c>
      <c r="I98" s="167">
        <f t="shared" si="29"/>
        <v>0.11012060828526482</v>
      </c>
      <c r="J98" s="166">
        <f t="shared" si="28"/>
        <v>420</v>
      </c>
      <c r="K98" s="167">
        <f t="shared" si="30"/>
        <v>7.7258826191362485E-4</v>
      </c>
    </row>
    <row r="99" spans="2:14" x14ac:dyDescent="0.25">
      <c r="B99" s="165" t="s">
        <v>118</v>
      </c>
      <c r="C99" s="166">
        <v>3854</v>
      </c>
      <c r="D99" s="166">
        <v>1974</v>
      </c>
      <c r="E99" s="166">
        <v>3541</v>
      </c>
      <c r="F99" s="166">
        <v>3412</v>
      </c>
      <c r="G99" s="166">
        <v>3885</v>
      </c>
      <c r="H99" s="166">
        <v>3685</v>
      </c>
      <c r="I99" s="167">
        <f t="shared" si="29"/>
        <v>-5.1480051480051525E-2</v>
      </c>
      <c r="J99" s="166">
        <f t="shared" si="28"/>
        <v>-200</v>
      </c>
      <c r="K99" s="167">
        <f t="shared" si="30"/>
        <v>6.7241089871320446E-4</v>
      </c>
    </row>
    <row r="100" spans="2:14" x14ac:dyDescent="0.25">
      <c r="B100" s="165" t="s">
        <v>125</v>
      </c>
      <c r="C100" s="166">
        <v>699</v>
      </c>
      <c r="D100" s="166">
        <v>323</v>
      </c>
      <c r="E100" s="166">
        <v>432</v>
      </c>
      <c r="F100" s="166">
        <v>1172</v>
      </c>
      <c r="G100" s="166">
        <v>938</v>
      </c>
      <c r="H100" s="166">
        <v>933</v>
      </c>
      <c r="I100" s="167">
        <f t="shared" si="29"/>
        <v>-5.3304904051172386E-3</v>
      </c>
      <c r="J100" s="166">
        <f t="shared" si="28"/>
        <v>-5</v>
      </c>
      <c r="K100" s="167">
        <f t="shared" si="30"/>
        <v>1.7024677571218989E-4</v>
      </c>
    </row>
    <row r="101" spans="2:14" x14ac:dyDescent="0.25">
      <c r="B101" s="165" t="s">
        <v>121</v>
      </c>
      <c r="C101" s="166">
        <v>519</v>
      </c>
      <c r="D101" s="166">
        <v>351</v>
      </c>
      <c r="E101" s="166">
        <v>507</v>
      </c>
      <c r="F101" s="166">
        <v>682</v>
      </c>
      <c r="G101" s="166">
        <v>650</v>
      </c>
      <c r="H101" s="166">
        <v>903</v>
      </c>
      <c r="I101" s="167">
        <f t="shared" si="29"/>
        <v>0.38923076923076927</v>
      </c>
      <c r="J101" s="166">
        <f t="shared" si="28"/>
        <v>253</v>
      </c>
      <c r="K101" s="167">
        <f t="shared" si="30"/>
        <v>1.6477260285970789E-4</v>
      </c>
    </row>
    <row r="102" spans="2:14" x14ac:dyDescent="0.25">
      <c r="B102" s="165" t="s">
        <v>130</v>
      </c>
      <c r="C102" s="166">
        <v>155</v>
      </c>
      <c r="D102" s="166">
        <v>124</v>
      </c>
      <c r="E102" s="166">
        <v>105</v>
      </c>
      <c r="F102" s="166">
        <v>270</v>
      </c>
      <c r="G102" s="166">
        <v>153</v>
      </c>
      <c r="H102" s="166">
        <v>230</v>
      </c>
      <c r="I102" s="167">
        <f t="shared" si="29"/>
        <v>0.50326797385620914</v>
      </c>
      <c r="J102" s="166">
        <f t="shared" si="28"/>
        <v>77</v>
      </c>
      <c r="K102" s="167">
        <f t="shared" si="30"/>
        <v>4.1968658535695256E-5</v>
      </c>
    </row>
    <row r="103" spans="2:14" x14ac:dyDescent="0.25">
      <c r="B103" s="165" t="s">
        <v>133</v>
      </c>
      <c r="C103" s="166">
        <v>271</v>
      </c>
      <c r="D103" s="166">
        <v>89</v>
      </c>
      <c r="E103" s="166">
        <v>96</v>
      </c>
      <c r="F103" s="166">
        <v>168</v>
      </c>
      <c r="G103" s="166">
        <v>270</v>
      </c>
      <c r="H103" s="166">
        <v>384</v>
      </c>
      <c r="I103" s="167">
        <f t="shared" si="29"/>
        <v>0.42222222222222228</v>
      </c>
      <c r="J103" s="166">
        <f t="shared" si="28"/>
        <v>114</v>
      </c>
      <c r="K103" s="167">
        <f t="shared" si="30"/>
        <v>7.0069412511769477E-5</v>
      </c>
    </row>
    <row r="104" spans="2:14" x14ac:dyDescent="0.25">
      <c r="B104" s="170" t="s">
        <v>147</v>
      </c>
      <c r="C104" s="171">
        <f t="shared" ref="C104:H104" si="31">C96-SUM(C97:C103)</f>
        <v>6944</v>
      </c>
      <c r="D104" s="171">
        <f t="shared" si="31"/>
        <v>2568</v>
      </c>
      <c r="E104" s="171">
        <f t="shared" si="31"/>
        <v>3715</v>
      </c>
      <c r="F104" s="171">
        <f t="shared" si="31"/>
        <v>6087</v>
      </c>
      <c r="G104" s="171">
        <f t="shared" si="31"/>
        <v>7930</v>
      </c>
      <c r="H104" s="171">
        <f t="shared" si="31"/>
        <v>8168</v>
      </c>
      <c r="I104" s="172">
        <f t="shared" si="29"/>
        <v>3.0012610340479196E-2</v>
      </c>
      <c r="J104" s="171">
        <f>H104-G104</f>
        <v>238</v>
      </c>
      <c r="K104" s="172">
        <f t="shared" si="30"/>
        <v>1.4904347953024297E-3</v>
      </c>
    </row>
    <row r="105" spans="2:14" x14ac:dyDescent="0.25">
      <c r="B105" s="157" t="s">
        <v>52</v>
      </c>
      <c r="C105" s="155"/>
      <c r="D105" s="155"/>
      <c r="E105" s="155"/>
      <c r="F105" s="155"/>
      <c r="G105" s="155"/>
      <c r="H105" s="156"/>
      <c r="I105" s="156"/>
      <c r="J105" s="156"/>
      <c r="K105" s="155"/>
      <c r="L105" s="173"/>
      <c r="M105" s="173"/>
      <c r="N105" s="173"/>
    </row>
    <row r="106" spans="2:14" x14ac:dyDescent="0.25">
      <c r="B106" s="158" t="s">
        <v>70</v>
      </c>
      <c r="C106" s="159">
        <v>142901</v>
      </c>
      <c r="D106" s="159">
        <v>77467</v>
      </c>
      <c r="E106" s="159">
        <v>107459</v>
      </c>
      <c r="F106" s="159">
        <v>198873</v>
      </c>
      <c r="G106" s="159">
        <v>252588</v>
      </c>
      <c r="H106" s="159">
        <v>239146</v>
      </c>
      <c r="I106" s="160">
        <f>IFERROR(H106/G106-1,"-")</f>
        <v>-5.3217096615832848E-2</v>
      </c>
      <c r="J106" s="159">
        <f>H106-G106</f>
        <v>-13442</v>
      </c>
      <c r="K106" s="160">
        <f>H106/H$8</f>
        <v>4.3637551365988597E-2</v>
      </c>
      <c r="L106" s="107"/>
      <c r="M106" s="107"/>
      <c r="N106" s="107"/>
    </row>
    <row r="107" spans="2:14" x14ac:dyDescent="0.25">
      <c r="B107" s="161" t="s">
        <v>99</v>
      </c>
      <c r="C107" s="162">
        <v>31009</v>
      </c>
      <c r="D107" s="162">
        <v>30584</v>
      </c>
      <c r="E107" s="162">
        <v>44398</v>
      </c>
      <c r="F107" s="162">
        <v>48630</v>
      </c>
      <c r="G107" s="162">
        <v>55684</v>
      </c>
      <c r="H107" s="162">
        <v>49807</v>
      </c>
      <c r="I107" s="163">
        <f>IFERROR(H107/G107-1,"-")</f>
        <v>-0.10554198692622652</v>
      </c>
      <c r="J107" s="162">
        <f t="shared" ref="J107:J117" si="32">H107-G107</f>
        <v>-5877</v>
      </c>
      <c r="K107" s="163">
        <f>H107/H$8</f>
        <v>9.0884042421190154E-3</v>
      </c>
    </row>
    <row r="108" spans="2:14" x14ac:dyDescent="0.25">
      <c r="B108" s="165" t="s">
        <v>105</v>
      </c>
      <c r="C108" s="166">
        <v>11886</v>
      </c>
      <c r="D108" s="166">
        <v>4963</v>
      </c>
      <c r="E108" s="166">
        <v>24120</v>
      </c>
      <c r="F108" s="166">
        <v>16359</v>
      </c>
      <c r="G108" s="166">
        <v>19520</v>
      </c>
      <c r="H108" s="166">
        <v>16099</v>
      </c>
      <c r="I108" s="167">
        <f>IFERROR(H108/G108-1,"-")</f>
        <v>-0.17525614754098362</v>
      </c>
      <c r="J108" s="166">
        <f t="shared" si="32"/>
        <v>-3421</v>
      </c>
      <c r="K108" s="167">
        <f>H108/H$8</f>
        <v>2.937623625070252E-3</v>
      </c>
    </row>
    <row r="109" spans="2:14" x14ac:dyDescent="0.25">
      <c r="B109" s="165" t="s">
        <v>102</v>
      </c>
      <c r="C109" s="166">
        <v>19123</v>
      </c>
      <c r="D109" s="166">
        <v>25621</v>
      </c>
      <c r="E109" s="166">
        <v>20278</v>
      </c>
      <c r="F109" s="166">
        <v>32271</v>
      </c>
      <c r="G109" s="166">
        <v>36164</v>
      </c>
      <c r="H109" s="166">
        <v>33708</v>
      </c>
      <c r="I109" s="167">
        <f>IFERROR(H109/G109-1,"-")</f>
        <v>-6.791284149983412E-2</v>
      </c>
      <c r="J109" s="166">
        <f t="shared" si="32"/>
        <v>-2456</v>
      </c>
      <c r="K109" s="167">
        <f>H109/H$8</f>
        <v>6.1507806170487643E-3</v>
      </c>
    </row>
    <row r="110" spans="2:14" x14ac:dyDescent="0.25">
      <c r="B110" s="161" t="s">
        <v>109</v>
      </c>
      <c r="C110" s="162">
        <v>111892</v>
      </c>
      <c r="D110" s="162">
        <v>46883</v>
      </c>
      <c r="E110" s="162">
        <v>63061</v>
      </c>
      <c r="F110" s="162">
        <v>150243</v>
      </c>
      <c r="G110" s="162">
        <v>196904</v>
      </c>
      <c r="H110" s="162">
        <v>189339</v>
      </c>
      <c r="I110" s="163">
        <f>IFERROR(H110/G110-1,"-")</f>
        <v>-3.841973753707395E-2</v>
      </c>
      <c r="J110" s="162">
        <f t="shared" si="32"/>
        <v>-7565</v>
      </c>
      <c r="K110" s="163">
        <f>H110/H$8</f>
        <v>3.4549147123869584E-2</v>
      </c>
    </row>
    <row r="111" spans="2:14" x14ac:dyDescent="0.25">
      <c r="B111" s="165" t="s">
        <v>112</v>
      </c>
      <c r="C111" s="166">
        <v>61414</v>
      </c>
      <c r="D111" s="166">
        <v>26382</v>
      </c>
      <c r="E111" s="166">
        <v>26812</v>
      </c>
      <c r="F111" s="166">
        <v>90804</v>
      </c>
      <c r="G111" s="166">
        <v>128108</v>
      </c>
      <c r="H111" s="166">
        <v>116734</v>
      </c>
      <c r="I111" s="167">
        <f t="shared" ref="I111:I118" si="33">IFERROR(H111/G111-1,"-")</f>
        <v>-8.8784463109251588E-2</v>
      </c>
      <c r="J111" s="166">
        <f t="shared" si="32"/>
        <v>-11374</v>
      </c>
      <c r="K111" s="167">
        <f t="shared" ref="K111:K118" si="34">H111/H$8</f>
        <v>2.1300736458721086E-2</v>
      </c>
    </row>
    <row r="112" spans="2:14" x14ac:dyDescent="0.25">
      <c r="B112" s="165" t="s">
        <v>115</v>
      </c>
      <c r="C112" s="166">
        <v>9783</v>
      </c>
      <c r="D112" s="166">
        <v>3197</v>
      </c>
      <c r="E112" s="166">
        <v>7197</v>
      </c>
      <c r="F112" s="166">
        <v>6944</v>
      </c>
      <c r="G112" s="166">
        <v>8880</v>
      </c>
      <c r="H112" s="166">
        <v>8516</v>
      </c>
      <c r="I112" s="167">
        <f t="shared" si="33"/>
        <v>-4.0990990990991016E-2</v>
      </c>
      <c r="J112" s="166">
        <f t="shared" si="32"/>
        <v>-364</v>
      </c>
      <c r="K112" s="167">
        <f t="shared" si="34"/>
        <v>1.553935200391221E-3</v>
      </c>
    </row>
    <row r="113" spans="2:14" x14ac:dyDescent="0.25">
      <c r="B113" s="165" t="s">
        <v>118</v>
      </c>
      <c r="C113" s="166">
        <v>11371</v>
      </c>
      <c r="D113" s="166">
        <v>2498</v>
      </c>
      <c r="E113" s="166">
        <v>6746</v>
      </c>
      <c r="F113" s="166">
        <v>9830</v>
      </c>
      <c r="G113" s="166">
        <v>13414</v>
      </c>
      <c r="H113" s="166">
        <v>14245</v>
      </c>
      <c r="I113" s="167">
        <f t="shared" si="33"/>
        <v>6.1950201282242379E-2</v>
      </c>
      <c r="J113" s="166">
        <f t="shared" si="32"/>
        <v>831</v>
      </c>
      <c r="K113" s="167">
        <f t="shared" si="34"/>
        <v>2.5993197427868651E-3</v>
      </c>
    </row>
    <row r="114" spans="2:14" x14ac:dyDescent="0.25">
      <c r="B114" s="165" t="s">
        <v>125</v>
      </c>
      <c r="C114" s="166">
        <v>2496</v>
      </c>
      <c r="D114" s="166">
        <v>1300</v>
      </c>
      <c r="E114" s="166">
        <v>3663</v>
      </c>
      <c r="F114" s="166">
        <v>6290</v>
      </c>
      <c r="G114" s="166">
        <v>6514</v>
      </c>
      <c r="H114" s="166">
        <v>6482</v>
      </c>
      <c r="I114" s="167">
        <f t="shared" si="33"/>
        <v>-4.912496162112423E-3</v>
      </c>
      <c r="J114" s="166">
        <f t="shared" si="32"/>
        <v>-32</v>
      </c>
      <c r="K114" s="167">
        <f t="shared" si="34"/>
        <v>1.1827862809929419E-3</v>
      </c>
    </row>
    <row r="115" spans="2:14" x14ac:dyDescent="0.25">
      <c r="B115" s="165" t="s">
        <v>121</v>
      </c>
      <c r="C115" s="166">
        <v>3749</v>
      </c>
      <c r="D115" s="166">
        <v>2838</v>
      </c>
      <c r="E115" s="166">
        <v>4368</v>
      </c>
      <c r="F115" s="166">
        <v>4750</v>
      </c>
      <c r="G115" s="166">
        <v>5340</v>
      </c>
      <c r="H115" s="166">
        <v>5146</v>
      </c>
      <c r="I115" s="167">
        <f t="shared" si="33"/>
        <v>-3.6329588014981318E-2</v>
      </c>
      <c r="J115" s="166">
        <f t="shared" si="32"/>
        <v>-194</v>
      </c>
      <c r="K115" s="167">
        <f t="shared" si="34"/>
        <v>9.3900311662907738E-4</v>
      </c>
    </row>
    <row r="116" spans="2:14" x14ac:dyDescent="0.25">
      <c r="B116" s="165" t="s">
        <v>130</v>
      </c>
      <c r="C116" s="166">
        <v>826</v>
      </c>
      <c r="D116" s="166">
        <v>406</v>
      </c>
      <c r="E116" s="166">
        <v>369</v>
      </c>
      <c r="F116" s="166">
        <v>1261</v>
      </c>
      <c r="G116" s="166">
        <v>1457</v>
      </c>
      <c r="H116" s="166">
        <v>1177</v>
      </c>
      <c r="I116" s="167">
        <f t="shared" si="33"/>
        <v>-0.19217570350034319</v>
      </c>
      <c r="J116" s="166">
        <f t="shared" si="32"/>
        <v>-280</v>
      </c>
      <c r="K116" s="167">
        <f t="shared" si="34"/>
        <v>2.1477004824571009E-4</v>
      </c>
    </row>
    <row r="117" spans="2:14" x14ac:dyDescent="0.25">
      <c r="B117" s="165" t="s">
        <v>133</v>
      </c>
      <c r="C117" s="166">
        <v>1664</v>
      </c>
      <c r="D117" s="166">
        <v>932</v>
      </c>
      <c r="E117" s="166">
        <v>521</v>
      </c>
      <c r="F117" s="166">
        <v>980</v>
      </c>
      <c r="G117" s="166">
        <v>944</v>
      </c>
      <c r="H117" s="166">
        <v>1508</v>
      </c>
      <c r="I117" s="167">
        <f t="shared" si="33"/>
        <v>0.59745762711864403</v>
      </c>
      <c r="J117" s="166">
        <f t="shared" si="32"/>
        <v>564</v>
      </c>
      <c r="K117" s="167">
        <f t="shared" si="34"/>
        <v>2.7516842205142805E-4</v>
      </c>
    </row>
    <row r="118" spans="2:14" x14ac:dyDescent="0.25">
      <c r="B118" s="170" t="s">
        <v>147</v>
      </c>
      <c r="C118" s="171">
        <f t="shared" ref="C118:H118" si="35">C110-SUM(C111:C117)</f>
        <v>20589</v>
      </c>
      <c r="D118" s="171">
        <f t="shared" si="35"/>
        <v>9330</v>
      </c>
      <c r="E118" s="171">
        <f t="shared" si="35"/>
        <v>13385</v>
      </c>
      <c r="F118" s="171">
        <f t="shared" si="35"/>
        <v>29384</v>
      </c>
      <c r="G118" s="171">
        <f t="shared" si="35"/>
        <v>32247</v>
      </c>
      <c r="H118" s="171">
        <f t="shared" si="35"/>
        <v>35531</v>
      </c>
      <c r="I118" s="172">
        <f t="shared" si="33"/>
        <v>0.10183893075324835</v>
      </c>
      <c r="J118" s="171">
        <f>H118-G118</f>
        <v>3284</v>
      </c>
      <c r="K118" s="172">
        <f t="shared" si="34"/>
        <v>6.4834278540512533E-3</v>
      </c>
    </row>
    <row r="119" spans="2:14" x14ac:dyDescent="0.25">
      <c r="B119" s="157" t="s">
        <v>53</v>
      </c>
      <c r="C119" s="155"/>
      <c r="D119" s="155"/>
      <c r="E119" s="155"/>
      <c r="F119" s="155"/>
      <c r="G119" s="155"/>
      <c r="H119" s="156"/>
      <c r="I119" s="156"/>
      <c r="J119" s="156"/>
      <c r="K119" s="155"/>
      <c r="L119" s="173"/>
      <c r="M119" s="173"/>
      <c r="N119" s="173"/>
    </row>
    <row r="120" spans="2:14" x14ac:dyDescent="0.25">
      <c r="B120" s="158" t="s">
        <v>70</v>
      </c>
      <c r="C120" s="159">
        <v>220415</v>
      </c>
      <c r="D120" s="159">
        <v>103516</v>
      </c>
      <c r="E120" s="159">
        <v>164258</v>
      </c>
      <c r="F120" s="159">
        <v>229131</v>
      </c>
      <c r="G120" s="159">
        <v>239109</v>
      </c>
      <c r="H120" s="159">
        <v>250871</v>
      </c>
      <c r="I120" s="160">
        <f>IFERROR(H120/G120-1,"-")</f>
        <v>4.9190954752853289E-2</v>
      </c>
      <c r="J120" s="159">
        <f>H120-G120</f>
        <v>11762</v>
      </c>
      <c r="K120" s="160">
        <f>H120/H$8</f>
        <v>4.5777040589166977E-2</v>
      </c>
      <c r="L120" s="107"/>
      <c r="M120" s="107"/>
      <c r="N120" s="107"/>
    </row>
    <row r="121" spans="2:14" x14ac:dyDescent="0.25">
      <c r="B121" s="161" t="s">
        <v>99</v>
      </c>
      <c r="C121" s="162">
        <v>120142</v>
      </c>
      <c r="D121" s="162">
        <v>61571</v>
      </c>
      <c r="E121" s="162">
        <v>104557</v>
      </c>
      <c r="F121" s="162">
        <v>134886</v>
      </c>
      <c r="G121" s="162">
        <v>146430</v>
      </c>
      <c r="H121" s="162">
        <v>156566</v>
      </c>
      <c r="I121" s="163">
        <f>IFERROR(H121/G121-1,"-")</f>
        <v>6.9220788089872309E-2</v>
      </c>
      <c r="J121" s="162">
        <f t="shared" ref="J121:J131" si="36">H121-G121</f>
        <v>10136</v>
      </c>
      <c r="K121" s="163">
        <f>H121/H$8</f>
        <v>2.8568978227389841E-2</v>
      </c>
    </row>
    <row r="122" spans="2:14" x14ac:dyDescent="0.25">
      <c r="B122" s="165" t="s">
        <v>105</v>
      </c>
      <c r="C122" s="166">
        <v>61076</v>
      </c>
      <c r="D122" s="166">
        <v>27791</v>
      </c>
      <c r="E122" s="166">
        <v>53247</v>
      </c>
      <c r="F122" s="166">
        <v>69865</v>
      </c>
      <c r="G122" s="166">
        <v>66121</v>
      </c>
      <c r="H122" s="166">
        <v>75793</v>
      </c>
      <c r="I122" s="167">
        <f>IFERROR(H122/G122-1,"-")</f>
        <v>0.14627727953297742</v>
      </c>
      <c r="J122" s="166">
        <f t="shared" si="36"/>
        <v>9672</v>
      </c>
      <c r="K122" s="167">
        <f>H122/H$8</f>
        <v>1.3830132766938915E-2</v>
      </c>
    </row>
    <row r="123" spans="2:14" x14ac:dyDescent="0.25">
      <c r="B123" s="165" t="s">
        <v>102</v>
      </c>
      <c r="C123" s="166">
        <v>59066</v>
      </c>
      <c r="D123" s="166">
        <v>33780</v>
      </c>
      <c r="E123" s="166">
        <v>51310</v>
      </c>
      <c r="F123" s="166">
        <v>65021</v>
      </c>
      <c r="G123" s="166">
        <v>80309</v>
      </c>
      <c r="H123" s="166">
        <v>80773</v>
      </c>
      <c r="I123" s="167">
        <f>IFERROR(H123/G123-1,"-")</f>
        <v>5.7776836967213807E-3</v>
      </c>
      <c r="J123" s="166">
        <f t="shared" si="36"/>
        <v>464</v>
      </c>
      <c r="K123" s="167">
        <f>H123/H$8</f>
        <v>1.4738845460450926E-2</v>
      </c>
    </row>
    <row r="124" spans="2:14" x14ac:dyDescent="0.25">
      <c r="B124" s="161" t="s">
        <v>109</v>
      </c>
      <c r="C124" s="162">
        <v>100273</v>
      </c>
      <c r="D124" s="162">
        <v>41945</v>
      </c>
      <c r="E124" s="162">
        <v>59701</v>
      </c>
      <c r="F124" s="162">
        <v>94245</v>
      </c>
      <c r="G124" s="162">
        <v>92679</v>
      </c>
      <c r="H124" s="162">
        <v>94305</v>
      </c>
      <c r="I124" s="163">
        <f>IFERROR(H124/G124-1,"-")</f>
        <v>1.7544427540219454E-2</v>
      </c>
      <c r="J124" s="162">
        <f t="shared" si="36"/>
        <v>1626</v>
      </c>
      <c r="K124" s="163">
        <f>H124/H$8</f>
        <v>1.7208062361777136E-2</v>
      </c>
    </row>
    <row r="125" spans="2:14" x14ac:dyDescent="0.25">
      <c r="B125" s="165" t="s">
        <v>112</v>
      </c>
      <c r="C125" s="166">
        <v>10460</v>
      </c>
      <c r="D125" s="166">
        <v>3941</v>
      </c>
      <c r="E125" s="166">
        <v>3336</v>
      </c>
      <c r="F125" s="166">
        <v>9917</v>
      </c>
      <c r="G125" s="166">
        <v>11646</v>
      </c>
      <c r="H125" s="166">
        <v>10656</v>
      </c>
      <c r="I125" s="167">
        <f t="shared" ref="I125:I132" si="37">IFERROR(H125/G125-1,"-")</f>
        <v>-8.5007727975270453E-2</v>
      </c>
      <c r="J125" s="166">
        <f t="shared" si="36"/>
        <v>-990</v>
      </c>
      <c r="K125" s="167">
        <f t="shared" ref="K125:K132" si="38">H125/H$8</f>
        <v>1.9444261972016029E-3</v>
      </c>
    </row>
    <row r="126" spans="2:14" x14ac:dyDescent="0.25">
      <c r="B126" s="165" t="s">
        <v>115</v>
      </c>
      <c r="C126" s="166">
        <v>9550</v>
      </c>
      <c r="D126" s="166">
        <v>4053</v>
      </c>
      <c r="E126" s="166">
        <v>7314</v>
      </c>
      <c r="F126" s="166">
        <v>11261</v>
      </c>
      <c r="G126" s="166">
        <v>13316</v>
      </c>
      <c r="H126" s="166">
        <v>13127</v>
      </c>
      <c r="I126" s="167">
        <f t="shared" si="37"/>
        <v>-1.4193451486932962E-2</v>
      </c>
      <c r="J126" s="166">
        <f t="shared" si="36"/>
        <v>-189</v>
      </c>
      <c r="K126" s="167">
        <f t="shared" si="38"/>
        <v>2.3953155678177029E-3</v>
      </c>
    </row>
    <row r="127" spans="2:14" x14ac:dyDescent="0.25">
      <c r="B127" s="165" t="s">
        <v>118</v>
      </c>
      <c r="C127" s="166">
        <v>6709</v>
      </c>
      <c r="D127" s="166">
        <v>2906</v>
      </c>
      <c r="E127" s="166">
        <v>7134</v>
      </c>
      <c r="F127" s="166">
        <v>8524</v>
      </c>
      <c r="G127" s="166">
        <v>8756</v>
      </c>
      <c r="H127" s="166">
        <v>8567</v>
      </c>
      <c r="I127" s="167">
        <f t="shared" si="37"/>
        <v>-2.1585198720877163E-2</v>
      </c>
      <c r="J127" s="166">
        <f t="shared" si="36"/>
        <v>-189</v>
      </c>
      <c r="K127" s="167">
        <f t="shared" si="38"/>
        <v>1.5632412942404403E-3</v>
      </c>
    </row>
    <row r="128" spans="2:14" x14ac:dyDescent="0.25">
      <c r="B128" s="165" t="s">
        <v>125</v>
      </c>
      <c r="C128" s="166">
        <v>1866</v>
      </c>
      <c r="D128" s="166">
        <v>784</v>
      </c>
      <c r="E128" s="166">
        <v>1333</v>
      </c>
      <c r="F128" s="166">
        <v>2573</v>
      </c>
      <c r="G128" s="166">
        <v>2637</v>
      </c>
      <c r="H128" s="166">
        <v>2356</v>
      </c>
      <c r="I128" s="167">
        <f t="shared" si="37"/>
        <v>-0.10656048540007579</v>
      </c>
      <c r="J128" s="166">
        <f t="shared" si="36"/>
        <v>-281</v>
      </c>
      <c r="K128" s="167">
        <f t="shared" si="38"/>
        <v>4.2990504134825225E-4</v>
      </c>
    </row>
    <row r="129" spans="2:14" x14ac:dyDescent="0.25">
      <c r="B129" s="165" t="s">
        <v>121</v>
      </c>
      <c r="C129" s="166">
        <v>1484</v>
      </c>
      <c r="D129" s="166">
        <v>812</v>
      </c>
      <c r="E129" s="166">
        <v>1357</v>
      </c>
      <c r="F129" s="166">
        <v>1836</v>
      </c>
      <c r="G129" s="166">
        <v>1934</v>
      </c>
      <c r="H129" s="166">
        <v>2091</v>
      </c>
      <c r="I129" s="167">
        <f t="shared" si="37"/>
        <v>8.1178903826266913E-2</v>
      </c>
      <c r="J129" s="166">
        <f t="shared" si="36"/>
        <v>157</v>
      </c>
      <c r="K129" s="167">
        <f t="shared" si="38"/>
        <v>3.815498478179947E-4</v>
      </c>
    </row>
    <row r="130" spans="2:14" x14ac:dyDescent="0.25">
      <c r="B130" s="165" t="s">
        <v>130</v>
      </c>
      <c r="C130" s="166">
        <v>1623</v>
      </c>
      <c r="D130" s="166">
        <v>678</v>
      </c>
      <c r="E130" s="166">
        <v>555</v>
      </c>
      <c r="F130" s="166">
        <v>1075</v>
      </c>
      <c r="G130" s="166">
        <v>1341</v>
      </c>
      <c r="H130" s="166">
        <v>1334</v>
      </c>
      <c r="I130" s="167">
        <f t="shared" si="37"/>
        <v>-5.2199850857569396E-3</v>
      </c>
      <c r="J130" s="166">
        <f t="shared" si="36"/>
        <v>-7</v>
      </c>
      <c r="K130" s="167">
        <f t="shared" si="38"/>
        <v>2.434182195070325E-4</v>
      </c>
    </row>
    <row r="131" spans="2:14" x14ac:dyDescent="0.25">
      <c r="B131" s="165" t="s">
        <v>133</v>
      </c>
      <c r="C131" s="166">
        <v>2681</v>
      </c>
      <c r="D131" s="166">
        <v>1097</v>
      </c>
      <c r="E131" s="166">
        <v>919</v>
      </c>
      <c r="F131" s="166">
        <v>1885</v>
      </c>
      <c r="G131" s="166">
        <v>2455</v>
      </c>
      <c r="H131" s="166">
        <v>2493</v>
      </c>
      <c r="I131" s="167">
        <f t="shared" si="37"/>
        <v>1.5478615071283119E-2</v>
      </c>
      <c r="J131" s="166">
        <f t="shared" si="36"/>
        <v>38</v>
      </c>
      <c r="K131" s="167">
        <f t="shared" si="38"/>
        <v>4.5490376404125338E-4</v>
      </c>
    </row>
    <row r="132" spans="2:14" x14ac:dyDescent="0.25">
      <c r="B132" s="170" t="s">
        <v>147</v>
      </c>
      <c r="C132" s="171">
        <f t="shared" ref="C132:H132" si="39">C124-SUM(C125:C131)</f>
        <v>65900</v>
      </c>
      <c r="D132" s="171">
        <f t="shared" si="39"/>
        <v>27674</v>
      </c>
      <c r="E132" s="171">
        <f t="shared" si="39"/>
        <v>37753</v>
      </c>
      <c r="F132" s="171">
        <f t="shared" si="39"/>
        <v>57174</v>
      </c>
      <c r="G132" s="171">
        <f t="shared" si="39"/>
        <v>50594</v>
      </c>
      <c r="H132" s="171">
        <f t="shared" si="39"/>
        <v>53681</v>
      </c>
      <c r="I132" s="172">
        <f t="shared" si="37"/>
        <v>6.1015140135193935E-2</v>
      </c>
      <c r="J132" s="171">
        <f>H132-G132</f>
        <v>3087</v>
      </c>
      <c r="K132" s="172">
        <f t="shared" si="38"/>
        <v>9.795302429802857E-3</v>
      </c>
    </row>
    <row r="133" spans="2:14" x14ac:dyDescent="0.25">
      <c r="B133" s="157" t="s">
        <v>54</v>
      </c>
      <c r="C133" s="155"/>
      <c r="D133" s="155"/>
      <c r="E133" s="155"/>
      <c r="F133" s="155"/>
      <c r="G133" s="155"/>
      <c r="H133" s="156"/>
      <c r="I133" s="156"/>
      <c r="J133" s="156"/>
      <c r="K133" s="155"/>
      <c r="L133" s="173"/>
      <c r="M133" s="173"/>
      <c r="N133" s="173"/>
    </row>
    <row r="134" spans="2:14" x14ac:dyDescent="0.25">
      <c r="B134" s="158" t="s">
        <v>70</v>
      </c>
      <c r="C134" s="159">
        <v>250224</v>
      </c>
      <c r="D134" s="159">
        <v>96681</v>
      </c>
      <c r="E134" s="159">
        <v>140346</v>
      </c>
      <c r="F134" s="159">
        <v>257117</v>
      </c>
      <c r="G134" s="159">
        <v>278594</v>
      </c>
      <c r="H134" s="159">
        <v>287810</v>
      </c>
      <c r="I134" s="160">
        <f>IFERROR(H134/G134-1,"-")</f>
        <v>3.3080396562739978E-2</v>
      </c>
      <c r="J134" s="159">
        <f>H134-G134</f>
        <v>9216</v>
      </c>
      <c r="K134" s="160">
        <f>H134/H$8</f>
        <v>5.2517389622428051E-2</v>
      </c>
      <c r="L134" s="107"/>
      <c r="M134" s="107"/>
      <c r="N134" s="107"/>
    </row>
    <row r="135" spans="2:14" x14ac:dyDescent="0.25">
      <c r="B135" s="161" t="s">
        <v>99</v>
      </c>
      <c r="C135" s="162">
        <v>45577</v>
      </c>
      <c r="D135" s="162">
        <v>26839</v>
      </c>
      <c r="E135" s="162">
        <v>45216</v>
      </c>
      <c r="F135" s="162">
        <v>29061</v>
      </c>
      <c r="G135" s="162">
        <v>32018</v>
      </c>
      <c r="H135" s="162">
        <v>29188</v>
      </c>
      <c r="I135" s="163">
        <f>IFERROR(H135/G135-1,"-")</f>
        <v>-8.838778187269658E-2</v>
      </c>
      <c r="J135" s="162">
        <f t="shared" ref="J135:J145" si="40">H135-G135</f>
        <v>-2830</v>
      </c>
      <c r="K135" s="163">
        <f>H135/H$8</f>
        <v>5.3260052406081445E-3</v>
      </c>
    </row>
    <row r="136" spans="2:14" x14ac:dyDescent="0.25">
      <c r="B136" s="165" t="s">
        <v>105</v>
      </c>
      <c r="C136" s="166">
        <v>24890</v>
      </c>
      <c r="D136" s="166">
        <v>20058</v>
      </c>
      <c r="E136" s="166">
        <v>34195</v>
      </c>
      <c r="F136" s="166">
        <v>19943</v>
      </c>
      <c r="G136" s="166">
        <v>20738</v>
      </c>
      <c r="H136" s="166">
        <v>18376</v>
      </c>
      <c r="I136" s="167">
        <f>IFERROR(H136/G136-1,"-")</f>
        <v>-0.1138971935577201</v>
      </c>
      <c r="J136" s="166">
        <f t="shared" si="40"/>
        <v>-2362</v>
      </c>
      <c r="K136" s="167">
        <f>H136/H$8</f>
        <v>3.3531133445736348E-3</v>
      </c>
    </row>
    <row r="137" spans="2:14" x14ac:dyDescent="0.25">
      <c r="B137" s="165" t="s">
        <v>102</v>
      </c>
      <c r="C137" s="166">
        <v>20687</v>
      </c>
      <c r="D137" s="166">
        <v>6781</v>
      </c>
      <c r="E137" s="166">
        <v>11021</v>
      </c>
      <c r="F137" s="166">
        <v>9118</v>
      </c>
      <c r="G137" s="166">
        <v>11280</v>
      </c>
      <c r="H137" s="166">
        <v>10812</v>
      </c>
      <c r="I137" s="167">
        <f>IFERROR(H137/G137-1,"-")</f>
        <v>-4.1489361702127692E-2</v>
      </c>
      <c r="J137" s="166">
        <f t="shared" si="40"/>
        <v>-468</v>
      </c>
      <c r="K137" s="167">
        <f>H137/H$8</f>
        <v>1.9728918960345092E-3</v>
      </c>
    </row>
    <row r="138" spans="2:14" x14ac:dyDescent="0.25">
      <c r="B138" s="161" t="s">
        <v>109</v>
      </c>
      <c r="C138" s="162">
        <v>204647</v>
      </c>
      <c r="D138" s="162">
        <v>69842</v>
      </c>
      <c r="E138" s="162">
        <v>95130</v>
      </c>
      <c r="F138" s="162">
        <v>228056</v>
      </c>
      <c r="G138" s="162">
        <v>246576</v>
      </c>
      <c r="H138" s="162">
        <v>258622</v>
      </c>
      <c r="I138" s="163">
        <f>IFERROR(H138/G138-1,"-")</f>
        <v>4.8853091947310467E-2</v>
      </c>
      <c r="J138" s="162">
        <f t="shared" si="40"/>
        <v>12046</v>
      </c>
      <c r="K138" s="163">
        <f>H138/H$8</f>
        <v>4.7191384381819905E-2</v>
      </c>
    </row>
    <row r="139" spans="2:14" x14ac:dyDescent="0.25">
      <c r="B139" s="165" t="s">
        <v>112</v>
      </c>
      <c r="C139" s="166">
        <v>100583</v>
      </c>
      <c r="D139" s="166">
        <v>26093</v>
      </c>
      <c r="E139" s="166">
        <v>26467</v>
      </c>
      <c r="F139" s="166">
        <v>96562</v>
      </c>
      <c r="G139" s="166">
        <v>105830</v>
      </c>
      <c r="H139" s="166">
        <v>116159</v>
      </c>
      <c r="I139" s="167">
        <f t="shared" ref="I139:I146" si="41">IFERROR(H139/G139-1,"-")</f>
        <v>9.7599924407067995E-2</v>
      </c>
      <c r="J139" s="166">
        <f t="shared" si="40"/>
        <v>10329</v>
      </c>
      <c r="K139" s="167">
        <f t="shared" ref="K139:K146" si="42">H139/H$8</f>
        <v>2.119581481238185E-2</v>
      </c>
    </row>
    <row r="140" spans="2:14" x14ac:dyDescent="0.25">
      <c r="B140" s="165" t="s">
        <v>115</v>
      </c>
      <c r="C140" s="166">
        <v>15093</v>
      </c>
      <c r="D140" s="166">
        <v>6042</v>
      </c>
      <c r="E140" s="166">
        <v>9298</v>
      </c>
      <c r="F140" s="166">
        <v>16587</v>
      </c>
      <c r="G140" s="166">
        <v>20785</v>
      </c>
      <c r="H140" s="166">
        <v>21459</v>
      </c>
      <c r="I140" s="167">
        <f t="shared" si="41"/>
        <v>3.2427231176329174E-2</v>
      </c>
      <c r="J140" s="166">
        <f t="shared" si="40"/>
        <v>674</v>
      </c>
      <c r="K140" s="167">
        <f t="shared" si="42"/>
        <v>3.9156758413803677E-3</v>
      </c>
    </row>
    <row r="141" spans="2:14" x14ac:dyDescent="0.25">
      <c r="B141" s="165" t="s">
        <v>118</v>
      </c>
      <c r="C141" s="166">
        <v>19622</v>
      </c>
      <c r="D141" s="166">
        <v>6586</v>
      </c>
      <c r="E141" s="166">
        <v>15246</v>
      </c>
      <c r="F141" s="166">
        <v>26940</v>
      </c>
      <c r="G141" s="166">
        <v>25089</v>
      </c>
      <c r="H141" s="166">
        <v>24579</v>
      </c>
      <c r="I141" s="167">
        <f t="shared" si="41"/>
        <v>-2.0327633624297459E-2</v>
      </c>
      <c r="J141" s="166">
        <f t="shared" si="40"/>
        <v>-510</v>
      </c>
      <c r="K141" s="167">
        <f t="shared" si="42"/>
        <v>4.4849898180384946E-3</v>
      </c>
    </row>
    <row r="142" spans="2:14" x14ac:dyDescent="0.25">
      <c r="B142" s="165" t="s">
        <v>125</v>
      </c>
      <c r="C142" s="166">
        <v>3955</v>
      </c>
      <c r="D142" s="166">
        <v>1273</v>
      </c>
      <c r="E142" s="166">
        <v>4366</v>
      </c>
      <c r="F142" s="166">
        <v>9965</v>
      </c>
      <c r="G142" s="166">
        <v>8878</v>
      </c>
      <c r="H142" s="166">
        <v>6534</v>
      </c>
      <c r="I142" s="167">
        <f t="shared" si="41"/>
        <v>-0.26402342870015771</v>
      </c>
      <c r="J142" s="166">
        <f t="shared" si="40"/>
        <v>-2344</v>
      </c>
      <c r="K142" s="167">
        <f t="shared" si="42"/>
        <v>1.1922748472705774E-3</v>
      </c>
    </row>
    <row r="143" spans="2:14" x14ac:dyDescent="0.25">
      <c r="B143" s="165" t="s">
        <v>121</v>
      </c>
      <c r="C143" s="166">
        <v>4225</v>
      </c>
      <c r="D143" s="166">
        <v>1935</v>
      </c>
      <c r="E143" s="166">
        <v>3344</v>
      </c>
      <c r="F143" s="166">
        <v>4569</v>
      </c>
      <c r="G143" s="166">
        <v>5490</v>
      </c>
      <c r="H143" s="166">
        <v>5563</v>
      </c>
      <c r="I143" s="167">
        <f t="shared" si="41"/>
        <v>1.3296903460837894E-2</v>
      </c>
      <c r="J143" s="166">
        <f t="shared" si="40"/>
        <v>73</v>
      </c>
      <c r="K143" s="167">
        <f t="shared" si="42"/>
        <v>1.0150941192785771E-3</v>
      </c>
    </row>
    <row r="144" spans="2:14" x14ac:dyDescent="0.25">
      <c r="B144" s="165" t="s">
        <v>130</v>
      </c>
      <c r="C144" s="166">
        <v>2428</v>
      </c>
      <c r="D144" s="166">
        <v>1979</v>
      </c>
      <c r="E144" s="166">
        <v>1422</v>
      </c>
      <c r="F144" s="166">
        <v>3324</v>
      </c>
      <c r="G144" s="166">
        <v>3691</v>
      </c>
      <c r="H144" s="166">
        <v>3402</v>
      </c>
      <c r="I144" s="167">
        <f t="shared" si="41"/>
        <v>-7.8298564074776533E-2</v>
      </c>
      <c r="J144" s="166">
        <f t="shared" si="40"/>
        <v>-289</v>
      </c>
      <c r="K144" s="167">
        <f t="shared" si="42"/>
        <v>6.2077120147145768E-4</v>
      </c>
    </row>
    <row r="145" spans="2:14" x14ac:dyDescent="0.25">
      <c r="B145" s="165" t="s">
        <v>133</v>
      </c>
      <c r="C145" s="166">
        <v>6221</v>
      </c>
      <c r="D145" s="166">
        <v>4050</v>
      </c>
      <c r="E145" s="166">
        <v>947</v>
      </c>
      <c r="F145" s="166">
        <v>2079</v>
      </c>
      <c r="G145" s="166">
        <v>2885</v>
      </c>
      <c r="H145" s="166">
        <v>2731</v>
      </c>
      <c r="I145" s="167">
        <f t="shared" si="41"/>
        <v>-5.3379549393414161E-2</v>
      </c>
      <c r="J145" s="166">
        <f t="shared" si="40"/>
        <v>-154</v>
      </c>
      <c r="K145" s="167">
        <f t="shared" si="42"/>
        <v>4.9833220200427711E-4</v>
      </c>
    </row>
    <row r="146" spans="2:14" x14ac:dyDescent="0.25">
      <c r="B146" s="170" t="s">
        <v>147</v>
      </c>
      <c r="C146" s="171">
        <f t="shared" ref="C146:H146" si="43">C138-SUM(C139:C145)</f>
        <v>52520</v>
      </c>
      <c r="D146" s="171">
        <f t="shared" si="43"/>
        <v>21884</v>
      </c>
      <c r="E146" s="171">
        <f t="shared" si="43"/>
        <v>34040</v>
      </c>
      <c r="F146" s="171">
        <f t="shared" si="43"/>
        <v>68030</v>
      </c>
      <c r="G146" s="171">
        <f t="shared" si="43"/>
        <v>73928</v>
      </c>
      <c r="H146" s="171">
        <f t="shared" si="43"/>
        <v>78195</v>
      </c>
      <c r="I146" s="172">
        <f t="shared" si="41"/>
        <v>5.7718320528081346E-2</v>
      </c>
      <c r="J146" s="171">
        <f>H146-G146</f>
        <v>4267</v>
      </c>
      <c r="K146" s="172">
        <f t="shared" si="42"/>
        <v>1.4268431539994306E-2</v>
      </c>
    </row>
    <row r="147" spans="2:14" x14ac:dyDescent="0.25">
      <c r="B147" s="157" t="s">
        <v>55</v>
      </c>
      <c r="C147" s="155"/>
      <c r="D147" s="155"/>
      <c r="E147" s="155"/>
      <c r="F147" s="155"/>
      <c r="G147" s="155"/>
      <c r="H147" s="156"/>
      <c r="I147" s="156"/>
      <c r="J147" s="156"/>
      <c r="K147" s="155"/>
      <c r="L147" s="173"/>
      <c r="M147" s="173"/>
      <c r="N147" s="173"/>
    </row>
    <row r="148" spans="2:14" x14ac:dyDescent="0.25">
      <c r="B148" s="158" t="s">
        <v>70</v>
      </c>
      <c r="C148" s="159">
        <v>126097</v>
      </c>
      <c r="D148" s="159">
        <v>43425</v>
      </c>
      <c r="E148" s="159">
        <v>71959</v>
      </c>
      <c r="F148" s="159">
        <v>111437</v>
      </c>
      <c r="G148" s="159">
        <v>123198</v>
      </c>
      <c r="H148" s="159">
        <v>128395</v>
      </c>
      <c r="I148" s="160">
        <f>IFERROR(H148/G148-1,"-")</f>
        <v>4.2184126365687691E-2</v>
      </c>
      <c r="J148" s="159">
        <f>H148-G148</f>
        <v>5197</v>
      </c>
      <c r="K148" s="160">
        <f>H148/H$8</f>
        <v>2.3428547446480836E-2</v>
      </c>
      <c r="L148" s="107"/>
      <c r="M148" s="107"/>
      <c r="N148" s="107"/>
    </row>
    <row r="149" spans="2:14" x14ac:dyDescent="0.25">
      <c r="B149" s="161" t="s">
        <v>99</v>
      </c>
      <c r="C149" s="162">
        <v>54208</v>
      </c>
      <c r="D149" s="162">
        <v>22164</v>
      </c>
      <c r="E149" s="162">
        <v>40392</v>
      </c>
      <c r="F149" s="162">
        <v>57756</v>
      </c>
      <c r="G149" s="162">
        <v>59696</v>
      </c>
      <c r="H149" s="162">
        <v>55970</v>
      </c>
      <c r="I149" s="163">
        <f>IFERROR(H149/G149-1,"-")</f>
        <v>-6.2416242294291102E-2</v>
      </c>
      <c r="J149" s="162">
        <f t="shared" ref="J149:J159" si="44">H149-G149</f>
        <v>-3726</v>
      </c>
      <c r="K149" s="163">
        <f>H149/H$8</f>
        <v>1.0212981818447233E-2</v>
      </c>
    </row>
    <row r="150" spans="2:14" x14ac:dyDescent="0.25">
      <c r="B150" s="165" t="s">
        <v>105</v>
      </c>
      <c r="C150" s="166">
        <v>32990</v>
      </c>
      <c r="D150" s="166">
        <v>14597</v>
      </c>
      <c r="E150" s="166">
        <v>32366</v>
      </c>
      <c r="F150" s="166">
        <v>41603</v>
      </c>
      <c r="G150" s="166">
        <v>44199</v>
      </c>
      <c r="H150" s="166">
        <v>37836</v>
      </c>
      <c r="I150" s="167">
        <f>IFERROR(H150/G150-1,"-")</f>
        <v>-0.14396253308898388</v>
      </c>
      <c r="J150" s="166">
        <f t="shared" si="44"/>
        <v>-6363</v>
      </c>
      <c r="K150" s="167">
        <f>H150/H$8</f>
        <v>6.904026801550286E-3</v>
      </c>
    </row>
    <row r="151" spans="2:14" x14ac:dyDescent="0.25">
      <c r="B151" s="165" t="s">
        <v>102</v>
      </c>
      <c r="C151" s="166">
        <v>21218</v>
      </c>
      <c r="D151" s="166">
        <v>7567</v>
      </c>
      <c r="E151" s="166">
        <v>8026</v>
      </c>
      <c r="F151" s="166">
        <v>16153</v>
      </c>
      <c r="G151" s="166">
        <v>15497</v>
      </c>
      <c r="H151" s="166">
        <v>18134</v>
      </c>
      <c r="I151" s="167">
        <f>IFERROR(H151/G151-1,"-")</f>
        <v>0.17016196683229001</v>
      </c>
      <c r="J151" s="166">
        <f t="shared" si="44"/>
        <v>2637</v>
      </c>
      <c r="K151" s="167">
        <f>H151/H$8</f>
        <v>3.3089550168969467E-3</v>
      </c>
    </row>
    <row r="152" spans="2:14" x14ac:dyDescent="0.25">
      <c r="B152" s="161" t="s">
        <v>109</v>
      </c>
      <c r="C152" s="162">
        <v>71889</v>
      </c>
      <c r="D152" s="162">
        <v>21261</v>
      </c>
      <c r="E152" s="162">
        <v>31567</v>
      </c>
      <c r="F152" s="162">
        <v>53681</v>
      </c>
      <c r="G152" s="162">
        <v>63502</v>
      </c>
      <c r="H152" s="162">
        <v>72425</v>
      </c>
      <c r="I152" s="163">
        <f>IFERROR(H152/G152-1,"-")</f>
        <v>0.14051525936190989</v>
      </c>
      <c r="J152" s="162">
        <f t="shared" si="44"/>
        <v>8923</v>
      </c>
      <c r="K152" s="163">
        <f>H152/H$8</f>
        <v>1.3215565628033605E-2</v>
      </c>
    </row>
    <row r="153" spans="2:14" x14ac:dyDescent="0.25">
      <c r="B153" s="165" t="s">
        <v>112</v>
      </c>
      <c r="C153" s="166">
        <v>21798</v>
      </c>
      <c r="D153" s="166">
        <v>5789</v>
      </c>
      <c r="E153" s="166">
        <v>5609</v>
      </c>
      <c r="F153" s="166">
        <v>19238</v>
      </c>
      <c r="G153" s="166">
        <v>18996</v>
      </c>
      <c r="H153" s="166">
        <v>20085</v>
      </c>
      <c r="I153" s="167">
        <f t="shared" ref="I153:I160" si="45">IFERROR(H153/G153-1,"-")</f>
        <v>5.7327858496525552E-2</v>
      </c>
      <c r="J153" s="166">
        <f t="shared" si="44"/>
        <v>1089</v>
      </c>
      <c r="K153" s="167">
        <f t="shared" ref="K153:K160" si="46">H153/H$8</f>
        <v>3.6649587247366924E-3</v>
      </c>
    </row>
    <row r="154" spans="2:14" x14ac:dyDescent="0.25">
      <c r="B154" s="165" t="s">
        <v>115</v>
      </c>
      <c r="C154" s="166">
        <v>18523</v>
      </c>
      <c r="D154" s="166">
        <v>5079</v>
      </c>
      <c r="E154" s="166">
        <v>8623</v>
      </c>
      <c r="F154" s="166">
        <v>11385</v>
      </c>
      <c r="G154" s="166">
        <v>12605</v>
      </c>
      <c r="H154" s="166">
        <v>13027</v>
      </c>
      <c r="I154" s="167">
        <f t="shared" si="45"/>
        <v>3.3478778262594266E-2</v>
      </c>
      <c r="J154" s="166">
        <f t="shared" si="44"/>
        <v>422</v>
      </c>
      <c r="K154" s="167">
        <f t="shared" si="46"/>
        <v>2.3770683249760959E-3</v>
      </c>
    </row>
    <row r="155" spans="2:14" x14ac:dyDescent="0.25">
      <c r="B155" s="165" t="s">
        <v>118</v>
      </c>
      <c r="C155" s="166">
        <v>9905</v>
      </c>
      <c r="D155" s="166">
        <v>2317</v>
      </c>
      <c r="E155" s="166">
        <v>5206</v>
      </c>
      <c r="F155" s="166">
        <v>6579</v>
      </c>
      <c r="G155" s="166">
        <v>10130</v>
      </c>
      <c r="H155" s="166">
        <v>12879</v>
      </c>
      <c r="I155" s="167">
        <f t="shared" si="45"/>
        <v>0.2713721618953604</v>
      </c>
      <c r="J155" s="166">
        <f t="shared" si="44"/>
        <v>2749</v>
      </c>
      <c r="K155" s="167">
        <f t="shared" si="46"/>
        <v>2.3500624055705181E-3</v>
      </c>
    </row>
    <row r="156" spans="2:14" x14ac:dyDescent="0.25">
      <c r="B156" s="165" t="s">
        <v>125</v>
      </c>
      <c r="C156" s="166">
        <v>1673</v>
      </c>
      <c r="D156" s="166">
        <v>600</v>
      </c>
      <c r="E156" s="166">
        <v>927</v>
      </c>
      <c r="F156" s="166">
        <v>1690</v>
      </c>
      <c r="G156" s="166">
        <v>2031</v>
      </c>
      <c r="H156" s="166">
        <v>2829</v>
      </c>
      <c r="I156" s="167">
        <f t="shared" si="45"/>
        <v>0.39290989660265874</v>
      </c>
      <c r="J156" s="166">
        <f t="shared" si="44"/>
        <v>798</v>
      </c>
      <c r="K156" s="167">
        <f t="shared" si="46"/>
        <v>5.1621449998905165E-4</v>
      </c>
    </row>
    <row r="157" spans="2:14" x14ac:dyDescent="0.25">
      <c r="B157" s="165" t="s">
        <v>121</v>
      </c>
      <c r="C157" s="166">
        <v>3007</v>
      </c>
      <c r="D157" s="166">
        <v>1505</v>
      </c>
      <c r="E157" s="166">
        <v>1749</v>
      </c>
      <c r="F157" s="166">
        <v>2959</v>
      </c>
      <c r="G157" s="166">
        <v>3062</v>
      </c>
      <c r="H157" s="166">
        <v>3505</v>
      </c>
      <c r="I157" s="167">
        <f t="shared" si="45"/>
        <v>0.14467668190725025</v>
      </c>
      <c r="J157" s="166">
        <f t="shared" si="44"/>
        <v>443</v>
      </c>
      <c r="K157" s="167">
        <f t="shared" si="46"/>
        <v>6.3956586159831248E-4</v>
      </c>
    </row>
    <row r="158" spans="2:14" x14ac:dyDescent="0.25">
      <c r="B158" s="165" t="s">
        <v>130</v>
      </c>
      <c r="C158" s="166">
        <v>472</v>
      </c>
      <c r="D158" s="166">
        <v>354</v>
      </c>
      <c r="E158" s="166">
        <v>292</v>
      </c>
      <c r="F158" s="166">
        <v>497</v>
      </c>
      <c r="G158" s="166">
        <v>676</v>
      </c>
      <c r="H158" s="166">
        <v>484</v>
      </c>
      <c r="I158" s="167">
        <f t="shared" si="45"/>
        <v>-0.28402366863905326</v>
      </c>
      <c r="J158" s="166">
        <f t="shared" si="44"/>
        <v>-192</v>
      </c>
      <c r="K158" s="167">
        <f t="shared" si="46"/>
        <v>8.8316655353376099E-5</v>
      </c>
    </row>
    <row r="159" spans="2:14" x14ac:dyDescent="0.25">
      <c r="B159" s="165" t="s">
        <v>133</v>
      </c>
      <c r="C159" s="166">
        <v>1062</v>
      </c>
      <c r="D159" s="166">
        <v>441</v>
      </c>
      <c r="E159" s="166">
        <v>454</v>
      </c>
      <c r="F159" s="166">
        <v>656</v>
      </c>
      <c r="G159" s="166">
        <v>941</v>
      </c>
      <c r="H159" s="166">
        <v>796</v>
      </c>
      <c r="I159" s="167">
        <f t="shared" si="45"/>
        <v>-0.15409139213602552</v>
      </c>
      <c r="J159" s="166">
        <f t="shared" si="44"/>
        <v>-145</v>
      </c>
      <c r="K159" s="167">
        <f t="shared" si="46"/>
        <v>1.4524805301918881E-4</v>
      </c>
    </row>
    <row r="160" spans="2:14" x14ac:dyDescent="0.25">
      <c r="B160" s="170" t="s">
        <v>147</v>
      </c>
      <c r="C160" s="171">
        <f t="shared" ref="C160:H160" si="47">C152-SUM(C153:C159)</f>
        <v>15449</v>
      </c>
      <c r="D160" s="171">
        <f t="shared" si="47"/>
        <v>5176</v>
      </c>
      <c r="E160" s="171">
        <f t="shared" si="47"/>
        <v>8707</v>
      </c>
      <c r="F160" s="171">
        <f t="shared" si="47"/>
        <v>10677</v>
      </c>
      <c r="G160" s="171">
        <f t="shared" si="47"/>
        <v>15061</v>
      </c>
      <c r="H160" s="171">
        <f t="shared" si="47"/>
        <v>18820</v>
      </c>
      <c r="I160" s="172">
        <f t="shared" si="45"/>
        <v>0.24958502091494594</v>
      </c>
      <c r="J160" s="171">
        <f>H160-G160</f>
        <v>3759</v>
      </c>
      <c r="K160" s="172">
        <f t="shared" si="46"/>
        <v>3.4341311027903682E-3</v>
      </c>
    </row>
    <row r="161" spans="2:1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</row>
    <row r="162" spans="2:11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62125-F3DC-4283-8B0C-D648A79AF172}">
  <sheetPr>
    <tabColor theme="7" tint="0.79998168889431442"/>
  </sheetPr>
  <dimension ref="A1:T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7"/>
    </row>
    <row r="6" spans="1:20" ht="42" customHeight="1" thickBot="1" x14ac:dyDescent="0.3">
      <c r="B6" s="279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9"/>
      <c r="D6" s="279"/>
      <c r="E6" s="279"/>
      <c r="F6" s="279"/>
      <c r="G6" s="279"/>
      <c r="H6" s="279"/>
      <c r="I6" s="279"/>
      <c r="J6" s="279"/>
      <c r="M6" s="279" t="s">
        <v>252</v>
      </c>
      <c r="N6" s="279"/>
      <c r="O6" s="279"/>
      <c r="P6" s="279"/>
      <c r="Q6" s="279"/>
      <c r="R6" s="279"/>
      <c r="S6" s="279"/>
      <c r="T6" s="279"/>
    </row>
    <row r="7" spans="1:20" ht="6" customHeight="1" x14ac:dyDescent="0.25"/>
    <row r="8" spans="1:20" ht="15.75" x14ac:dyDescent="0.25">
      <c r="B8" s="147"/>
      <c r="C8" s="309" t="s">
        <v>45</v>
      </c>
      <c r="D8" s="310"/>
      <c r="E8" s="310"/>
      <c r="F8" s="310"/>
      <c r="G8" s="310"/>
      <c r="H8" s="310"/>
      <c r="I8" s="310"/>
      <c r="J8" s="310"/>
    </row>
    <row r="9" spans="1:20" s="148" customFormat="1" ht="72" customHeight="1" x14ac:dyDescent="0.25">
      <c r="A9"/>
      <c r="B9" s="149"/>
      <c r="C9" s="174" t="s">
        <v>251</v>
      </c>
      <c r="D9" s="174" t="s">
        <v>219</v>
      </c>
      <c r="E9" s="174" t="s">
        <v>220</v>
      </c>
      <c r="F9" s="174" t="s">
        <v>221</v>
      </c>
      <c r="G9" s="174" t="s">
        <v>222</v>
      </c>
      <c r="H9" s="174" t="s">
        <v>223</v>
      </c>
      <c r="I9" s="175" t="str">
        <f>CONCATENATE("var. ",RIGHT(H9,2),"/",RIGHT(G9,2))</f>
        <v>var. 25/24</v>
      </c>
      <c r="J9" s="175" t="str">
        <f>CONCATENATE("Cuota s/ total lugares de residencia ",RIGHT(H9,4))</f>
        <v>Cuota s/ total lugares de residencia 2025</v>
      </c>
      <c r="M9" s="149"/>
      <c r="N9" s="174" t="s">
        <v>251</v>
      </c>
      <c r="O9" s="174" t="s">
        <v>219</v>
      </c>
      <c r="P9" s="174" t="s">
        <v>220</v>
      </c>
      <c r="Q9" s="174" t="s">
        <v>221</v>
      </c>
      <c r="R9" s="174" t="s">
        <v>222</v>
      </c>
      <c r="S9" s="174" t="s">
        <v>223</v>
      </c>
      <c r="T9" s="175" t="str">
        <f>CONCATENATE("Cuota s/ total lugares de residencia ",RIGHT(R9,4))</f>
        <v>Cuota s/ total lugares de residencia 2024</v>
      </c>
    </row>
    <row r="10" spans="1:20" x14ac:dyDescent="0.25">
      <c r="B10" s="154" t="s">
        <v>45</v>
      </c>
      <c r="C10" s="155"/>
      <c r="D10" s="155"/>
      <c r="E10" s="155"/>
      <c r="F10" s="155"/>
      <c r="G10" s="155"/>
      <c r="H10" s="155"/>
      <c r="I10" s="156"/>
      <c r="J10" s="156"/>
      <c r="M10" s="157" t="s">
        <v>48</v>
      </c>
      <c r="N10" s="176"/>
      <c r="O10" s="176"/>
      <c r="P10" s="176"/>
      <c r="Q10" s="176"/>
      <c r="R10" s="176"/>
      <c r="S10" s="177"/>
      <c r="T10" s="177"/>
    </row>
    <row r="11" spans="1:20" x14ac:dyDescent="0.25">
      <c r="B11" s="158" t="s">
        <v>70</v>
      </c>
      <c r="C11" s="178">
        <v>1066</v>
      </c>
      <c r="D11" s="178">
        <v>114793</v>
      </c>
      <c r="E11" s="178">
        <v>379380</v>
      </c>
      <c r="F11" s="178">
        <v>391272</v>
      </c>
      <c r="G11" s="178">
        <v>451281</v>
      </c>
      <c r="H11" s="178">
        <v>445383</v>
      </c>
      <c r="I11" s="179">
        <f t="shared" ref="I11:I23" si="0">IFERROR(H11/G11-1,"-")</f>
        <v>-1.3069462264088227E-2</v>
      </c>
      <c r="J11" s="179">
        <f>H11/H11</f>
        <v>1</v>
      </c>
      <c r="K11" s="81"/>
      <c r="L11" s="81"/>
      <c r="M11" s="158" t="s">
        <v>70</v>
      </c>
      <c r="N11" s="178">
        <v>0</v>
      </c>
      <c r="O11" s="178">
        <v>1098</v>
      </c>
      <c r="P11" s="178">
        <v>2392</v>
      </c>
      <c r="Q11" s="178">
        <v>3611</v>
      </c>
      <c r="R11" s="178">
        <v>1870</v>
      </c>
      <c r="S11" s="179">
        <f t="shared" ref="S11:S23" si="1">IFERROR(R11/Q11-1,"-")</f>
        <v>-0.48213791193575184</v>
      </c>
      <c r="T11" s="179">
        <f>R11/R11</f>
        <v>1</v>
      </c>
    </row>
    <row r="12" spans="1:20" x14ac:dyDescent="0.25">
      <c r="B12" s="161" t="s">
        <v>99</v>
      </c>
      <c r="C12" s="162">
        <v>607</v>
      </c>
      <c r="D12" s="162">
        <v>63699</v>
      </c>
      <c r="E12" s="162">
        <v>94965</v>
      </c>
      <c r="F12" s="162">
        <v>86334</v>
      </c>
      <c r="G12" s="162">
        <v>106645</v>
      </c>
      <c r="H12" s="162">
        <v>105991</v>
      </c>
      <c r="I12" s="163">
        <f t="shared" si="0"/>
        <v>-6.1324956631816363E-3</v>
      </c>
      <c r="J12" s="163">
        <f>H12/H11</f>
        <v>0.23797720164442737</v>
      </c>
      <c r="K12" s="81"/>
      <c r="L12" s="81"/>
      <c r="M12" s="161" t="s">
        <v>99</v>
      </c>
      <c r="N12" s="162">
        <v>0</v>
      </c>
      <c r="O12" s="162">
        <v>326</v>
      </c>
      <c r="P12" s="162">
        <v>491</v>
      </c>
      <c r="Q12" s="162">
        <v>2051</v>
      </c>
      <c r="R12" s="162">
        <v>644</v>
      </c>
      <c r="S12" s="163">
        <f t="shared" si="1"/>
        <v>-0.68600682593856654</v>
      </c>
      <c r="T12" s="163">
        <f>R12/R11</f>
        <v>0.34438502673796789</v>
      </c>
    </row>
    <row r="13" spans="1:20" x14ac:dyDescent="0.25">
      <c r="B13" s="165" t="s">
        <v>105</v>
      </c>
      <c r="C13" s="166">
        <v>249</v>
      </c>
      <c r="D13" s="166">
        <v>41794</v>
      </c>
      <c r="E13" s="166">
        <v>41792</v>
      </c>
      <c r="F13" s="166">
        <v>35498</v>
      </c>
      <c r="G13" s="166">
        <v>45956</v>
      </c>
      <c r="H13" s="166">
        <v>42733</v>
      </c>
      <c r="I13" s="167">
        <f t="shared" si="0"/>
        <v>-7.0132300461310804E-2</v>
      </c>
      <c r="J13" s="167">
        <f>H13/H11</f>
        <v>9.594663469418456E-2</v>
      </c>
      <c r="K13" s="81"/>
      <c r="L13" s="81"/>
      <c r="M13" s="165" t="s">
        <v>105</v>
      </c>
      <c r="N13" s="166">
        <v>0</v>
      </c>
      <c r="O13" s="166">
        <v>128</v>
      </c>
      <c r="P13" s="166">
        <v>250</v>
      </c>
      <c r="Q13" s="166">
        <v>1614</v>
      </c>
      <c r="R13" s="166">
        <v>537</v>
      </c>
      <c r="S13" s="167">
        <f t="shared" si="1"/>
        <v>-0.66728624535315983</v>
      </c>
      <c r="T13" s="167">
        <f>R13/R11</f>
        <v>0.28716577540106952</v>
      </c>
    </row>
    <row r="14" spans="1:20" x14ac:dyDescent="0.25">
      <c r="B14" s="165" t="s">
        <v>102</v>
      </c>
      <c r="C14" s="166">
        <v>358</v>
      </c>
      <c r="D14" s="166">
        <v>21905</v>
      </c>
      <c r="E14" s="166">
        <v>53173</v>
      </c>
      <c r="F14" s="166">
        <v>50836</v>
      </c>
      <c r="G14" s="166">
        <v>60689</v>
      </c>
      <c r="H14" s="166">
        <v>63258</v>
      </c>
      <c r="I14" s="167">
        <f t="shared" si="0"/>
        <v>4.2330570614114604E-2</v>
      </c>
      <c r="J14" s="167">
        <f>H14/H11</f>
        <v>0.14203056695024283</v>
      </c>
      <c r="K14" s="81"/>
      <c r="L14" s="81"/>
      <c r="M14" s="165" t="s">
        <v>102</v>
      </c>
      <c r="N14" s="166">
        <v>0</v>
      </c>
      <c r="O14" s="166">
        <v>198</v>
      </c>
      <c r="P14" s="166">
        <v>241</v>
      </c>
      <c r="Q14" s="166">
        <v>437</v>
      </c>
      <c r="R14" s="166">
        <v>107</v>
      </c>
      <c r="S14" s="167">
        <f t="shared" si="1"/>
        <v>-0.75514874141876431</v>
      </c>
      <c r="T14" s="167">
        <f>R14/R11</f>
        <v>5.7219251336898397E-2</v>
      </c>
    </row>
    <row r="15" spans="1:20" x14ac:dyDescent="0.25">
      <c r="B15" s="161" t="s">
        <v>109</v>
      </c>
      <c r="C15" s="162">
        <v>459</v>
      </c>
      <c r="D15" s="162">
        <v>51094</v>
      </c>
      <c r="E15" s="162">
        <v>284415</v>
      </c>
      <c r="F15" s="162">
        <v>304938</v>
      </c>
      <c r="G15" s="162">
        <v>344636</v>
      </c>
      <c r="H15" s="162">
        <v>339392</v>
      </c>
      <c r="I15" s="163">
        <f t="shared" si="0"/>
        <v>-1.5216054039624449E-2</v>
      </c>
      <c r="J15" s="163">
        <f>H15/H11</f>
        <v>0.76202279835557263</v>
      </c>
      <c r="K15" s="81"/>
      <c r="L15" s="81"/>
      <c r="M15" s="161" t="s">
        <v>109</v>
      </c>
      <c r="N15" s="162">
        <v>0</v>
      </c>
      <c r="O15" s="162">
        <v>772</v>
      </c>
      <c r="P15" s="162">
        <v>1901</v>
      </c>
      <c r="Q15" s="162">
        <v>1560</v>
      </c>
      <c r="R15" s="162">
        <v>1226</v>
      </c>
      <c r="S15" s="163">
        <f t="shared" si="1"/>
        <v>-0.21410256410256412</v>
      </c>
      <c r="T15" s="163">
        <f>R15/R11</f>
        <v>0.65561497326203211</v>
      </c>
    </row>
    <row r="16" spans="1:20" x14ac:dyDescent="0.25">
      <c r="B16" s="165" t="s">
        <v>112</v>
      </c>
      <c r="C16" s="166">
        <v>34</v>
      </c>
      <c r="D16" s="166">
        <v>1936</v>
      </c>
      <c r="E16" s="166">
        <v>147202</v>
      </c>
      <c r="F16" s="166">
        <v>164089</v>
      </c>
      <c r="G16" s="166">
        <v>183023</v>
      </c>
      <c r="H16" s="166">
        <v>185138</v>
      </c>
      <c r="I16" s="167">
        <f t="shared" si="0"/>
        <v>1.1555924665205941E-2</v>
      </c>
      <c r="J16" s="167">
        <f>H16/H11</f>
        <v>0.41568268209608361</v>
      </c>
      <c r="K16" s="81"/>
      <c r="L16" s="81"/>
      <c r="M16" s="165" t="s">
        <v>112</v>
      </c>
      <c r="N16" s="166">
        <v>0</v>
      </c>
      <c r="O16" s="166">
        <v>22</v>
      </c>
      <c r="P16" s="166">
        <v>805</v>
      </c>
      <c r="Q16" s="166">
        <v>667</v>
      </c>
      <c r="R16" s="166">
        <v>778</v>
      </c>
      <c r="S16" s="167">
        <f t="shared" si="1"/>
        <v>0.16641679160419787</v>
      </c>
      <c r="T16" s="167">
        <f>R16/R11</f>
        <v>0.41604278074866308</v>
      </c>
    </row>
    <row r="17" spans="1:20" x14ac:dyDescent="0.25">
      <c r="B17" s="165" t="s">
        <v>115</v>
      </c>
      <c r="C17" s="166">
        <v>99</v>
      </c>
      <c r="D17" s="166">
        <v>7062</v>
      </c>
      <c r="E17" s="166">
        <v>25721</v>
      </c>
      <c r="F17" s="166">
        <v>28051</v>
      </c>
      <c r="G17" s="166">
        <v>29983</v>
      </c>
      <c r="H17" s="166">
        <v>26741</v>
      </c>
      <c r="I17" s="167">
        <f t="shared" si="0"/>
        <v>-0.1081279391655271</v>
      </c>
      <c r="J17" s="167">
        <f>H17/H11</f>
        <v>6.0040459559525174E-2</v>
      </c>
      <c r="K17" s="81"/>
      <c r="L17" s="81"/>
      <c r="M17" s="165" t="s">
        <v>115</v>
      </c>
      <c r="N17" s="166">
        <v>0</v>
      </c>
      <c r="O17" s="166">
        <v>207</v>
      </c>
      <c r="P17" s="166">
        <v>307</v>
      </c>
      <c r="Q17" s="166">
        <v>126</v>
      </c>
      <c r="R17" s="166">
        <v>76</v>
      </c>
      <c r="S17" s="167">
        <f t="shared" si="1"/>
        <v>-0.39682539682539686</v>
      </c>
      <c r="T17" s="167">
        <f>R17/R11</f>
        <v>4.0641711229946524E-2</v>
      </c>
    </row>
    <row r="18" spans="1:20" x14ac:dyDescent="0.25">
      <c r="B18" s="165" t="s">
        <v>118</v>
      </c>
      <c r="C18" s="166">
        <v>3</v>
      </c>
      <c r="D18" s="166">
        <v>10680</v>
      </c>
      <c r="E18" s="166">
        <v>17041</v>
      </c>
      <c r="F18" s="166">
        <v>16337</v>
      </c>
      <c r="G18" s="166">
        <v>18941</v>
      </c>
      <c r="H18" s="166">
        <v>18696</v>
      </c>
      <c r="I18" s="167">
        <f t="shared" si="0"/>
        <v>-1.2934903120215391E-2</v>
      </c>
      <c r="J18" s="167">
        <f>H18/H11</f>
        <v>4.1977354322010496E-2</v>
      </c>
      <c r="K18" s="81"/>
      <c r="L18" s="81"/>
      <c r="M18" s="165" t="s">
        <v>118</v>
      </c>
      <c r="N18" s="166">
        <v>0</v>
      </c>
      <c r="O18" s="166">
        <v>191</v>
      </c>
      <c r="P18" s="166">
        <v>178</v>
      </c>
      <c r="Q18" s="166">
        <v>161</v>
      </c>
      <c r="R18" s="166">
        <v>70</v>
      </c>
      <c r="S18" s="167">
        <f t="shared" si="1"/>
        <v>-0.56521739130434789</v>
      </c>
      <c r="T18" s="167">
        <f>R18/R11</f>
        <v>3.7433155080213901E-2</v>
      </c>
    </row>
    <row r="19" spans="1:20" x14ac:dyDescent="0.25">
      <c r="B19" s="165" t="s">
        <v>125</v>
      </c>
      <c r="C19" s="166">
        <v>68</v>
      </c>
      <c r="D19" s="166">
        <v>1666</v>
      </c>
      <c r="E19" s="166">
        <v>15470</v>
      </c>
      <c r="F19" s="166">
        <v>11219</v>
      </c>
      <c r="G19" s="166">
        <v>14531</v>
      </c>
      <c r="H19" s="166">
        <v>10823</v>
      </c>
      <c r="I19" s="167">
        <f t="shared" si="0"/>
        <v>-0.2551785837175693</v>
      </c>
      <c r="J19" s="167">
        <f>H19/H11</f>
        <v>2.4300433559430873E-2</v>
      </c>
      <c r="K19" s="81"/>
      <c r="L19" s="81"/>
      <c r="M19" s="165" t="s">
        <v>125</v>
      </c>
      <c r="N19" s="166">
        <v>0</v>
      </c>
      <c r="O19" s="166">
        <v>22</v>
      </c>
      <c r="P19" s="166">
        <v>52</v>
      </c>
      <c r="Q19" s="166">
        <v>23</v>
      </c>
      <c r="R19" s="166">
        <v>12</v>
      </c>
      <c r="S19" s="167">
        <f t="shared" si="1"/>
        <v>-0.47826086956521741</v>
      </c>
      <c r="T19" s="167">
        <f>R19/R11</f>
        <v>6.4171122994652408E-3</v>
      </c>
    </row>
    <row r="20" spans="1:20" x14ac:dyDescent="0.25">
      <c r="B20" s="165" t="s">
        <v>121</v>
      </c>
      <c r="C20" s="166">
        <v>26</v>
      </c>
      <c r="D20" s="166">
        <v>3849</v>
      </c>
      <c r="E20" s="166">
        <v>9508</v>
      </c>
      <c r="F20" s="166">
        <v>11520</v>
      </c>
      <c r="G20" s="166">
        <v>11393</v>
      </c>
      <c r="H20" s="166">
        <v>10363</v>
      </c>
      <c r="I20" s="167">
        <f t="shared" si="0"/>
        <v>-9.0406389888528005E-2</v>
      </c>
      <c r="J20" s="167">
        <f>H20/H11</f>
        <v>2.3267614614837118E-2</v>
      </c>
      <c r="K20" s="81"/>
      <c r="L20" s="81"/>
      <c r="M20" s="165" t="s">
        <v>121</v>
      </c>
      <c r="N20" s="166">
        <v>0</v>
      </c>
      <c r="O20" s="166">
        <v>33</v>
      </c>
      <c r="P20" s="166">
        <v>20</v>
      </c>
      <c r="Q20" s="166">
        <v>41</v>
      </c>
      <c r="R20" s="166">
        <v>7</v>
      </c>
      <c r="S20" s="167">
        <f t="shared" si="1"/>
        <v>-0.82926829268292679</v>
      </c>
      <c r="T20" s="167">
        <f>R20/R11</f>
        <v>3.7433155080213902E-3</v>
      </c>
    </row>
    <row r="21" spans="1:20" x14ac:dyDescent="0.25">
      <c r="B21" s="165" t="s">
        <v>130</v>
      </c>
      <c r="C21" s="166">
        <v>10</v>
      </c>
      <c r="D21" s="166">
        <v>100</v>
      </c>
      <c r="E21" s="166">
        <v>1043</v>
      </c>
      <c r="F21" s="166">
        <v>1049</v>
      </c>
      <c r="G21" s="166">
        <v>1308</v>
      </c>
      <c r="H21" s="166">
        <v>1357</v>
      </c>
      <c r="I21" s="167">
        <f t="shared" si="0"/>
        <v>3.7461773700305789E-2</v>
      </c>
      <c r="J21" s="167">
        <f>H21/H11</f>
        <v>3.0468158865515748E-3</v>
      </c>
      <c r="K21" s="81"/>
      <c r="L21" s="81"/>
      <c r="M21" s="165" t="s">
        <v>130</v>
      </c>
      <c r="N21" s="166">
        <v>0</v>
      </c>
      <c r="O21" s="166">
        <v>5</v>
      </c>
      <c r="P21" s="166">
        <v>2</v>
      </c>
      <c r="Q21" s="166">
        <v>4</v>
      </c>
      <c r="R21" s="166">
        <v>0</v>
      </c>
      <c r="S21" s="167">
        <f t="shared" si="1"/>
        <v>-1</v>
      </c>
      <c r="T21" s="167">
        <f>R21/R11</f>
        <v>0</v>
      </c>
    </row>
    <row r="22" spans="1:20" x14ac:dyDescent="0.25">
      <c r="A22" s="169"/>
      <c r="B22" s="165" t="s">
        <v>133</v>
      </c>
      <c r="C22" s="166">
        <v>21</v>
      </c>
      <c r="D22" s="166">
        <v>231</v>
      </c>
      <c r="E22" s="166">
        <v>447</v>
      </c>
      <c r="F22" s="166">
        <v>722</v>
      </c>
      <c r="G22" s="166">
        <v>442</v>
      </c>
      <c r="H22" s="166">
        <v>607</v>
      </c>
      <c r="I22" s="167">
        <f t="shared" si="0"/>
        <v>0.37330316742081449</v>
      </c>
      <c r="J22" s="167">
        <f>H22/H11</f>
        <v>1.3628719551487148E-3</v>
      </c>
      <c r="K22" s="81"/>
      <c r="L22" s="81"/>
      <c r="M22" s="165" t="s">
        <v>133</v>
      </c>
      <c r="N22" s="166">
        <v>0</v>
      </c>
      <c r="O22" s="166">
        <v>1</v>
      </c>
      <c r="P22" s="166">
        <v>2</v>
      </c>
      <c r="Q22" s="166">
        <v>1</v>
      </c>
      <c r="R22" s="166">
        <v>0</v>
      </c>
      <c r="S22" s="167">
        <f t="shared" si="1"/>
        <v>-1</v>
      </c>
      <c r="T22" s="167">
        <f>R22/R11</f>
        <v>0</v>
      </c>
    </row>
    <row r="23" spans="1:20" x14ac:dyDescent="0.25">
      <c r="B23" s="170" t="s">
        <v>147</v>
      </c>
      <c r="C23" s="171">
        <f t="shared" ref="C23:H23" si="2">C15-SUM(C16:C22)</f>
        <v>198</v>
      </c>
      <c r="D23" s="171">
        <f t="shared" si="2"/>
        <v>25570</v>
      </c>
      <c r="E23" s="171">
        <f t="shared" si="2"/>
        <v>67983</v>
      </c>
      <c r="F23" s="171">
        <f t="shared" si="2"/>
        <v>71951</v>
      </c>
      <c r="G23" s="171">
        <f t="shared" si="2"/>
        <v>85015</v>
      </c>
      <c r="H23" s="171">
        <f t="shared" si="2"/>
        <v>85667</v>
      </c>
      <c r="I23" s="172">
        <f t="shared" si="0"/>
        <v>7.6692348409104216E-3</v>
      </c>
      <c r="J23" s="172">
        <f>H23/H11</f>
        <v>0.19234456636198508</v>
      </c>
      <c r="K23" s="173"/>
      <c r="L23" s="173"/>
      <c r="M23" s="170" t="s">
        <v>147</v>
      </c>
      <c r="N23" s="171">
        <f>N15-SUM(N16:N22)</f>
        <v>0</v>
      </c>
      <c r="O23" s="171">
        <f>O15-SUM(O16:O22)</f>
        <v>291</v>
      </c>
      <c r="P23" s="171">
        <f>P15-SUM(P16:P22)</f>
        <v>535</v>
      </c>
      <c r="Q23" s="171">
        <f>Q15-SUM(Q16:Q22)</f>
        <v>537</v>
      </c>
      <c r="R23" s="171">
        <f>R15-SUM(R16:R22)</f>
        <v>283</v>
      </c>
      <c r="S23" s="172">
        <f t="shared" si="1"/>
        <v>-0.47299813780260702</v>
      </c>
      <c r="T23" s="172">
        <f>R23/R11</f>
        <v>0.15133689839572192</v>
      </c>
    </row>
    <row r="24" spans="1:20" x14ac:dyDescent="0.25">
      <c r="B24" s="157" t="s">
        <v>46</v>
      </c>
      <c r="C24" s="176"/>
      <c r="D24" s="176"/>
      <c r="E24" s="176"/>
      <c r="F24" s="176"/>
      <c r="G24" s="176"/>
      <c r="H24" s="176"/>
      <c r="I24" s="177"/>
      <c r="J24" s="177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 x14ac:dyDescent="0.25">
      <c r="B25" s="158" t="s">
        <v>70</v>
      </c>
      <c r="C25" s="178">
        <v>0</v>
      </c>
      <c r="D25" s="178">
        <v>42014</v>
      </c>
      <c r="E25" s="178">
        <v>145846</v>
      </c>
      <c r="F25" s="178">
        <v>150325</v>
      </c>
      <c r="G25" s="178">
        <v>161561</v>
      </c>
      <c r="H25" s="178">
        <v>153212</v>
      </c>
      <c r="I25" s="179">
        <f t="shared" ref="I25:I37" si="3">IFERROR(H25/G25-1,"-")</f>
        <v>-5.167707553184242E-2</v>
      </c>
      <c r="J25" s="179">
        <f>H25/H25</f>
        <v>1</v>
      </c>
    </row>
    <row r="26" spans="1:20" x14ac:dyDescent="0.25">
      <c r="B26" s="161" t="s">
        <v>99</v>
      </c>
      <c r="C26" s="162">
        <v>0</v>
      </c>
      <c r="D26" s="162">
        <v>22395</v>
      </c>
      <c r="E26" s="162">
        <v>21254</v>
      </c>
      <c r="F26" s="162">
        <v>15078</v>
      </c>
      <c r="G26" s="162">
        <v>15159</v>
      </c>
      <c r="H26" s="162">
        <v>15412</v>
      </c>
      <c r="I26" s="163">
        <f t="shared" si="3"/>
        <v>1.6689755260901107E-2</v>
      </c>
      <c r="J26" s="163">
        <f>H26/H25</f>
        <v>0.10059264287392633</v>
      </c>
    </row>
    <row r="27" spans="1:20" x14ac:dyDescent="0.25">
      <c r="B27" s="165" t="s">
        <v>105</v>
      </c>
      <c r="C27" s="166">
        <v>0</v>
      </c>
      <c r="D27" s="166">
        <v>13253</v>
      </c>
      <c r="E27" s="166">
        <v>9847</v>
      </c>
      <c r="F27" s="166">
        <v>6760</v>
      </c>
      <c r="G27" s="166">
        <v>5963</v>
      </c>
      <c r="H27" s="166">
        <v>7755</v>
      </c>
      <c r="I27" s="167">
        <f t="shared" si="3"/>
        <v>0.30051987254737544</v>
      </c>
      <c r="J27" s="167">
        <f>H27/H25</f>
        <v>5.0616139727958642E-2</v>
      </c>
    </row>
    <row r="28" spans="1:20" x14ac:dyDescent="0.25">
      <c r="B28" s="165" t="s">
        <v>102</v>
      </c>
      <c r="C28" s="166">
        <v>0</v>
      </c>
      <c r="D28" s="166">
        <v>9142</v>
      </c>
      <c r="E28" s="166">
        <v>11407</v>
      </c>
      <c r="F28" s="166">
        <v>8318</v>
      </c>
      <c r="G28" s="166">
        <v>9196</v>
      </c>
      <c r="H28" s="166">
        <v>7657</v>
      </c>
      <c r="I28" s="167">
        <f t="shared" si="3"/>
        <v>-0.1673553719008265</v>
      </c>
      <c r="J28" s="167">
        <f>H28/H25</f>
        <v>4.9976503145967681E-2</v>
      </c>
    </row>
    <row r="29" spans="1:20" x14ac:dyDescent="0.25">
      <c r="B29" s="161" t="s">
        <v>109</v>
      </c>
      <c r="C29" s="162">
        <v>0</v>
      </c>
      <c r="D29" s="162">
        <v>19619</v>
      </c>
      <c r="E29" s="162">
        <v>124592</v>
      </c>
      <c r="F29" s="162">
        <v>135247</v>
      </c>
      <c r="G29" s="162">
        <v>146402</v>
      </c>
      <c r="H29" s="162">
        <v>137800</v>
      </c>
      <c r="I29" s="163">
        <f t="shared" si="3"/>
        <v>-5.875602792311585E-2</v>
      </c>
      <c r="J29" s="163">
        <f>H29/H25</f>
        <v>0.89940735712607367</v>
      </c>
    </row>
    <row r="30" spans="1:20" x14ac:dyDescent="0.25">
      <c r="B30" s="165" t="s">
        <v>112</v>
      </c>
      <c r="C30" s="166">
        <v>0</v>
      </c>
      <c r="D30" s="166">
        <v>694</v>
      </c>
      <c r="E30" s="166">
        <v>68746</v>
      </c>
      <c r="F30" s="166">
        <v>77082</v>
      </c>
      <c r="G30" s="166">
        <v>85670</v>
      </c>
      <c r="H30" s="166">
        <v>81305</v>
      </c>
      <c r="I30" s="167">
        <f t="shared" si="3"/>
        <v>-5.0951324851173152E-2</v>
      </c>
      <c r="J30" s="167">
        <f>H30/H25</f>
        <v>0.53066992141607705</v>
      </c>
    </row>
    <row r="31" spans="1:20" x14ac:dyDescent="0.25">
      <c r="B31" s="165" t="s">
        <v>115</v>
      </c>
      <c r="C31" s="166">
        <v>0</v>
      </c>
      <c r="D31" s="166">
        <v>3097</v>
      </c>
      <c r="E31" s="166">
        <v>12920</v>
      </c>
      <c r="F31" s="166">
        <v>14092</v>
      </c>
      <c r="G31" s="166">
        <v>13924</v>
      </c>
      <c r="H31" s="166">
        <v>11947</v>
      </c>
      <c r="I31" s="167">
        <f t="shared" si="3"/>
        <v>-0.14198506176386094</v>
      </c>
      <c r="J31" s="167">
        <f>H31/H25</f>
        <v>7.7976920867817143E-2</v>
      </c>
    </row>
    <row r="32" spans="1:20" x14ac:dyDescent="0.25">
      <c r="B32" s="165" t="s">
        <v>118</v>
      </c>
      <c r="C32" s="166">
        <v>0</v>
      </c>
      <c r="D32" s="166">
        <v>3458</v>
      </c>
      <c r="E32" s="166">
        <v>5457</v>
      </c>
      <c r="F32" s="166">
        <v>5008</v>
      </c>
      <c r="G32" s="166">
        <v>4557</v>
      </c>
      <c r="H32" s="166">
        <v>4354</v>
      </c>
      <c r="I32" s="167">
        <f t="shared" si="3"/>
        <v>-4.4546850998463894E-2</v>
      </c>
      <c r="J32" s="167">
        <f>H32/H25</f>
        <v>2.841813957131295E-2</v>
      </c>
    </row>
    <row r="33" spans="2:10" x14ac:dyDescent="0.25">
      <c r="B33" s="165" t="s">
        <v>125</v>
      </c>
      <c r="C33" s="166">
        <v>0</v>
      </c>
      <c r="D33" s="166">
        <v>740</v>
      </c>
      <c r="E33" s="166">
        <v>6899</v>
      </c>
      <c r="F33" s="166">
        <v>5558</v>
      </c>
      <c r="G33" s="166">
        <v>6458</v>
      </c>
      <c r="H33" s="166">
        <v>5113</v>
      </c>
      <c r="I33" s="167">
        <f t="shared" si="3"/>
        <v>-0.20826881387426444</v>
      </c>
      <c r="J33" s="167">
        <f>H33/H25</f>
        <v>3.3372059629794011E-2</v>
      </c>
    </row>
    <row r="34" spans="2:10" x14ac:dyDescent="0.25">
      <c r="B34" s="165" t="s">
        <v>121</v>
      </c>
      <c r="C34" s="166">
        <v>0</v>
      </c>
      <c r="D34" s="166">
        <v>2215</v>
      </c>
      <c r="E34" s="166">
        <v>5742</v>
      </c>
      <c r="F34" s="166">
        <v>6343</v>
      </c>
      <c r="G34" s="166">
        <v>5806</v>
      </c>
      <c r="H34" s="166">
        <v>5488</v>
      </c>
      <c r="I34" s="167">
        <f t="shared" si="3"/>
        <v>-5.4770926627626615E-2</v>
      </c>
      <c r="J34" s="167">
        <f>H34/H25</f>
        <v>3.5819648591494141E-2</v>
      </c>
    </row>
    <row r="35" spans="2:10" x14ac:dyDescent="0.25">
      <c r="B35" s="165" t="s">
        <v>130</v>
      </c>
      <c r="C35" s="166">
        <v>0</v>
      </c>
      <c r="D35" s="166">
        <v>28</v>
      </c>
      <c r="E35" s="166">
        <v>519</v>
      </c>
      <c r="F35" s="166">
        <v>434</v>
      </c>
      <c r="G35" s="166">
        <v>622</v>
      </c>
      <c r="H35" s="166">
        <v>775</v>
      </c>
      <c r="I35" s="167">
        <f t="shared" si="3"/>
        <v>0.24598070739549849</v>
      </c>
      <c r="J35" s="167">
        <f>H35/H25</f>
        <v>5.0583505208469312E-3</v>
      </c>
    </row>
    <row r="36" spans="2:10" x14ac:dyDescent="0.25">
      <c r="B36" s="165" t="s">
        <v>133</v>
      </c>
      <c r="C36" s="166">
        <v>0</v>
      </c>
      <c r="D36" s="166">
        <v>38</v>
      </c>
      <c r="E36" s="166">
        <v>211</v>
      </c>
      <c r="F36" s="166">
        <v>280</v>
      </c>
      <c r="G36" s="166">
        <v>163</v>
      </c>
      <c r="H36" s="166">
        <v>109</v>
      </c>
      <c r="I36" s="167">
        <f t="shared" si="3"/>
        <v>-0.33128834355828218</v>
      </c>
      <c r="J36" s="167">
        <f>H36/H25</f>
        <v>7.1143252486750386E-4</v>
      </c>
    </row>
    <row r="37" spans="2:10" x14ac:dyDescent="0.25">
      <c r="B37" s="170" t="s">
        <v>147</v>
      </c>
      <c r="C37" s="171">
        <f t="shared" ref="C37:H37" si="4">C29-SUM(C30:C36)</f>
        <v>0</v>
      </c>
      <c r="D37" s="171">
        <f t="shared" si="4"/>
        <v>9349</v>
      </c>
      <c r="E37" s="171">
        <f t="shared" si="4"/>
        <v>24098</v>
      </c>
      <c r="F37" s="171">
        <f t="shared" si="4"/>
        <v>26450</v>
      </c>
      <c r="G37" s="171">
        <f t="shared" si="4"/>
        <v>29202</v>
      </c>
      <c r="H37" s="171">
        <f t="shared" si="4"/>
        <v>28709</v>
      </c>
      <c r="I37" s="172">
        <f t="shared" si="3"/>
        <v>-1.6882405314704418E-2</v>
      </c>
      <c r="J37" s="172">
        <f>H37/H25</f>
        <v>0.18738088400386393</v>
      </c>
    </row>
    <row r="38" spans="2:10" x14ac:dyDescent="0.25">
      <c r="B38" s="157" t="s">
        <v>47</v>
      </c>
      <c r="C38" s="176"/>
      <c r="D38" s="176"/>
      <c r="E38" s="176"/>
      <c r="F38" s="176"/>
      <c r="G38" s="176"/>
      <c r="H38" s="176"/>
      <c r="I38" s="177"/>
      <c r="J38" s="177"/>
    </row>
    <row r="39" spans="2:10" x14ac:dyDescent="0.25">
      <c r="B39" s="158" t="s">
        <v>70</v>
      </c>
      <c r="C39" s="178">
        <v>0</v>
      </c>
      <c r="D39" s="178">
        <v>15428</v>
      </c>
      <c r="E39" s="178">
        <v>97379</v>
      </c>
      <c r="F39" s="178">
        <v>96632</v>
      </c>
      <c r="G39" s="178">
        <v>110622</v>
      </c>
      <c r="H39" s="178">
        <v>116586</v>
      </c>
      <c r="I39" s="179">
        <f t="shared" ref="I39:I51" si="5">IFERROR(H39/G39-1,"-")</f>
        <v>5.3913326463090439E-2</v>
      </c>
      <c r="J39" s="179">
        <f>H39/H39</f>
        <v>1</v>
      </c>
    </row>
    <row r="40" spans="2:10" x14ac:dyDescent="0.25">
      <c r="B40" s="161" t="s">
        <v>99</v>
      </c>
      <c r="C40" s="162">
        <v>0</v>
      </c>
      <c r="D40" s="162">
        <v>5693</v>
      </c>
      <c r="E40" s="162">
        <v>10229</v>
      </c>
      <c r="F40" s="162">
        <v>8043</v>
      </c>
      <c r="G40" s="162">
        <v>9596</v>
      </c>
      <c r="H40" s="162">
        <v>9435</v>
      </c>
      <c r="I40" s="163">
        <f t="shared" si="5"/>
        <v>-1.6777824093372251E-2</v>
      </c>
      <c r="J40" s="163">
        <f>H40/H39</f>
        <v>8.0927384076990377E-2</v>
      </c>
    </row>
    <row r="41" spans="2:10" x14ac:dyDescent="0.25">
      <c r="B41" s="165" t="s">
        <v>105</v>
      </c>
      <c r="C41" s="166">
        <v>0</v>
      </c>
      <c r="D41" s="166">
        <v>4530</v>
      </c>
      <c r="E41" s="166">
        <v>4779</v>
      </c>
      <c r="F41" s="166">
        <v>3887</v>
      </c>
      <c r="G41" s="166">
        <v>4139</v>
      </c>
      <c r="H41" s="166">
        <v>3706</v>
      </c>
      <c r="I41" s="167">
        <f t="shared" si="5"/>
        <v>-0.10461464121768538</v>
      </c>
      <c r="J41" s="167">
        <f>H41/H39</f>
        <v>3.1787693205016038E-2</v>
      </c>
    </row>
    <row r="42" spans="2:10" x14ac:dyDescent="0.25">
      <c r="B42" s="165" t="s">
        <v>102</v>
      </c>
      <c r="C42" s="166">
        <v>0</v>
      </c>
      <c r="D42" s="166">
        <v>1163</v>
      </c>
      <c r="E42" s="166">
        <v>5450</v>
      </c>
      <c r="F42" s="166">
        <v>4156</v>
      </c>
      <c r="G42" s="166">
        <v>5457</v>
      </c>
      <c r="H42" s="166">
        <v>5729</v>
      </c>
      <c r="I42" s="167">
        <f t="shared" si="5"/>
        <v>4.9844236760124616E-2</v>
      </c>
      <c r="J42" s="167">
        <f>H42/H39</f>
        <v>4.913969087197434E-2</v>
      </c>
    </row>
    <row r="43" spans="2:10" x14ac:dyDescent="0.25">
      <c r="B43" s="161" t="s">
        <v>109</v>
      </c>
      <c r="C43" s="162">
        <v>0</v>
      </c>
      <c r="D43" s="162">
        <v>9735</v>
      </c>
      <c r="E43" s="162">
        <v>87150</v>
      </c>
      <c r="F43" s="162">
        <v>88589</v>
      </c>
      <c r="G43" s="162">
        <v>101026</v>
      </c>
      <c r="H43" s="162">
        <v>107151</v>
      </c>
      <c r="I43" s="163">
        <f t="shared" si="5"/>
        <v>6.0627957159543167E-2</v>
      </c>
      <c r="J43" s="163">
        <f>H43/H39</f>
        <v>0.91907261592300959</v>
      </c>
    </row>
    <row r="44" spans="2:10" x14ac:dyDescent="0.25">
      <c r="B44" s="165" t="s">
        <v>112</v>
      </c>
      <c r="C44" s="166">
        <v>0</v>
      </c>
      <c r="D44" s="166">
        <v>189</v>
      </c>
      <c r="E44" s="166">
        <v>52400</v>
      </c>
      <c r="F44" s="166">
        <v>55242</v>
      </c>
      <c r="G44" s="166">
        <v>61775</v>
      </c>
      <c r="H44" s="166">
        <v>66971</v>
      </c>
      <c r="I44" s="167">
        <f t="shared" si="5"/>
        <v>8.4111695669769393E-2</v>
      </c>
      <c r="J44" s="167">
        <f>H44/H39</f>
        <v>0.57443432316058529</v>
      </c>
    </row>
    <row r="45" spans="2:10" x14ac:dyDescent="0.25">
      <c r="B45" s="165" t="s">
        <v>115</v>
      </c>
      <c r="C45" s="166">
        <v>0</v>
      </c>
      <c r="D45" s="166">
        <v>771</v>
      </c>
      <c r="E45" s="166">
        <v>1871</v>
      </c>
      <c r="F45" s="166">
        <v>2095</v>
      </c>
      <c r="G45" s="166">
        <v>2729</v>
      </c>
      <c r="H45" s="166">
        <v>2702</v>
      </c>
      <c r="I45" s="167">
        <f t="shared" si="5"/>
        <v>-9.8937339684865844E-3</v>
      </c>
      <c r="J45" s="167">
        <f>H45/H39</f>
        <v>2.3176024565556758E-2</v>
      </c>
    </row>
    <row r="46" spans="2:10" x14ac:dyDescent="0.25">
      <c r="B46" s="165" t="s">
        <v>118</v>
      </c>
      <c r="C46" s="166">
        <v>0</v>
      </c>
      <c r="D46" s="166">
        <v>1638</v>
      </c>
      <c r="E46" s="166">
        <v>2204</v>
      </c>
      <c r="F46" s="166">
        <v>2278</v>
      </c>
      <c r="G46" s="166">
        <v>2217</v>
      </c>
      <c r="H46" s="166">
        <v>2424</v>
      </c>
      <c r="I46" s="167">
        <f t="shared" si="5"/>
        <v>9.3369418132611681E-2</v>
      </c>
      <c r="J46" s="167">
        <f>H46/H39</f>
        <v>2.079151870722042E-2</v>
      </c>
    </row>
    <row r="47" spans="2:10" x14ac:dyDescent="0.25">
      <c r="B47" s="165" t="s">
        <v>125</v>
      </c>
      <c r="C47" s="166">
        <v>0</v>
      </c>
      <c r="D47" s="166">
        <v>399</v>
      </c>
      <c r="E47" s="166">
        <v>5608</v>
      </c>
      <c r="F47" s="166">
        <v>3597</v>
      </c>
      <c r="G47" s="166">
        <v>4917</v>
      </c>
      <c r="H47" s="166">
        <v>3588</v>
      </c>
      <c r="I47" s="167">
        <f t="shared" si="5"/>
        <v>-0.27028676021964615</v>
      </c>
      <c r="J47" s="167">
        <f>H47/H39</f>
        <v>3.0775564819103495E-2</v>
      </c>
    </row>
    <row r="48" spans="2:10" x14ac:dyDescent="0.25">
      <c r="B48" s="165" t="s">
        <v>121</v>
      </c>
      <c r="C48" s="166">
        <v>0</v>
      </c>
      <c r="D48" s="166">
        <v>520</v>
      </c>
      <c r="E48" s="166">
        <v>2653</v>
      </c>
      <c r="F48" s="166">
        <v>3384</v>
      </c>
      <c r="G48" s="166">
        <v>3296</v>
      </c>
      <c r="H48" s="166">
        <v>3239</v>
      </c>
      <c r="I48" s="167">
        <f t="shared" si="5"/>
        <v>-1.7293689320388328E-2</v>
      </c>
      <c r="J48" s="167">
        <f>H48/H39</f>
        <v>2.7782066457379101E-2</v>
      </c>
    </row>
    <row r="49" spans="2:10" x14ac:dyDescent="0.25">
      <c r="B49" s="165" t="s">
        <v>130</v>
      </c>
      <c r="C49" s="166">
        <v>0</v>
      </c>
      <c r="D49" s="166">
        <v>7</v>
      </c>
      <c r="E49" s="166">
        <v>355</v>
      </c>
      <c r="F49" s="166">
        <v>333</v>
      </c>
      <c r="G49" s="166">
        <v>530</v>
      </c>
      <c r="H49" s="166">
        <v>415</v>
      </c>
      <c r="I49" s="167">
        <f t="shared" si="5"/>
        <v>-0.21698113207547165</v>
      </c>
      <c r="J49" s="167">
        <f>H49/H39</f>
        <v>3.5596040690992056E-3</v>
      </c>
    </row>
    <row r="50" spans="2:10" x14ac:dyDescent="0.25">
      <c r="B50" s="165" t="s">
        <v>133</v>
      </c>
      <c r="C50" s="166">
        <v>0</v>
      </c>
      <c r="D50" s="166">
        <v>20</v>
      </c>
      <c r="E50" s="166">
        <v>92</v>
      </c>
      <c r="F50" s="166">
        <v>214</v>
      </c>
      <c r="G50" s="166">
        <v>105</v>
      </c>
      <c r="H50" s="166">
        <v>129</v>
      </c>
      <c r="I50" s="167">
        <f t="shared" si="5"/>
        <v>0.22857142857142865</v>
      </c>
      <c r="J50" s="167">
        <f>H50/H39</f>
        <v>1.1064793371416807E-3</v>
      </c>
    </row>
    <row r="51" spans="2:10" x14ac:dyDescent="0.25">
      <c r="B51" s="170" t="s">
        <v>147</v>
      </c>
      <c r="C51" s="171">
        <f t="shared" ref="C51:H51" si="6">C43-SUM(C44:C50)</f>
        <v>0</v>
      </c>
      <c r="D51" s="171">
        <f t="shared" si="6"/>
        <v>6191</v>
      </c>
      <c r="E51" s="171">
        <f t="shared" si="6"/>
        <v>21967</v>
      </c>
      <c r="F51" s="171">
        <f t="shared" si="6"/>
        <v>21446</v>
      </c>
      <c r="G51" s="171">
        <f t="shared" si="6"/>
        <v>25457</v>
      </c>
      <c r="H51" s="171">
        <f t="shared" si="6"/>
        <v>27683</v>
      </c>
      <c r="I51" s="172">
        <f t="shared" si="5"/>
        <v>8.7441568134501324E-2</v>
      </c>
      <c r="J51" s="172">
        <f>H51/H39</f>
        <v>0.23744703480692364</v>
      </c>
    </row>
    <row r="52" spans="2:10" x14ac:dyDescent="0.25">
      <c r="B52" s="157" t="s">
        <v>48</v>
      </c>
      <c r="C52" s="176"/>
      <c r="D52" s="176"/>
      <c r="E52" s="176"/>
      <c r="F52" s="176"/>
      <c r="G52" s="176"/>
      <c r="H52" s="176"/>
      <c r="I52" s="177"/>
      <c r="J52" s="177"/>
    </row>
    <row r="53" spans="2:10" x14ac:dyDescent="0.25">
      <c r="B53" s="158" t="s">
        <v>70</v>
      </c>
      <c r="C53" s="178">
        <v>0</v>
      </c>
      <c r="D53" s="178">
        <v>1098</v>
      </c>
      <c r="E53" s="178">
        <v>2392</v>
      </c>
      <c r="F53" s="178">
        <v>3611</v>
      </c>
      <c r="G53" s="178">
        <v>1870</v>
      </c>
      <c r="H53" s="178">
        <v>2625</v>
      </c>
      <c r="I53" s="179">
        <f t="shared" ref="I53:I65" si="7">IFERROR(H53/G53-1,"-")</f>
        <v>0.40374331550802145</v>
      </c>
      <c r="J53" s="179">
        <f>H53/H53</f>
        <v>1</v>
      </c>
    </row>
    <row r="54" spans="2:10" x14ac:dyDescent="0.25">
      <c r="B54" s="161" t="s">
        <v>99</v>
      </c>
      <c r="C54" s="162">
        <v>0</v>
      </c>
      <c r="D54" s="162">
        <v>326</v>
      </c>
      <c r="E54" s="162">
        <v>491</v>
      </c>
      <c r="F54" s="162">
        <v>2051</v>
      </c>
      <c r="G54" s="162">
        <v>644</v>
      </c>
      <c r="H54" s="162">
        <v>570</v>
      </c>
      <c r="I54" s="163">
        <f t="shared" si="7"/>
        <v>-0.1149068322981367</v>
      </c>
      <c r="J54" s="163">
        <f>H54/H53</f>
        <v>0.21714285714285714</v>
      </c>
    </row>
    <row r="55" spans="2:10" x14ac:dyDescent="0.25">
      <c r="B55" s="165" t="s">
        <v>105</v>
      </c>
      <c r="C55" s="166">
        <v>0</v>
      </c>
      <c r="D55" s="166">
        <v>128</v>
      </c>
      <c r="E55" s="166">
        <v>250</v>
      </c>
      <c r="F55" s="166">
        <v>1614</v>
      </c>
      <c r="G55" s="166">
        <v>537</v>
      </c>
      <c r="H55" s="166">
        <v>336</v>
      </c>
      <c r="I55" s="167">
        <f t="shared" si="7"/>
        <v>-0.37430167597765363</v>
      </c>
      <c r="J55" s="167">
        <f>H55/H53</f>
        <v>0.128</v>
      </c>
    </row>
    <row r="56" spans="2:10" x14ac:dyDescent="0.25">
      <c r="B56" s="165" t="s">
        <v>102</v>
      </c>
      <c r="C56" s="166">
        <v>0</v>
      </c>
      <c r="D56" s="166">
        <v>198</v>
      </c>
      <c r="E56" s="166">
        <v>241</v>
      </c>
      <c r="F56" s="166">
        <v>437</v>
      </c>
      <c r="G56" s="166">
        <v>107</v>
      </c>
      <c r="H56" s="166">
        <v>234</v>
      </c>
      <c r="I56" s="167">
        <f t="shared" si="7"/>
        <v>1.1869158878504673</v>
      </c>
      <c r="J56" s="167">
        <f>H56/H53</f>
        <v>8.9142857142857149E-2</v>
      </c>
    </row>
    <row r="57" spans="2:10" x14ac:dyDescent="0.25">
      <c r="B57" s="161" t="s">
        <v>109</v>
      </c>
      <c r="C57" s="162">
        <v>0</v>
      </c>
      <c r="D57" s="162">
        <v>772</v>
      </c>
      <c r="E57" s="162">
        <v>1901</v>
      </c>
      <c r="F57" s="162">
        <v>1560</v>
      </c>
      <c r="G57" s="162">
        <v>1226</v>
      </c>
      <c r="H57" s="162">
        <v>2055</v>
      </c>
      <c r="I57" s="163">
        <f t="shared" si="7"/>
        <v>0.6761827079934748</v>
      </c>
      <c r="J57" s="163">
        <f>H57/H53</f>
        <v>0.78285714285714281</v>
      </c>
    </row>
    <row r="58" spans="2:10" x14ac:dyDescent="0.25">
      <c r="B58" s="165" t="s">
        <v>112</v>
      </c>
      <c r="C58" s="166">
        <v>0</v>
      </c>
      <c r="D58" s="166">
        <v>22</v>
      </c>
      <c r="E58" s="166">
        <v>805</v>
      </c>
      <c r="F58" s="166">
        <v>667</v>
      </c>
      <c r="G58" s="166">
        <v>778</v>
      </c>
      <c r="H58" s="166">
        <v>854</v>
      </c>
      <c r="I58" s="167">
        <f t="shared" si="7"/>
        <v>9.7686375321336838E-2</v>
      </c>
      <c r="J58" s="167">
        <f>H58/H53</f>
        <v>0.32533333333333331</v>
      </c>
    </row>
    <row r="59" spans="2:10" x14ac:dyDescent="0.25">
      <c r="B59" s="165" t="s">
        <v>115</v>
      </c>
      <c r="C59" s="166">
        <v>0</v>
      </c>
      <c r="D59" s="166">
        <v>207</v>
      </c>
      <c r="E59" s="166">
        <v>307</v>
      </c>
      <c r="F59" s="166">
        <v>126</v>
      </c>
      <c r="G59" s="166">
        <v>76</v>
      </c>
      <c r="H59" s="166">
        <v>266</v>
      </c>
      <c r="I59" s="167">
        <f t="shared" si="7"/>
        <v>2.5</v>
      </c>
      <c r="J59" s="167">
        <f>H59/H53</f>
        <v>0.10133333333333333</v>
      </c>
    </row>
    <row r="60" spans="2:10" x14ac:dyDescent="0.25">
      <c r="B60" s="165" t="s">
        <v>118</v>
      </c>
      <c r="C60" s="166">
        <v>0</v>
      </c>
      <c r="D60" s="166">
        <v>191</v>
      </c>
      <c r="E60" s="166">
        <v>178</v>
      </c>
      <c r="F60" s="166">
        <v>161</v>
      </c>
      <c r="G60" s="166">
        <v>70</v>
      </c>
      <c r="H60" s="166">
        <v>152</v>
      </c>
      <c r="I60" s="167">
        <f t="shared" si="7"/>
        <v>1.1714285714285713</v>
      </c>
      <c r="J60" s="167">
        <f>H60/H53</f>
        <v>5.7904761904761903E-2</v>
      </c>
    </row>
    <row r="61" spans="2:10" x14ac:dyDescent="0.25">
      <c r="B61" s="165" t="s">
        <v>125</v>
      </c>
      <c r="C61" s="166">
        <v>0</v>
      </c>
      <c r="D61" s="166">
        <v>22</v>
      </c>
      <c r="E61" s="166">
        <v>52</v>
      </c>
      <c r="F61" s="166">
        <v>23</v>
      </c>
      <c r="G61" s="166">
        <v>12</v>
      </c>
      <c r="H61" s="166">
        <v>39</v>
      </c>
      <c r="I61" s="167">
        <f t="shared" si="7"/>
        <v>2.25</v>
      </c>
      <c r="J61" s="167">
        <f>H61/H53</f>
        <v>1.4857142857142857E-2</v>
      </c>
    </row>
    <row r="62" spans="2:10" x14ac:dyDescent="0.25">
      <c r="B62" s="165" t="s">
        <v>121</v>
      </c>
      <c r="C62" s="166">
        <v>0</v>
      </c>
      <c r="D62" s="166">
        <v>33</v>
      </c>
      <c r="E62" s="166">
        <v>20</v>
      </c>
      <c r="F62" s="166">
        <v>41</v>
      </c>
      <c r="G62" s="166">
        <v>7</v>
      </c>
      <c r="H62" s="166">
        <v>38</v>
      </c>
      <c r="I62" s="167">
        <f t="shared" si="7"/>
        <v>4.4285714285714288</v>
      </c>
      <c r="J62" s="167">
        <f>H62/H53</f>
        <v>1.4476190476190476E-2</v>
      </c>
    </row>
    <row r="63" spans="2:10" x14ac:dyDescent="0.25">
      <c r="B63" s="165" t="s">
        <v>130</v>
      </c>
      <c r="C63" s="166">
        <v>0</v>
      </c>
      <c r="D63" s="166">
        <v>5</v>
      </c>
      <c r="E63" s="166">
        <v>2</v>
      </c>
      <c r="F63" s="166">
        <v>4</v>
      </c>
      <c r="G63" s="166">
        <v>0</v>
      </c>
      <c r="H63" s="166">
        <v>3</v>
      </c>
      <c r="I63" s="167" t="str">
        <f t="shared" si="7"/>
        <v>-</v>
      </c>
      <c r="J63" s="167">
        <f>H63/H53</f>
        <v>1.1428571428571429E-3</v>
      </c>
    </row>
    <row r="64" spans="2:10" x14ac:dyDescent="0.25">
      <c r="B64" s="165" t="s">
        <v>133</v>
      </c>
      <c r="C64" s="166">
        <v>0</v>
      </c>
      <c r="D64" s="166">
        <v>1</v>
      </c>
      <c r="E64" s="166">
        <v>2</v>
      </c>
      <c r="F64" s="166">
        <v>1</v>
      </c>
      <c r="G64" s="166">
        <v>0</v>
      </c>
      <c r="H64" s="166">
        <v>212</v>
      </c>
      <c r="I64" s="167" t="str">
        <f t="shared" si="7"/>
        <v>-</v>
      </c>
      <c r="J64" s="167">
        <f>H64/H53</f>
        <v>8.0761904761904757E-2</v>
      </c>
    </row>
    <row r="65" spans="2:10" x14ac:dyDescent="0.25">
      <c r="B65" s="170" t="s">
        <v>147</v>
      </c>
      <c r="C65" s="171">
        <f t="shared" ref="C65:H65" si="8">C57-SUM(C58:C64)</f>
        <v>0</v>
      </c>
      <c r="D65" s="171">
        <f t="shared" si="8"/>
        <v>291</v>
      </c>
      <c r="E65" s="171">
        <f t="shared" si="8"/>
        <v>535</v>
      </c>
      <c r="F65" s="171">
        <f t="shared" si="8"/>
        <v>537</v>
      </c>
      <c r="G65" s="171">
        <f t="shared" si="8"/>
        <v>283</v>
      </c>
      <c r="H65" s="171">
        <f t="shared" si="8"/>
        <v>491</v>
      </c>
      <c r="I65" s="172">
        <f t="shared" si="7"/>
        <v>0.73498233215547693</v>
      </c>
      <c r="J65" s="172">
        <f>H65/H53</f>
        <v>0.18704761904761905</v>
      </c>
    </row>
    <row r="66" spans="2:10" x14ac:dyDescent="0.25">
      <c r="B66" s="157" t="s">
        <v>49</v>
      </c>
      <c r="C66" s="176"/>
      <c r="D66" s="176"/>
      <c r="E66" s="176"/>
      <c r="F66" s="176"/>
      <c r="G66" s="176"/>
      <c r="H66" s="176"/>
      <c r="I66" s="177"/>
      <c r="J66" s="177"/>
    </row>
    <row r="67" spans="2:10" x14ac:dyDescent="0.25">
      <c r="B67" s="158" t="s">
        <v>70</v>
      </c>
      <c r="C67" s="178">
        <v>0</v>
      </c>
      <c r="D67" s="178">
        <v>4327</v>
      </c>
      <c r="E67" s="178">
        <v>12688</v>
      </c>
      <c r="F67" s="178">
        <v>7550</v>
      </c>
      <c r="G67" s="178">
        <v>22267</v>
      </c>
      <c r="H67" s="178">
        <v>16341</v>
      </c>
      <c r="I67" s="179">
        <f t="shared" ref="I67:I79" si="9">IFERROR(H67/G67-1,"-")</f>
        <v>-0.26613374051286653</v>
      </c>
      <c r="J67" s="179">
        <f>H67/H67</f>
        <v>1</v>
      </c>
    </row>
    <row r="68" spans="2:10" x14ac:dyDescent="0.25">
      <c r="B68" s="161" t="s">
        <v>99</v>
      </c>
      <c r="C68" s="162">
        <v>0</v>
      </c>
      <c r="D68" s="162">
        <v>2594</v>
      </c>
      <c r="E68" s="162">
        <v>3581</v>
      </c>
      <c r="F68" s="162">
        <v>1078</v>
      </c>
      <c r="G68" s="162">
        <v>9559</v>
      </c>
      <c r="H68" s="162">
        <v>5218</v>
      </c>
      <c r="I68" s="163">
        <f t="shared" si="9"/>
        <v>-0.45412700073229417</v>
      </c>
      <c r="J68" s="163">
        <f>H68/H67</f>
        <v>0.31931950309038615</v>
      </c>
    </row>
    <row r="69" spans="2:10" x14ac:dyDescent="0.25">
      <c r="B69" s="165" t="s">
        <v>105</v>
      </c>
      <c r="C69" s="166">
        <v>0</v>
      </c>
      <c r="D69" s="166">
        <v>2508</v>
      </c>
      <c r="E69" s="166">
        <v>2869</v>
      </c>
      <c r="F69" s="166">
        <v>149</v>
      </c>
      <c r="G69" s="166">
        <v>7565</v>
      </c>
      <c r="H69" s="166">
        <v>2736</v>
      </c>
      <c r="I69" s="167">
        <f t="shared" si="9"/>
        <v>-0.63833443489755459</v>
      </c>
      <c r="J69" s="167">
        <f>H69/H67</f>
        <v>0.16743161373232973</v>
      </c>
    </row>
    <row r="70" spans="2:10" x14ac:dyDescent="0.25">
      <c r="B70" s="165" t="s">
        <v>102</v>
      </c>
      <c r="C70" s="166">
        <v>0</v>
      </c>
      <c r="D70" s="166">
        <v>86</v>
      </c>
      <c r="E70" s="166">
        <v>712</v>
      </c>
      <c r="F70" s="166">
        <v>929</v>
      </c>
      <c r="G70" s="166">
        <v>1994</v>
      </c>
      <c r="H70" s="166">
        <v>2482</v>
      </c>
      <c r="I70" s="167">
        <f t="shared" si="9"/>
        <v>0.24473420260782341</v>
      </c>
      <c r="J70" s="167">
        <f>H70/H67</f>
        <v>0.15188788935805642</v>
      </c>
    </row>
    <row r="71" spans="2:10" x14ac:dyDescent="0.25">
      <c r="B71" s="161" t="s">
        <v>109</v>
      </c>
      <c r="C71" s="162">
        <v>0</v>
      </c>
      <c r="D71" s="162">
        <v>1733</v>
      </c>
      <c r="E71" s="162">
        <v>9107</v>
      </c>
      <c r="F71" s="162">
        <v>6472</v>
      </c>
      <c r="G71" s="162">
        <v>12708</v>
      </c>
      <c r="H71" s="162">
        <v>11123</v>
      </c>
      <c r="I71" s="163">
        <f t="shared" si="9"/>
        <v>-0.12472458293988042</v>
      </c>
      <c r="J71" s="163">
        <f>H71/H67</f>
        <v>0.68068049690961385</v>
      </c>
    </row>
    <row r="72" spans="2:10" x14ac:dyDescent="0.25">
      <c r="B72" s="165" t="s">
        <v>112</v>
      </c>
      <c r="C72" s="166">
        <v>0</v>
      </c>
      <c r="D72" s="166">
        <v>114</v>
      </c>
      <c r="E72" s="166">
        <v>3337</v>
      </c>
      <c r="F72" s="166">
        <v>2577</v>
      </c>
      <c r="G72" s="166">
        <v>5266</v>
      </c>
      <c r="H72" s="166">
        <v>6557</v>
      </c>
      <c r="I72" s="167">
        <f t="shared" si="9"/>
        <v>0.2451576148879604</v>
      </c>
      <c r="J72" s="167">
        <f>H72/H67</f>
        <v>0.4012606327642127</v>
      </c>
    </row>
    <row r="73" spans="2:10" x14ac:dyDescent="0.25">
      <c r="B73" s="165" t="s">
        <v>115</v>
      </c>
      <c r="C73" s="166">
        <v>0</v>
      </c>
      <c r="D73" s="166">
        <v>260</v>
      </c>
      <c r="E73" s="166">
        <v>461</v>
      </c>
      <c r="F73" s="166">
        <v>396</v>
      </c>
      <c r="G73" s="166">
        <v>364</v>
      </c>
      <c r="H73" s="166">
        <v>554</v>
      </c>
      <c r="I73" s="167">
        <f t="shared" si="9"/>
        <v>0.5219780219780219</v>
      </c>
      <c r="J73" s="167">
        <f>H73/H67</f>
        <v>3.3902453950186644E-2</v>
      </c>
    </row>
    <row r="74" spans="2:10" x14ac:dyDescent="0.25">
      <c r="B74" s="165" t="s">
        <v>118</v>
      </c>
      <c r="C74" s="166">
        <v>0</v>
      </c>
      <c r="D74" s="166">
        <v>334</v>
      </c>
      <c r="E74" s="166">
        <v>2460</v>
      </c>
      <c r="F74" s="166">
        <v>659</v>
      </c>
      <c r="G74" s="166">
        <v>1661</v>
      </c>
      <c r="H74" s="166">
        <v>983</v>
      </c>
      <c r="I74" s="167">
        <f t="shared" si="9"/>
        <v>-0.40818783865141484</v>
      </c>
      <c r="J74" s="167">
        <f>H74/H67</f>
        <v>6.0155437243742733E-2</v>
      </c>
    </row>
    <row r="75" spans="2:10" x14ac:dyDescent="0.25">
      <c r="B75" s="165" t="s">
        <v>125</v>
      </c>
      <c r="C75" s="166">
        <v>0</v>
      </c>
      <c r="D75" s="166">
        <v>138</v>
      </c>
      <c r="E75" s="166">
        <v>150</v>
      </c>
      <c r="F75" s="166">
        <v>215</v>
      </c>
      <c r="G75" s="166">
        <v>656</v>
      </c>
      <c r="H75" s="166">
        <v>274</v>
      </c>
      <c r="I75" s="167">
        <f t="shared" si="9"/>
        <v>-0.58231707317073167</v>
      </c>
      <c r="J75" s="167">
        <f>H75/H67</f>
        <v>1.676763967933419E-2</v>
      </c>
    </row>
    <row r="76" spans="2:10" x14ac:dyDescent="0.25">
      <c r="B76" s="165" t="s">
        <v>121</v>
      </c>
      <c r="C76" s="166">
        <v>0</v>
      </c>
      <c r="D76" s="166">
        <v>172</v>
      </c>
      <c r="E76" s="166">
        <v>20</v>
      </c>
      <c r="F76" s="166">
        <v>262</v>
      </c>
      <c r="G76" s="166">
        <v>476</v>
      </c>
      <c r="H76" s="166">
        <v>207</v>
      </c>
      <c r="I76" s="167">
        <f t="shared" si="9"/>
        <v>-0.56512605042016806</v>
      </c>
      <c r="J76" s="167">
        <f>H76/H67</f>
        <v>1.2667523407380209E-2</v>
      </c>
    </row>
    <row r="77" spans="2:10" x14ac:dyDescent="0.25">
      <c r="B77" s="165" t="s">
        <v>130</v>
      </c>
      <c r="C77" s="166">
        <v>0</v>
      </c>
      <c r="D77" s="166">
        <v>0</v>
      </c>
      <c r="E77" s="166">
        <v>2</v>
      </c>
      <c r="F77" s="166">
        <v>1</v>
      </c>
      <c r="G77" s="166">
        <v>0</v>
      </c>
      <c r="H77" s="166">
        <v>0</v>
      </c>
      <c r="I77" s="167" t="str">
        <f t="shared" si="9"/>
        <v>-</v>
      </c>
      <c r="J77" s="167">
        <f>H77/H67</f>
        <v>0</v>
      </c>
    </row>
    <row r="78" spans="2:10" x14ac:dyDescent="0.25">
      <c r="B78" s="165" t="s">
        <v>133</v>
      </c>
      <c r="C78" s="166">
        <v>0</v>
      </c>
      <c r="D78" s="166">
        <v>0</v>
      </c>
      <c r="E78" s="166">
        <v>13</v>
      </c>
      <c r="F78" s="166">
        <v>16</v>
      </c>
      <c r="G78" s="166">
        <v>22</v>
      </c>
      <c r="H78" s="166">
        <v>4</v>
      </c>
      <c r="I78" s="167">
        <f t="shared" si="9"/>
        <v>-0.81818181818181812</v>
      </c>
      <c r="J78" s="167">
        <f>H78/H67</f>
        <v>2.4478306101217794E-4</v>
      </c>
    </row>
    <row r="79" spans="2:10" x14ac:dyDescent="0.25">
      <c r="B79" s="170" t="s">
        <v>147</v>
      </c>
      <c r="C79" s="171">
        <f t="shared" ref="C79:H79" si="10">C71-SUM(C72:C78)</f>
        <v>0</v>
      </c>
      <c r="D79" s="171">
        <f t="shared" si="10"/>
        <v>715</v>
      </c>
      <c r="E79" s="171">
        <f t="shared" si="10"/>
        <v>2664</v>
      </c>
      <c r="F79" s="171">
        <f t="shared" si="10"/>
        <v>2346</v>
      </c>
      <c r="G79" s="171">
        <f t="shared" si="10"/>
        <v>4263</v>
      </c>
      <c r="H79" s="171">
        <f t="shared" si="10"/>
        <v>2544</v>
      </c>
      <c r="I79" s="172">
        <f t="shared" si="9"/>
        <v>-0.40323715693173823</v>
      </c>
      <c r="J79" s="172">
        <f>H79/H67</f>
        <v>0.15568202680374518</v>
      </c>
    </row>
    <row r="80" spans="2:10" x14ac:dyDescent="0.25">
      <c r="B80" s="157" t="s">
        <v>50</v>
      </c>
      <c r="C80" s="176"/>
      <c r="D80" s="176"/>
      <c r="E80" s="176"/>
      <c r="F80" s="176"/>
      <c r="G80" s="176"/>
      <c r="H80" s="176"/>
      <c r="I80" s="177"/>
      <c r="J80" s="177"/>
    </row>
    <row r="81" spans="2:10" x14ac:dyDescent="0.25">
      <c r="B81" s="158" t="s">
        <v>70</v>
      </c>
      <c r="C81" s="178">
        <v>0</v>
      </c>
      <c r="D81" s="178">
        <v>18010</v>
      </c>
      <c r="E81" s="178">
        <v>53595</v>
      </c>
      <c r="F81" s="178">
        <v>58098</v>
      </c>
      <c r="G81" s="178">
        <v>77065</v>
      </c>
      <c r="H81" s="178">
        <v>77025</v>
      </c>
      <c r="I81" s="179">
        <f t="shared" ref="I81:I93" si="11">IFERROR(H81/G81-1,"-")</f>
        <v>-5.1904236683320004E-4</v>
      </c>
      <c r="J81" s="179">
        <f>H81/H81</f>
        <v>1</v>
      </c>
    </row>
    <row r="82" spans="2:10" x14ac:dyDescent="0.25">
      <c r="B82" s="161" t="s">
        <v>99</v>
      </c>
      <c r="C82" s="162">
        <v>0</v>
      </c>
      <c r="D82" s="162">
        <v>10368</v>
      </c>
      <c r="E82" s="162">
        <v>31151</v>
      </c>
      <c r="F82" s="162">
        <v>31312</v>
      </c>
      <c r="G82" s="162">
        <v>41525</v>
      </c>
      <c r="H82" s="162">
        <v>41829</v>
      </c>
      <c r="I82" s="163">
        <f t="shared" si="11"/>
        <v>7.3208910295003982E-3</v>
      </c>
      <c r="J82" s="163">
        <f>H82/H81</f>
        <v>0.54305744888023366</v>
      </c>
    </row>
    <row r="83" spans="2:10" x14ac:dyDescent="0.25">
      <c r="B83" s="165" t="s">
        <v>105</v>
      </c>
      <c r="C83" s="166">
        <v>0</v>
      </c>
      <c r="D83" s="166">
        <v>5202</v>
      </c>
      <c r="E83" s="166">
        <v>8590</v>
      </c>
      <c r="F83" s="166">
        <v>8929</v>
      </c>
      <c r="G83" s="166">
        <v>13978</v>
      </c>
      <c r="H83" s="166">
        <v>11039</v>
      </c>
      <c r="I83" s="167">
        <f t="shared" si="11"/>
        <v>-0.21025897839462016</v>
      </c>
      <c r="J83" s="167">
        <f>H83/H81</f>
        <v>0.14331710483609217</v>
      </c>
    </row>
    <row r="84" spans="2:10" x14ac:dyDescent="0.25">
      <c r="B84" s="165" t="s">
        <v>102</v>
      </c>
      <c r="C84" s="166">
        <v>0</v>
      </c>
      <c r="D84" s="166">
        <v>5166</v>
      </c>
      <c r="E84" s="166">
        <v>22561</v>
      </c>
      <c r="F84" s="166">
        <v>22383</v>
      </c>
      <c r="G84" s="166">
        <v>27547</v>
      </c>
      <c r="H84" s="166">
        <v>30790</v>
      </c>
      <c r="I84" s="167">
        <f t="shared" si="11"/>
        <v>0.1177260681743928</v>
      </c>
      <c r="J84" s="167">
        <f>H84/H81</f>
        <v>0.39974034404414149</v>
      </c>
    </row>
    <row r="85" spans="2:10" x14ac:dyDescent="0.25">
      <c r="B85" s="161" t="s">
        <v>109</v>
      </c>
      <c r="C85" s="162">
        <v>0</v>
      </c>
      <c r="D85" s="162">
        <v>7642</v>
      </c>
      <c r="E85" s="162">
        <v>22444</v>
      </c>
      <c r="F85" s="162">
        <v>26786</v>
      </c>
      <c r="G85" s="162">
        <v>35540</v>
      </c>
      <c r="H85" s="162">
        <v>35196</v>
      </c>
      <c r="I85" s="163">
        <f t="shared" si="11"/>
        <v>-9.6792346651659589E-3</v>
      </c>
      <c r="J85" s="163">
        <f>H85/H81</f>
        <v>0.45694255111976628</v>
      </c>
    </row>
    <row r="86" spans="2:10" x14ac:dyDescent="0.25">
      <c r="B86" s="165" t="s">
        <v>112</v>
      </c>
      <c r="C86" s="166">
        <v>0</v>
      </c>
      <c r="D86" s="166">
        <v>497</v>
      </c>
      <c r="E86" s="166">
        <v>4239</v>
      </c>
      <c r="F86" s="166">
        <v>5598</v>
      </c>
      <c r="G86" s="166">
        <v>7123</v>
      </c>
      <c r="H86" s="166">
        <v>6847</v>
      </c>
      <c r="I86" s="167">
        <f t="shared" si="11"/>
        <v>-3.8747718657868857E-2</v>
      </c>
      <c r="J86" s="167">
        <f>H86/H81</f>
        <v>8.8893216488153196E-2</v>
      </c>
    </row>
    <row r="87" spans="2:10" x14ac:dyDescent="0.25">
      <c r="B87" s="165" t="s">
        <v>115</v>
      </c>
      <c r="C87" s="166">
        <v>0</v>
      </c>
      <c r="D87" s="166">
        <v>1334</v>
      </c>
      <c r="E87" s="166">
        <v>7619</v>
      </c>
      <c r="F87" s="166">
        <v>7834</v>
      </c>
      <c r="G87" s="166">
        <v>9191</v>
      </c>
      <c r="H87" s="166">
        <v>8407</v>
      </c>
      <c r="I87" s="167">
        <f t="shared" si="11"/>
        <v>-8.5300837776085325E-2</v>
      </c>
      <c r="J87" s="167">
        <f>H87/H81</f>
        <v>0.10914638104511522</v>
      </c>
    </row>
    <row r="88" spans="2:10" x14ac:dyDescent="0.25">
      <c r="B88" s="165" t="s">
        <v>118</v>
      </c>
      <c r="C88" s="166">
        <v>0</v>
      </c>
      <c r="D88" s="166">
        <v>1601</v>
      </c>
      <c r="E88" s="166">
        <v>2303</v>
      </c>
      <c r="F88" s="166">
        <v>2825</v>
      </c>
      <c r="G88" s="166">
        <v>4892</v>
      </c>
      <c r="H88" s="166">
        <v>5607</v>
      </c>
      <c r="I88" s="167">
        <f t="shared" si="11"/>
        <v>0.14615699100572366</v>
      </c>
      <c r="J88" s="167">
        <f>H88/H81</f>
        <v>7.2794547224926967E-2</v>
      </c>
    </row>
    <row r="89" spans="2:10" x14ac:dyDescent="0.25">
      <c r="B89" s="165" t="s">
        <v>125</v>
      </c>
      <c r="C89" s="166">
        <v>0</v>
      </c>
      <c r="D89" s="166">
        <v>138</v>
      </c>
      <c r="E89" s="166">
        <v>629</v>
      </c>
      <c r="F89" s="166">
        <v>669</v>
      </c>
      <c r="G89" s="166">
        <v>1100</v>
      </c>
      <c r="H89" s="166">
        <v>874</v>
      </c>
      <c r="I89" s="167">
        <f t="shared" si="11"/>
        <v>-0.20545454545454545</v>
      </c>
      <c r="J89" s="167">
        <f>H89/H81</f>
        <v>1.1346965271015905E-2</v>
      </c>
    </row>
    <row r="90" spans="2:10" x14ac:dyDescent="0.25">
      <c r="B90" s="165" t="s">
        <v>121</v>
      </c>
      <c r="C90" s="166">
        <v>0</v>
      </c>
      <c r="D90" s="166">
        <v>260</v>
      </c>
      <c r="E90" s="166">
        <v>318</v>
      </c>
      <c r="F90" s="166">
        <v>353</v>
      </c>
      <c r="G90" s="166">
        <v>606</v>
      </c>
      <c r="H90" s="166">
        <v>504</v>
      </c>
      <c r="I90" s="167">
        <f t="shared" si="11"/>
        <v>-0.16831683168316836</v>
      </c>
      <c r="J90" s="167">
        <f>H90/H81</f>
        <v>6.5433300876338854E-3</v>
      </c>
    </row>
    <row r="91" spans="2:10" x14ac:dyDescent="0.25">
      <c r="B91" s="165" t="s">
        <v>130</v>
      </c>
      <c r="C91" s="166">
        <v>0</v>
      </c>
      <c r="D91" s="166">
        <v>33</v>
      </c>
      <c r="E91" s="166">
        <v>77</v>
      </c>
      <c r="F91" s="166">
        <v>201</v>
      </c>
      <c r="G91" s="166">
        <v>111</v>
      </c>
      <c r="H91" s="166">
        <v>127</v>
      </c>
      <c r="I91" s="167">
        <f t="shared" si="11"/>
        <v>0.14414414414414423</v>
      </c>
      <c r="J91" s="167">
        <f>H91/H81</f>
        <v>1.6488153197013957E-3</v>
      </c>
    </row>
    <row r="92" spans="2:10" x14ac:dyDescent="0.25">
      <c r="B92" s="165" t="s">
        <v>133</v>
      </c>
      <c r="C92" s="166">
        <v>0</v>
      </c>
      <c r="D92" s="166">
        <v>107</v>
      </c>
      <c r="E92" s="166">
        <v>39</v>
      </c>
      <c r="F92" s="166">
        <v>114</v>
      </c>
      <c r="G92" s="166">
        <v>74</v>
      </c>
      <c r="H92" s="166">
        <v>38</v>
      </c>
      <c r="I92" s="167">
        <f t="shared" si="11"/>
        <v>-0.48648648648648651</v>
      </c>
      <c r="J92" s="167">
        <f>H92/H81</f>
        <v>4.9334631613112624E-4</v>
      </c>
    </row>
    <row r="93" spans="2:10" x14ac:dyDescent="0.25">
      <c r="B93" s="170" t="s">
        <v>147</v>
      </c>
      <c r="C93" s="171">
        <f t="shared" ref="C93:H93" si="12">C85-SUM(C86:C92)</f>
        <v>0</v>
      </c>
      <c r="D93" s="171">
        <f t="shared" si="12"/>
        <v>3672</v>
      </c>
      <c r="E93" s="171">
        <f t="shared" si="12"/>
        <v>7220</v>
      </c>
      <c r="F93" s="171">
        <f t="shared" si="12"/>
        <v>9192</v>
      </c>
      <c r="G93" s="171">
        <f t="shared" si="12"/>
        <v>12443</v>
      </c>
      <c r="H93" s="171">
        <f t="shared" si="12"/>
        <v>12792</v>
      </c>
      <c r="I93" s="172">
        <f t="shared" si="11"/>
        <v>2.8047898416780459E-2</v>
      </c>
      <c r="J93" s="172">
        <f>H93/H81</f>
        <v>0.16607594936708861</v>
      </c>
    </row>
    <row r="94" spans="2:10" x14ac:dyDescent="0.25">
      <c r="B94" s="157" t="s">
        <v>51</v>
      </c>
      <c r="C94" s="176"/>
      <c r="D94" s="176"/>
      <c r="E94" s="176"/>
      <c r="F94" s="176"/>
      <c r="G94" s="176"/>
      <c r="H94" s="176"/>
      <c r="I94" s="177"/>
      <c r="J94" s="177"/>
    </row>
    <row r="95" spans="2:10" x14ac:dyDescent="0.25">
      <c r="B95" s="158" t="s">
        <v>70</v>
      </c>
      <c r="C95" s="178">
        <v>0</v>
      </c>
      <c r="D95" s="178">
        <v>2659</v>
      </c>
      <c r="E95" s="178">
        <v>3632</v>
      </c>
      <c r="F95" s="178">
        <v>5013</v>
      </c>
      <c r="G95" s="178">
        <v>4992</v>
      </c>
      <c r="H95" s="178">
        <v>4998</v>
      </c>
      <c r="I95" s="179">
        <f t="shared" ref="I95:I107" si="13">IFERROR(H95/G95-1,"-")</f>
        <v>1.2019230769231282E-3</v>
      </c>
      <c r="J95" s="179">
        <f>H95/H95</f>
        <v>1</v>
      </c>
    </row>
    <row r="96" spans="2:10" x14ac:dyDescent="0.25">
      <c r="B96" s="161" t="s">
        <v>99</v>
      </c>
      <c r="C96" s="162">
        <v>0</v>
      </c>
      <c r="D96" s="162">
        <v>1731</v>
      </c>
      <c r="E96" s="162">
        <v>2471</v>
      </c>
      <c r="F96" s="162">
        <v>3551</v>
      </c>
      <c r="G96" s="162">
        <v>3636</v>
      </c>
      <c r="H96" s="162">
        <v>3517</v>
      </c>
      <c r="I96" s="163">
        <f t="shared" si="13"/>
        <v>-3.2728272827282745E-2</v>
      </c>
      <c r="J96" s="163">
        <f>H96/H95</f>
        <v>0.70368147258903557</v>
      </c>
    </row>
    <row r="97" spans="2:10" x14ac:dyDescent="0.25">
      <c r="B97" s="165" t="s">
        <v>105</v>
      </c>
      <c r="C97" s="166">
        <v>0</v>
      </c>
      <c r="D97" s="166">
        <v>1045</v>
      </c>
      <c r="E97" s="166">
        <v>1034</v>
      </c>
      <c r="F97" s="166">
        <v>1357</v>
      </c>
      <c r="G97" s="166">
        <v>1433</v>
      </c>
      <c r="H97" s="166">
        <v>1417</v>
      </c>
      <c r="I97" s="167">
        <f t="shared" si="13"/>
        <v>-1.1165387299371998E-2</v>
      </c>
      <c r="J97" s="167">
        <f>H97/H95</f>
        <v>0.28351340536214487</v>
      </c>
    </row>
    <row r="98" spans="2:10" x14ac:dyDescent="0.25">
      <c r="B98" s="165" t="s">
        <v>102</v>
      </c>
      <c r="C98" s="166">
        <v>0</v>
      </c>
      <c r="D98" s="166">
        <v>686</v>
      </c>
      <c r="E98" s="166">
        <v>1437</v>
      </c>
      <c r="F98" s="166">
        <v>2194</v>
      </c>
      <c r="G98" s="166">
        <v>2203</v>
      </c>
      <c r="H98" s="166">
        <v>2100</v>
      </c>
      <c r="I98" s="167">
        <f t="shared" si="13"/>
        <v>-4.6754425783023135E-2</v>
      </c>
      <c r="J98" s="167">
        <f>H98/H95</f>
        <v>0.42016806722689076</v>
      </c>
    </row>
    <row r="99" spans="2:10" x14ac:dyDescent="0.25">
      <c r="B99" s="161" t="s">
        <v>109</v>
      </c>
      <c r="C99" s="162">
        <v>0</v>
      </c>
      <c r="D99" s="162">
        <v>928</v>
      </c>
      <c r="E99" s="162">
        <v>1161</v>
      </c>
      <c r="F99" s="162">
        <v>1462</v>
      </c>
      <c r="G99" s="162">
        <v>1356</v>
      </c>
      <c r="H99" s="162">
        <v>1481</v>
      </c>
      <c r="I99" s="163">
        <f t="shared" si="13"/>
        <v>9.2182890855457167E-2</v>
      </c>
      <c r="J99" s="163">
        <f>H99/H95</f>
        <v>0.29631852741096437</v>
      </c>
    </row>
    <row r="100" spans="2:10" x14ac:dyDescent="0.25">
      <c r="B100" s="165" t="s">
        <v>112</v>
      </c>
      <c r="C100" s="166">
        <v>0</v>
      </c>
      <c r="D100" s="166">
        <v>19</v>
      </c>
      <c r="E100" s="166">
        <v>143</v>
      </c>
      <c r="F100" s="166">
        <v>149</v>
      </c>
      <c r="G100" s="166">
        <v>133</v>
      </c>
      <c r="H100" s="166">
        <v>124</v>
      </c>
      <c r="I100" s="167">
        <f t="shared" si="13"/>
        <v>-6.7669172932330879E-2</v>
      </c>
      <c r="J100" s="167">
        <f>H100/H95</f>
        <v>2.4809923969587835E-2</v>
      </c>
    </row>
    <row r="101" spans="2:10" x14ac:dyDescent="0.25">
      <c r="B101" s="165" t="s">
        <v>115</v>
      </c>
      <c r="C101" s="166">
        <v>0</v>
      </c>
      <c r="D101" s="166">
        <v>122</v>
      </c>
      <c r="E101" s="166">
        <v>190</v>
      </c>
      <c r="F101" s="166">
        <v>188</v>
      </c>
      <c r="G101" s="166">
        <v>242</v>
      </c>
      <c r="H101" s="166">
        <v>211</v>
      </c>
      <c r="I101" s="167">
        <f t="shared" si="13"/>
        <v>-0.12809917355371903</v>
      </c>
      <c r="J101" s="167">
        <f>H101/H95</f>
        <v>4.2216886754701879E-2</v>
      </c>
    </row>
    <row r="102" spans="2:10" x14ac:dyDescent="0.25">
      <c r="B102" s="165" t="s">
        <v>118</v>
      </c>
      <c r="C102" s="166">
        <v>0</v>
      </c>
      <c r="D102" s="166">
        <v>392</v>
      </c>
      <c r="E102" s="166">
        <v>279</v>
      </c>
      <c r="F102" s="166">
        <v>309</v>
      </c>
      <c r="G102" s="166">
        <v>294</v>
      </c>
      <c r="H102" s="166">
        <v>288</v>
      </c>
      <c r="I102" s="167">
        <f t="shared" si="13"/>
        <v>-2.0408163265306145E-2</v>
      </c>
      <c r="J102" s="167">
        <f>H102/H95</f>
        <v>5.7623049219687875E-2</v>
      </c>
    </row>
    <row r="103" spans="2:10" x14ac:dyDescent="0.25">
      <c r="B103" s="165" t="s">
        <v>125</v>
      </c>
      <c r="C103" s="166">
        <v>0</v>
      </c>
      <c r="D103" s="166">
        <v>18</v>
      </c>
      <c r="E103" s="166">
        <v>81</v>
      </c>
      <c r="F103" s="166">
        <v>41</v>
      </c>
      <c r="G103" s="166">
        <v>42</v>
      </c>
      <c r="H103" s="166">
        <v>70</v>
      </c>
      <c r="I103" s="167">
        <f t="shared" si="13"/>
        <v>0.66666666666666674</v>
      </c>
      <c r="J103" s="167">
        <f>H103/H95</f>
        <v>1.4005602240896359E-2</v>
      </c>
    </row>
    <row r="104" spans="2:10" x14ac:dyDescent="0.25">
      <c r="B104" s="165" t="s">
        <v>121</v>
      </c>
      <c r="C104" s="166">
        <v>0</v>
      </c>
      <c r="D104" s="166">
        <v>44</v>
      </c>
      <c r="E104" s="166">
        <v>32</v>
      </c>
      <c r="F104" s="166">
        <v>32</v>
      </c>
      <c r="G104" s="166">
        <v>49</v>
      </c>
      <c r="H104" s="166">
        <v>38</v>
      </c>
      <c r="I104" s="167">
        <f t="shared" si="13"/>
        <v>-0.22448979591836737</v>
      </c>
      <c r="J104" s="167">
        <f>H104/H95</f>
        <v>7.6030412164865948E-3</v>
      </c>
    </row>
    <row r="105" spans="2:10" x14ac:dyDescent="0.25">
      <c r="B105" s="165" t="s">
        <v>130</v>
      </c>
      <c r="C105" s="166">
        <v>0</v>
      </c>
      <c r="D105" s="166">
        <v>2</v>
      </c>
      <c r="E105" s="166">
        <v>6</v>
      </c>
      <c r="F105" s="166">
        <v>2</v>
      </c>
      <c r="G105" s="166">
        <v>0</v>
      </c>
      <c r="H105" s="166">
        <v>4</v>
      </c>
      <c r="I105" s="167" t="str">
        <f t="shared" si="13"/>
        <v>-</v>
      </c>
      <c r="J105" s="167">
        <f>H105/H95</f>
        <v>8.0032012805122054E-4</v>
      </c>
    </row>
    <row r="106" spans="2:10" x14ac:dyDescent="0.25">
      <c r="B106" s="165" t="s">
        <v>133</v>
      </c>
      <c r="C106" s="166">
        <v>0</v>
      </c>
      <c r="D106" s="166">
        <v>12</v>
      </c>
      <c r="E106" s="166">
        <v>6</v>
      </c>
      <c r="F106" s="166">
        <v>6</v>
      </c>
      <c r="G106" s="166">
        <v>4</v>
      </c>
      <c r="H106" s="166">
        <v>10</v>
      </c>
      <c r="I106" s="167">
        <f t="shared" si="13"/>
        <v>1.5</v>
      </c>
      <c r="J106" s="167">
        <f>H106/H95</f>
        <v>2.0008003201280513E-3</v>
      </c>
    </row>
    <row r="107" spans="2:10" x14ac:dyDescent="0.25">
      <c r="B107" s="170" t="s">
        <v>147</v>
      </c>
      <c r="C107" s="171">
        <f t="shared" ref="C107:H107" si="14">C99-SUM(C100:C106)</f>
        <v>0</v>
      </c>
      <c r="D107" s="171">
        <f t="shared" si="14"/>
        <v>319</v>
      </c>
      <c r="E107" s="171">
        <f t="shared" si="14"/>
        <v>424</v>
      </c>
      <c r="F107" s="171">
        <f t="shared" si="14"/>
        <v>735</v>
      </c>
      <c r="G107" s="171">
        <f t="shared" si="14"/>
        <v>592</v>
      </c>
      <c r="H107" s="171">
        <f t="shared" si="14"/>
        <v>736</v>
      </c>
      <c r="I107" s="172">
        <f t="shared" si="13"/>
        <v>0.2432432432432432</v>
      </c>
      <c r="J107" s="172">
        <f>H107/H95</f>
        <v>0.14725890356142457</v>
      </c>
    </row>
    <row r="108" spans="2:10" x14ac:dyDescent="0.25">
      <c r="B108" s="157" t="s">
        <v>52</v>
      </c>
      <c r="C108" s="176"/>
      <c r="D108" s="176"/>
      <c r="E108" s="176"/>
      <c r="F108" s="176"/>
      <c r="G108" s="176"/>
      <c r="H108" s="176"/>
      <c r="I108" s="177"/>
      <c r="J108" s="177"/>
    </row>
    <row r="109" spans="2:10" x14ac:dyDescent="0.25">
      <c r="B109" s="158" t="s">
        <v>70</v>
      </c>
      <c r="C109" s="178">
        <v>0</v>
      </c>
      <c r="D109" s="178">
        <v>6562</v>
      </c>
      <c r="E109" s="178">
        <v>15949</v>
      </c>
      <c r="F109" s="178">
        <v>20694</v>
      </c>
      <c r="G109" s="178">
        <v>21715</v>
      </c>
      <c r="H109" s="178">
        <v>23114</v>
      </c>
      <c r="I109" s="179">
        <f t="shared" ref="I109:I121" si="15">IFERROR(H109/G109-1,"-")</f>
        <v>6.4425512318673661E-2</v>
      </c>
      <c r="J109" s="179">
        <f>H109/H109</f>
        <v>1</v>
      </c>
    </row>
    <row r="110" spans="2:10" x14ac:dyDescent="0.25">
      <c r="B110" s="161" t="s">
        <v>99</v>
      </c>
      <c r="C110" s="162">
        <v>0</v>
      </c>
      <c r="D110" s="162">
        <v>4181</v>
      </c>
      <c r="E110" s="162">
        <v>4088</v>
      </c>
      <c r="F110" s="162">
        <v>3914</v>
      </c>
      <c r="G110" s="162">
        <v>5934</v>
      </c>
      <c r="H110" s="162">
        <v>6261</v>
      </c>
      <c r="I110" s="163">
        <f t="shared" si="15"/>
        <v>5.5106167846309395E-2</v>
      </c>
      <c r="J110" s="163">
        <f>H110/H109</f>
        <v>0.27087479449684176</v>
      </c>
    </row>
    <row r="111" spans="2:10" x14ac:dyDescent="0.25">
      <c r="B111" s="165" t="s">
        <v>105</v>
      </c>
      <c r="C111" s="166">
        <v>0</v>
      </c>
      <c r="D111" s="166">
        <v>3628</v>
      </c>
      <c r="E111" s="166">
        <v>1571</v>
      </c>
      <c r="F111" s="166">
        <v>1087</v>
      </c>
      <c r="G111" s="166">
        <v>1531</v>
      </c>
      <c r="H111" s="166">
        <v>2438</v>
      </c>
      <c r="I111" s="167">
        <f t="shared" si="15"/>
        <v>0.59242325277596342</v>
      </c>
      <c r="J111" s="167">
        <f>H111/H109</f>
        <v>0.10547719996538894</v>
      </c>
    </row>
    <row r="112" spans="2:10" x14ac:dyDescent="0.25">
      <c r="B112" s="165" t="s">
        <v>102</v>
      </c>
      <c r="C112" s="166">
        <v>0</v>
      </c>
      <c r="D112" s="166">
        <v>553</v>
      </c>
      <c r="E112" s="166">
        <v>2517</v>
      </c>
      <c r="F112" s="166">
        <v>2827</v>
      </c>
      <c r="G112" s="166">
        <v>4403</v>
      </c>
      <c r="H112" s="166">
        <v>3823</v>
      </c>
      <c r="I112" s="167">
        <f t="shared" si="15"/>
        <v>-0.13172836702248469</v>
      </c>
      <c r="J112" s="167">
        <f>H112/H109</f>
        <v>0.16539759453145281</v>
      </c>
    </row>
    <row r="113" spans="2:10" x14ac:dyDescent="0.25">
      <c r="B113" s="161" t="s">
        <v>109</v>
      </c>
      <c r="C113" s="162">
        <v>0</v>
      </c>
      <c r="D113" s="162">
        <v>2381</v>
      </c>
      <c r="E113" s="162">
        <v>11861</v>
      </c>
      <c r="F113" s="162">
        <v>16780</v>
      </c>
      <c r="G113" s="162">
        <v>15781</v>
      </c>
      <c r="H113" s="162">
        <v>16853</v>
      </c>
      <c r="I113" s="163">
        <f t="shared" si="15"/>
        <v>6.7929788986756279E-2</v>
      </c>
      <c r="J113" s="163">
        <f>H113/H109</f>
        <v>0.72912520550315829</v>
      </c>
    </row>
    <row r="114" spans="2:10" x14ac:dyDescent="0.25">
      <c r="B114" s="165" t="s">
        <v>112</v>
      </c>
      <c r="C114" s="166">
        <v>0</v>
      </c>
      <c r="D114" s="166">
        <v>149</v>
      </c>
      <c r="E114" s="166">
        <v>7614</v>
      </c>
      <c r="F114" s="166">
        <v>11897</v>
      </c>
      <c r="G114" s="166">
        <v>10229</v>
      </c>
      <c r="H114" s="166">
        <v>11034</v>
      </c>
      <c r="I114" s="167">
        <f t="shared" si="15"/>
        <v>7.8697819923746248E-2</v>
      </c>
      <c r="J114" s="167">
        <f>H114/H109</f>
        <v>0.47737302068010729</v>
      </c>
    </row>
    <row r="115" spans="2:10" x14ac:dyDescent="0.25">
      <c r="B115" s="165" t="s">
        <v>115</v>
      </c>
      <c r="C115" s="166">
        <v>0</v>
      </c>
      <c r="D115" s="166">
        <v>398</v>
      </c>
      <c r="E115" s="166">
        <v>288</v>
      </c>
      <c r="F115" s="166">
        <v>523</v>
      </c>
      <c r="G115" s="166">
        <v>557</v>
      </c>
      <c r="H115" s="166">
        <v>654</v>
      </c>
      <c r="I115" s="167">
        <f t="shared" si="15"/>
        <v>0.17414721723518856</v>
      </c>
      <c r="J115" s="167">
        <f>H115/H109</f>
        <v>2.8294540105563728E-2</v>
      </c>
    </row>
    <row r="116" spans="2:10" x14ac:dyDescent="0.25">
      <c r="B116" s="165" t="s">
        <v>118</v>
      </c>
      <c r="C116" s="166">
        <v>0</v>
      </c>
      <c r="D116" s="166">
        <v>726</v>
      </c>
      <c r="E116" s="166">
        <v>650</v>
      </c>
      <c r="F116" s="166">
        <v>1147</v>
      </c>
      <c r="G116" s="166">
        <v>1201</v>
      </c>
      <c r="H116" s="166">
        <v>1412</v>
      </c>
      <c r="I116" s="167">
        <f t="shared" si="15"/>
        <v>0.1756869275603663</v>
      </c>
      <c r="J116" s="167">
        <f>H116/H109</f>
        <v>6.1088517781431165E-2</v>
      </c>
    </row>
    <row r="117" spans="2:10" x14ac:dyDescent="0.25">
      <c r="B117" s="165" t="s">
        <v>125</v>
      </c>
      <c r="C117" s="166">
        <v>0</v>
      </c>
      <c r="D117" s="166">
        <v>59</v>
      </c>
      <c r="E117" s="166">
        <v>1005</v>
      </c>
      <c r="F117" s="166">
        <v>335</v>
      </c>
      <c r="G117" s="166">
        <v>517</v>
      </c>
      <c r="H117" s="166">
        <v>326</v>
      </c>
      <c r="I117" s="167">
        <f t="shared" si="15"/>
        <v>-0.36943907156673117</v>
      </c>
      <c r="J117" s="167">
        <f>H117/H109</f>
        <v>1.4104006229990482E-2</v>
      </c>
    </row>
    <row r="118" spans="2:10" x14ac:dyDescent="0.25">
      <c r="B118" s="165" t="s">
        <v>121</v>
      </c>
      <c r="C118" s="166">
        <v>0</v>
      </c>
      <c r="D118" s="166">
        <v>322</v>
      </c>
      <c r="E118" s="166">
        <v>275</v>
      </c>
      <c r="F118" s="166">
        <v>366</v>
      </c>
      <c r="G118" s="166">
        <v>265</v>
      </c>
      <c r="H118" s="166">
        <v>324</v>
      </c>
      <c r="I118" s="167">
        <f t="shared" si="15"/>
        <v>0.22264150943396221</v>
      </c>
      <c r="J118" s="167">
        <f>H118/H109</f>
        <v>1.4017478584407718E-2</v>
      </c>
    </row>
    <row r="119" spans="2:10" x14ac:dyDescent="0.25">
      <c r="B119" s="165" t="s">
        <v>130</v>
      </c>
      <c r="C119" s="166">
        <v>0</v>
      </c>
      <c r="D119" s="166">
        <v>0</v>
      </c>
      <c r="E119" s="166">
        <v>16</v>
      </c>
      <c r="F119" s="166">
        <v>19</v>
      </c>
      <c r="G119" s="166">
        <v>9</v>
      </c>
      <c r="H119" s="166">
        <v>8</v>
      </c>
      <c r="I119" s="167">
        <f t="shared" si="15"/>
        <v>-0.11111111111111116</v>
      </c>
      <c r="J119" s="167">
        <f>H119/H109</f>
        <v>3.4611058233105475E-4</v>
      </c>
    </row>
    <row r="120" spans="2:10" x14ac:dyDescent="0.25">
      <c r="B120" s="165" t="s">
        <v>133</v>
      </c>
      <c r="C120" s="166">
        <v>0</v>
      </c>
      <c r="D120" s="166">
        <v>2</v>
      </c>
      <c r="E120" s="166">
        <v>18</v>
      </c>
      <c r="F120" s="166">
        <v>3</v>
      </c>
      <c r="G120" s="166">
        <v>11</v>
      </c>
      <c r="H120" s="166">
        <v>28</v>
      </c>
      <c r="I120" s="167">
        <f t="shared" si="15"/>
        <v>1.5454545454545454</v>
      </c>
      <c r="J120" s="167">
        <f>H120/H109</f>
        <v>1.2113870381586917E-3</v>
      </c>
    </row>
    <row r="121" spans="2:10" x14ac:dyDescent="0.25">
      <c r="B121" s="170" t="s">
        <v>147</v>
      </c>
      <c r="C121" s="171">
        <f t="shared" ref="C121:H121" si="16">C113-SUM(C114:C120)</f>
        <v>0</v>
      </c>
      <c r="D121" s="171">
        <f t="shared" si="16"/>
        <v>725</v>
      </c>
      <c r="E121" s="171">
        <f t="shared" si="16"/>
        <v>1995</v>
      </c>
      <c r="F121" s="171">
        <f t="shared" si="16"/>
        <v>2490</v>
      </c>
      <c r="G121" s="171">
        <f t="shared" si="16"/>
        <v>2992</v>
      </c>
      <c r="H121" s="171">
        <f t="shared" si="16"/>
        <v>3067</v>
      </c>
      <c r="I121" s="172">
        <f t="shared" si="15"/>
        <v>2.5066844919786169E-2</v>
      </c>
      <c r="J121" s="172">
        <f>H121/H109</f>
        <v>0.13269014450116812</v>
      </c>
    </row>
    <row r="122" spans="2:10" x14ac:dyDescent="0.25">
      <c r="B122" s="157" t="s">
        <v>53</v>
      </c>
      <c r="C122" s="176"/>
      <c r="D122" s="176"/>
      <c r="E122" s="176"/>
      <c r="F122" s="176"/>
      <c r="G122" s="176"/>
      <c r="H122" s="176"/>
      <c r="I122" s="177"/>
      <c r="J122" s="177"/>
    </row>
    <row r="123" spans="2:10" x14ac:dyDescent="0.25">
      <c r="B123" s="158" t="s">
        <v>70</v>
      </c>
      <c r="C123" s="178">
        <v>0</v>
      </c>
      <c r="D123" s="178">
        <v>12545</v>
      </c>
      <c r="E123" s="178">
        <v>18214</v>
      </c>
      <c r="F123" s="178">
        <v>17881</v>
      </c>
      <c r="G123" s="178">
        <v>17439</v>
      </c>
      <c r="H123" s="178">
        <v>22620</v>
      </c>
      <c r="I123" s="179">
        <f t="shared" ref="I123:I135" si="17">IFERROR(H123/G123-1,"-")</f>
        <v>0.29709272320660585</v>
      </c>
      <c r="J123" s="179">
        <f>H123/H123</f>
        <v>1</v>
      </c>
    </row>
    <row r="124" spans="2:10" x14ac:dyDescent="0.25">
      <c r="B124" s="161" t="s">
        <v>99</v>
      </c>
      <c r="C124" s="162">
        <v>0</v>
      </c>
      <c r="D124" s="162">
        <v>8659</v>
      </c>
      <c r="E124" s="162">
        <v>12721</v>
      </c>
      <c r="F124" s="162">
        <v>13214</v>
      </c>
      <c r="G124" s="162">
        <v>12647</v>
      </c>
      <c r="H124" s="162">
        <v>17139</v>
      </c>
      <c r="I124" s="163">
        <f t="shared" si="17"/>
        <v>0.3551830473630111</v>
      </c>
      <c r="J124" s="163">
        <f>H124/H123</f>
        <v>0.75769230769230766</v>
      </c>
    </row>
    <row r="125" spans="2:10" x14ac:dyDescent="0.25">
      <c r="B125" s="165" t="s">
        <v>105</v>
      </c>
      <c r="C125" s="166">
        <v>0</v>
      </c>
      <c r="D125" s="166">
        <v>4730</v>
      </c>
      <c r="E125" s="166">
        <v>6564</v>
      </c>
      <c r="F125" s="166">
        <v>6315</v>
      </c>
      <c r="G125" s="166">
        <v>5666</v>
      </c>
      <c r="H125" s="166">
        <v>9427</v>
      </c>
      <c r="I125" s="167">
        <f t="shared" si="17"/>
        <v>0.66378397458524541</v>
      </c>
      <c r="J125" s="167">
        <f>H125/H123</f>
        <v>0.41675508399646333</v>
      </c>
    </row>
    <row r="126" spans="2:10" x14ac:dyDescent="0.25">
      <c r="B126" s="165" t="s">
        <v>102</v>
      </c>
      <c r="C126" s="166">
        <v>0</v>
      </c>
      <c r="D126" s="166">
        <v>3929</v>
      </c>
      <c r="E126" s="166">
        <v>6157</v>
      </c>
      <c r="F126" s="166">
        <v>6899</v>
      </c>
      <c r="G126" s="166">
        <v>6981</v>
      </c>
      <c r="H126" s="166">
        <v>7712</v>
      </c>
      <c r="I126" s="167">
        <f t="shared" si="17"/>
        <v>0.10471279186362992</v>
      </c>
      <c r="J126" s="167">
        <f>H126/H123</f>
        <v>0.34093722369584439</v>
      </c>
    </row>
    <row r="127" spans="2:10" x14ac:dyDescent="0.25">
      <c r="B127" s="161" t="s">
        <v>109</v>
      </c>
      <c r="C127" s="162">
        <v>0</v>
      </c>
      <c r="D127" s="162">
        <v>3886</v>
      </c>
      <c r="E127" s="162">
        <v>5493</v>
      </c>
      <c r="F127" s="162">
        <v>4667</v>
      </c>
      <c r="G127" s="162">
        <v>4792</v>
      </c>
      <c r="H127" s="162">
        <v>5481</v>
      </c>
      <c r="I127" s="163">
        <f t="shared" si="17"/>
        <v>0.14378130217028384</v>
      </c>
      <c r="J127" s="163">
        <f>H127/H123</f>
        <v>0.24230769230769231</v>
      </c>
    </row>
    <row r="128" spans="2:10" x14ac:dyDescent="0.25">
      <c r="B128" s="165" t="s">
        <v>112</v>
      </c>
      <c r="C128" s="166">
        <v>0</v>
      </c>
      <c r="D128" s="166">
        <v>134</v>
      </c>
      <c r="E128" s="166">
        <v>466</v>
      </c>
      <c r="F128" s="166">
        <v>455</v>
      </c>
      <c r="G128" s="166">
        <v>385</v>
      </c>
      <c r="H128" s="166">
        <v>495</v>
      </c>
      <c r="I128" s="167">
        <f t="shared" si="17"/>
        <v>0.28571428571428581</v>
      </c>
      <c r="J128" s="167">
        <f>H128/H123</f>
        <v>2.1883289124668436E-2</v>
      </c>
    </row>
    <row r="129" spans="2:10" x14ac:dyDescent="0.25">
      <c r="B129" s="165" t="s">
        <v>115</v>
      </c>
      <c r="C129" s="166">
        <v>0</v>
      </c>
      <c r="D129" s="166">
        <v>354</v>
      </c>
      <c r="E129" s="166">
        <v>480</v>
      </c>
      <c r="F129" s="166">
        <v>474</v>
      </c>
      <c r="G129" s="166">
        <v>450</v>
      </c>
      <c r="H129" s="166">
        <v>496</v>
      </c>
      <c r="I129" s="167">
        <f t="shared" si="17"/>
        <v>0.10222222222222221</v>
      </c>
      <c r="J129" s="167">
        <f>H129/H123</f>
        <v>2.1927497789566756E-2</v>
      </c>
    </row>
    <row r="130" spans="2:10" x14ac:dyDescent="0.25">
      <c r="B130" s="165" t="s">
        <v>118</v>
      </c>
      <c r="C130" s="166">
        <v>0</v>
      </c>
      <c r="D130" s="166">
        <v>803</v>
      </c>
      <c r="E130" s="166">
        <v>585</v>
      </c>
      <c r="F130" s="166">
        <v>589</v>
      </c>
      <c r="G130" s="166">
        <v>640</v>
      </c>
      <c r="H130" s="166">
        <v>580</v>
      </c>
      <c r="I130" s="167">
        <f t="shared" si="17"/>
        <v>-9.375E-2</v>
      </c>
      <c r="J130" s="167">
        <f>H130/H123</f>
        <v>2.564102564102564E-2</v>
      </c>
    </row>
    <row r="131" spans="2:10" x14ac:dyDescent="0.25">
      <c r="B131" s="165" t="s">
        <v>125</v>
      </c>
      <c r="C131" s="166">
        <v>0</v>
      </c>
      <c r="D131" s="166">
        <v>58</v>
      </c>
      <c r="E131" s="166">
        <v>143</v>
      </c>
      <c r="F131" s="166">
        <v>160</v>
      </c>
      <c r="G131" s="166">
        <v>146</v>
      </c>
      <c r="H131" s="166">
        <v>131</v>
      </c>
      <c r="I131" s="167">
        <f t="shared" si="17"/>
        <v>-0.10273972602739723</v>
      </c>
      <c r="J131" s="167">
        <f>H131/H123</f>
        <v>5.7913351016799291E-3</v>
      </c>
    </row>
    <row r="132" spans="2:10" x14ac:dyDescent="0.25">
      <c r="B132" s="165" t="s">
        <v>121</v>
      </c>
      <c r="C132" s="166">
        <v>0</v>
      </c>
      <c r="D132" s="166">
        <v>99</v>
      </c>
      <c r="E132" s="166">
        <v>117</v>
      </c>
      <c r="F132" s="166">
        <v>90</v>
      </c>
      <c r="G132" s="166">
        <v>133</v>
      </c>
      <c r="H132" s="166">
        <v>153</v>
      </c>
      <c r="I132" s="167">
        <f t="shared" si="17"/>
        <v>0.15037593984962405</v>
      </c>
      <c r="J132" s="167">
        <f>H132/H123</f>
        <v>6.7639257294429709E-3</v>
      </c>
    </row>
    <row r="133" spans="2:10" x14ac:dyDescent="0.25">
      <c r="B133" s="165" t="s">
        <v>130</v>
      </c>
      <c r="C133" s="166">
        <v>0</v>
      </c>
      <c r="D133" s="166">
        <v>14</v>
      </c>
      <c r="E133" s="166">
        <v>33</v>
      </c>
      <c r="F133" s="166">
        <v>21</v>
      </c>
      <c r="G133" s="166">
        <v>13</v>
      </c>
      <c r="H133" s="166">
        <v>12</v>
      </c>
      <c r="I133" s="167">
        <f t="shared" si="17"/>
        <v>-7.6923076923076872E-2</v>
      </c>
      <c r="J133" s="167">
        <f>H133/H123</f>
        <v>5.305039787798408E-4</v>
      </c>
    </row>
    <row r="134" spans="2:10" x14ac:dyDescent="0.25">
      <c r="B134" s="165" t="s">
        <v>133</v>
      </c>
      <c r="C134" s="166">
        <v>0</v>
      </c>
      <c r="D134" s="166">
        <v>25</v>
      </c>
      <c r="E134" s="166">
        <v>52</v>
      </c>
      <c r="F134" s="166">
        <v>55</v>
      </c>
      <c r="G134" s="166">
        <v>46</v>
      </c>
      <c r="H134" s="166">
        <v>45</v>
      </c>
      <c r="I134" s="167">
        <f t="shared" si="17"/>
        <v>-2.1739130434782594E-2</v>
      </c>
      <c r="J134" s="167">
        <f>H134/H123</f>
        <v>1.9893899204244032E-3</v>
      </c>
    </row>
    <row r="135" spans="2:10" x14ac:dyDescent="0.25">
      <c r="B135" s="170" t="s">
        <v>147</v>
      </c>
      <c r="C135" s="171">
        <f t="shared" ref="C135:H135" si="18">C127-SUM(C128:C134)</f>
        <v>0</v>
      </c>
      <c r="D135" s="171">
        <f t="shared" si="18"/>
        <v>2399</v>
      </c>
      <c r="E135" s="171">
        <f t="shared" si="18"/>
        <v>3617</v>
      </c>
      <c r="F135" s="171">
        <f t="shared" si="18"/>
        <v>2823</v>
      </c>
      <c r="G135" s="171">
        <f t="shared" si="18"/>
        <v>2979</v>
      </c>
      <c r="H135" s="171">
        <f t="shared" si="18"/>
        <v>3569</v>
      </c>
      <c r="I135" s="172">
        <f t="shared" si="17"/>
        <v>0.19805303793219209</v>
      </c>
      <c r="J135" s="172">
        <f>H135/H123</f>
        <v>0.15778072502210433</v>
      </c>
    </row>
    <row r="136" spans="2:10" x14ac:dyDescent="0.25">
      <c r="B136" s="157" t="s">
        <v>54</v>
      </c>
      <c r="C136" s="176"/>
      <c r="D136" s="176"/>
      <c r="E136" s="176"/>
      <c r="F136" s="176"/>
      <c r="G136" s="176"/>
      <c r="H136" s="176"/>
      <c r="I136" s="177"/>
      <c r="J136" s="177"/>
    </row>
    <row r="137" spans="2:10" x14ac:dyDescent="0.25">
      <c r="B137" s="158" t="s">
        <v>70</v>
      </c>
      <c r="C137" s="178">
        <v>0</v>
      </c>
      <c r="D137" s="178">
        <v>6823</v>
      </c>
      <c r="E137" s="178">
        <v>20251</v>
      </c>
      <c r="F137" s="178">
        <v>21547</v>
      </c>
      <c r="G137" s="178">
        <v>23449</v>
      </c>
      <c r="H137" s="178">
        <v>19536</v>
      </c>
      <c r="I137" s="179">
        <f t="shared" ref="I137:I149" si="19">IFERROR(H137/G137-1,"-")</f>
        <v>-0.16687278775214298</v>
      </c>
      <c r="J137" s="179">
        <f>H137/H137</f>
        <v>1</v>
      </c>
    </row>
    <row r="138" spans="2:10" x14ac:dyDescent="0.25">
      <c r="B138" s="161" t="s">
        <v>99</v>
      </c>
      <c r="C138" s="162">
        <v>0</v>
      </c>
      <c r="D138" s="162">
        <v>4087</v>
      </c>
      <c r="E138" s="162">
        <v>2857</v>
      </c>
      <c r="F138" s="162">
        <v>2472</v>
      </c>
      <c r="G138" s="162">
        <v>2206</v>
      </c>
      <c r="H138" s="162">
        <v>1847</v>
      </c>
      <c r="I138" s="163">
        <f t="shared" si="19"/>
        <v>-0.16273798730734357</v>
      </c>
      <c r="J138" s="163">
        <f>H138/H137</f>
        <v>9.4543407043407038E-2</v>
      </c>
    </row>
    <row r="139" spans="2:10" x14ac:dyDescent="0.25">
      <c r="B139" s="165" t="s">
        <v>105</v>
      </c>
      <c r="C139" s="166">
        <v>0</v>
      </c>
      <c r="D139" s="166">
        <v>3398</v>
      </c>
      <c r="E139" s="166">
        <v>2228</v>
      </c>
      <c r="F139" s="166">
        <v>1623</v>
      </c>
      <c r="G139" s="166">
        <v>1464</v>
      </c>
      <c r="H139" s="166">
        <v>1032</v>
      </c>
      <c r="I139" s="167">
        <f t="shared" si="19"/>
        <v>-0.29508196721311475</v>
      </c>
      <c r="J139" s="167">
        <f>H139/H137</f>
        <v>5.2825552825552825E-2</v>
      </c>
    </row>
    <row r="140" spans="2:10" x14ac:dyDescent="0.25">
      <c r="B140" s="165" t="s">
        <v>102</v>
      </c>
      <c r="C140" s="166">
        <v>0</v>
      </c>
      <c r="D140" s="166">
        <v>689</v>
      </c>
      <c r="E140" s="166">
        <v>629</v>
      </c>
      <c r="F140" s="166">
        <v>849</v>
      </c>
      <c r="G140" s="166">
        <v>742</v>
      </c>
      <c r="H140" s="166">
        <v>815</v>
      </c>
      <c r="I140" s="167">
        <f t="shared" si="19"/>
        <v>9.8382749326145547E-2</v>
      </c>
      <c r="J140" s="167">
        <f>H140/H137</f>
        <v>4.1717854217854219E-2</v>
      </c>
    </row>
    <row r="141" spans="2:10" x14ac:dyDescent="0.25">
      <c r="B141" s="161" t="s">
        <v>109</v>
      </c>
      <c r="C141" s="162">
        <v>0</v>
      </c>
      <c r="D141" s="162">
        <v>2736</v>
      </c>
      <c r="E141" s="162">
        <v>17394</v>
      </c>
      <c r="F141" s="162">
        <v>19075</v>
      </c>
      <c r="G141" s="162">
        <v>21243</v>
      </c>
      <c r="H141" s="162">
        <v>17689</v>
      </c>
      <c r="I141" s="163">
        <f t="shared" si="19"/>
        <v>-0.16730217012662996</v>
      </c>
      <c r="J141" s="163">
        <f>H141/H137</f>
        <v>0.90545659295659298</v>
      </c>
    </row>
    <row r="142" spans="2:10" x14ac:dyDescent="0.25">
      <c r="B142" s="165" t="s">
        <v>112</v>
      </c>
      <c r="C142" s="166">
        <v>0</v>
      </c>
      <c r="D142" s="166">
        <v>56</v>
      </c>
      <c r="E142" s="166">
        <v>8204</v>
      </c>
      <c r="F142" s="166">
        <v>8883</v>
      </c>
      <c r="G142" s="166">
        <v>10301</v>
      </c>
      <c r="H142" s="166">
        <v>9728</v>
      </c>
      <c r="I142" s="167">
        <f t="shared" si="19"/>
        <v>-5.5625667410931001E-2</v>
      </c>
      <c r="J142" s="167">
        <f>H142/H137</f>
        <v>0.49795249795249796</v>
      </c>
    </row>
    <row r="143" spans="2:10" x14ac:dyDescent="0.25">
      <c r="B143" s="165" t="s">
        <v>115</v>
      </c>
      <c r="C143" s="166">
        <v>0</v>
      </c>
      <c r="D143" s="166">
        <v>262</v>
      </c>
      <c r="E143" s="166">
        <v>881</v>
      </c>
      <c r="F143" s="166">
        <v>1613</v>
      </c>
      <c r="G143" s="166">
        <v>1681</v>
      </c>
      <c r="H143" s="166">
        <v>829</v>
      </c>
      <c r="I143" s="167">
        <f t="shared" si="19"/>
        <v>-0.50684116597263529</v>
      </c>
      <c r="J143" s="167">
        <f>H143/H137</f>
        <v>4.2434479934479935E-2</v>
      </c>
    </row>
    <row r="144" spans="2:10" x14ac:dyDescent="0.25">
      <c r="B144" s="165" t="s">
        <v>118</v>
      </c>
      <c r="C144" s="166">
        <v>0</v>
      </c>
      <c r="D144" s="166">
        <v>899</v>
      </c>
      <c r="E144" s="166">
        <v>2517</v>
      </c>
      <c r="F144" s="166">
        <v>2516</v>
      </c>
      <c r="G144" s="166">
        <v>2477</v>
      </c>
      <c r="H144" s="166">
        <v>1698</v>
      </c>
      <c r="I144" s="167">
        <f t="shared" si="19"/>
        <v>-0.3144933387161889</v>
      </c>
      <c r="J144" s="167">
        <f>H144/H137</f>
        <v>8.6916461916461921E-2</v>
      </c>
    </row>
    <row r="145" spans="2:10" x14ac:dyDescent="0.25">
      <c r="B145" s="165" t="s">
        <v>125</v>
      </c>
      <c r="C145" s="166">
        <v>0</v>
      </c>
      <c r="D145" s="166">
        <v>38</v>
      </c>
      <c r="E145" s="166">
        <v>827</v>
      </c>
      <c r="F145" s="166">
        <v>516</v>
      </c>
      <c r="G145" s="166">
        <v>527</v>
      </c>
      <c r="H145" s="166">
        <v>280</v>
      </c>
      <c r="I145" s="167">
        <f t="shared" si="19"/>
        <v>-0.46869070208728658</v>
      </c>
      <c r="J145" s="167">
        <f>H145/H137</f>
        <v>1.4332514332514333E-2</v>
      </c>
    </row>
    <row r="146" spans="2:10" x14ac:dyDescent="0.25">
      <c r="B146" s="165" t="s">
        <v>121</v>
      </c>
      <c r="C146" s="166">
        <v>0</v>
      </c>
      <c r="D146" s="166">
        <v>120</v>
      </c>
      <c r="E146" s="166">
        <v>214</v>
      </c>
      <c r="F146" s="166">
        <v>518</v>
      </c>
      <c r="G146" s="166">
        <v>597</v>
      </c>
      <c r="H146" s="166">
        <v>211</v>
      </c>
      <c r="I146" s="167">
        <f t="shared" si="19"/>
        <v>-0.64656616415410384</v>
      </c>
      <c r="J146" s="167">
        <f>H146/H137</f>
        <v>1.0800573300573301E-2</v>
      </c>
    </row>
    <row r="147" spans="2:10" x14ac:dyDescent="0.25">
      <c r="B147" s="165" t="s">
        <v>130</v>
      </c>
      <c r="C147" s="166">
        <v>0</v>
      </c>
      <c r="D147" s="166">
        <v>10</v>
      </c>
      <c r="E147" s="166">
        <v>22</v>
      </c>
      <c r="F147" s="166">
        <v>9</v>
      </c>
      <c r="G147" s="166">
        <v>22</v>
      </c>
      <c r="H147" s="166">
        <v>9</v>
      </c>
      <c r="I147" s="167">
        <f t="shared" si="19"/>
        <v>-0.59090909090909083</v>
      </c>
      <c r="J147" s="167">
        <f>H147/H137</f>
        <v>4.606879606879607E-4</v>
      </c>
    </row>
    <row r="148" spans="2:10" x14ac:dyDescent="0.25">
      <c r="B148" s="165" t="s">
        <v>133</v>
      </c>
      <c r="C148" s="166">
        <v>0</v>
      </c>
      <c r="D148" s="166">
        <v>3</v>
      </c>
      <c r="E148" s="166">
        <v>2</v>
      </c>
      <c r="F148" s="166">
        <v>28</v>
      </c>
      <c r="G148" s="166">
        <v>14</v>
      </c>
      <c r="H148" s="166">
        <v>14</v>
      </c>
      <c r="I148" s="167">
        <f t="shared" si="19"/>
        <v>0</v>
      </c>
      <c r="J148" s="167">
        <f>H148/H137</f>
        <v>7.1662571662571659E-4</v>
      </c>
    </row>
    <row r="149" spans="2:10" x14ac:dyDescent="0.25">
      <c r="B149" s="170" t="s">
        <v>147</v>
      </c>
      <c r="C149" s="171">
        <f t="shared" ref="C149:H149" si="20">C141-SUM(C142:C148)</f>
        <v>0</v>
      </c>
      <c r="D149" s="171">
        <f t="shared" si="20"/>
        <v>1348</v>
      </c>
      <c r="E149" s="171">
        <f t="shared" si="20"/>
        <v>4727</v>
      </c>
      <c r="F149" s="171">
        <f t="shared" si="20"/>
        <v>4992</v>
      </c>
      <c r="G149" s="171">
        <f t="shared" si="20"/>
        <v>5624</v>
      </c>
      <c r="H149" s="171">
        <f t="shared" si="20"/>
        <v>4920</v>
      </c>
      <c r="I149" s="172">
        <f t="shared" si="19"/>
        <v>-0.12517780938833567</v>
      </c>
      <c r="J149" s="172">
        <f>H149/H137</f>
        <v>0.25184275184275184</v>
      </c>
    </row>
    <row r="150" spans="2:10" x14ac:dyDescent="0.25">
      <c r="B150" s="157" t="s">
        <v>55</v>
      </c>
      <c r="C150" s="176"/>
      <c r="D150" s="176"/>
      <c r="E150" s="176"/>
      <c r="F150" s="176"/>
      <c r="G150" s="176"/>
      <c r="H150" s="176"/>
      <c r="I150" s="177"/>
      <c r="J150" s="177"/>
    </row>
    <row r="151" spans="2:10" x14ac:dyDescent="0.25">
      <c r="B151" s="158" t="s">
        <v>70</v>
      </c>
      <c r="C151" s="178">
        <v>0</v>
      </c>
      <c r="D151" s="178">
        <v>5327</v>
      </c>
      <c r="E151" s="178">
        <v>9434</v>
      </c>
      <c r="F151" s="178">
        <v>9921</v>
      </c>
      <c r="G151" s="178">
        <v>10301</v>
      </c>
      <c r="H151" s="178">
        <v>9326</v>
      </c>
      <c r="I151" s="179">
        <f t="shared" ref="I151:I163" si="21">IFERROR(H151/G151-1,"-")</f>
        <v>-9.4651004756819757E-2</v>
      </c>
      <c r="J151" s="179">
        <f>H151/H151</f>
        <v>1</v>
      </c>
    </row>
    <row r="152" spans="2:10" x14ac:dyDescent="0.25">
      <c r="B152" s="161" t="s">
        <v>99</v>
      </c>
      <c r="C152" s="162">
        <v>0</v>
      </c>
      <c r="D152" s="162">
        <v>3665</v>
      </c>
      <c r="E152" s="162">
        <v>6122</v>
      </c>
      <c r="F152" s="162">
        <v>5621</v>
      </c>
      <c r="G152" s="162">
        <v>5739</v>
      </c>
      <c r="H152" s="162">
        <v>4763</v>
      </c>
      <c r="I152" s="163">
        <f t="shared" si="21"/>
        <v>-0.17006447116222334</v>
      </c>
      <c r="J152" s="163">
        <f>H152/H151</f>
        <v>0.51072271070126529</v>
      </c>
    </row>
    <row r="153" spans="2:10" x14ac:dyDescent="0.25">
      <c r="B153" s="165" t="s">
        <v>105</v>
      </c>
      <c r="C153" s="166">
        <v>0</v>
      </c>
      <c r="D153" s="166">
        <v>3372</v>
      </c>
      <c r="E153" s="166">
        <v>4060</v>
      </c>
      <c r="F153" s="166">
        <v>3777</v>
      </c>
      <c r="G153" s="166">
        <v>3680</v>
      </c>
      <c r="H153" s="166">
        <v>2847</v>
      </c>
      <c r="I153" s="167">
        <f t="shared" si="21"/>
        <v>-0.22635869565217392</v>
      </c>
      <c r="J153" s="167">
        <f>H153/H151</f>
        <v>0.3052755736650225</v>
      </c>
    </row>
    <row r="154" spans="2:10" x14ac:dyDescent="0.25">
      <c r="B154" s="165" t="s">
        <v>102</v>
      </c>
      <c r="C154" s="166">
        <v>0</v>
      </c>
      <c r="D154" s="166">
        <v>293</v>
      </c>
      <c r="E154" s="166">
        <v>2062</v>
      </c>
      <c r="F154" s="166">
        <v>1844</v>
      </c>
      <c r="G154" s="166">
        <v>2059</v>
      </c>
      <c r="H154" s="166">
        <v>1916</v>
      </c>
      <c r="I154" s="167">
        <f t="shared" si="21"/>
        <v>-6.9451189898008692E-2</v>
      </c>
      <c r="J154" s="167">
        <f>H154/H151</f>
        <v>0.20544713703624276</v>
      </c>
    </row>
    <row r="155" spans="2:10" x14ac:dyDescent="0.25">
      <c r="B155" s="161" t="s">
        <v>109</v>
      </c>
      <c r="C155" s="162">
        <v>0</v>
      </c>
      <c r="D155" s="162">
        <v>1662</v>
      </c>
      <c r="E155" s="162">
        <v>3312</v>
      </c>
      <c r="F155" s="162">
        <v>4300</v>
      </c>
      <c r="G155" s="162">
        <v>4562</v>
      </c>
      <c r="H155" s="162">
        <v>4563</v>
      </c>
      <c r="I155" s="163">
        <f t="shared" si="21"/>
        <v>2.1920210434012155E-4</v>
      </c>
      <c r="J155" s="163">
        <f>H155/H151</f>
        <v>0.48927728929873471</v>
      </c>
    </row>
    <row r="156" spans="2:10" x14ac:dyDescent="0.25">
      <c r="B156" s="165" t="s">
        <v>112</v>
      </c>
      <c r="C156" s="166">
        <v>0</v>
      </c>
      <c r="D156" s="166">
        <v>62</v>
      </c>
      <c r="E156" s="166">
        <v>1248</v>
      </c>
      <c r="F156" s="166">
        <v>1539</v>
      </c>
      <c r="G156" s="166">
        <v>1363</v>
      </c>
      <c r="H156" s="166">
        <v>1223</v>
      </c>
      <c r="I156" s="167">
        <f t="shared" si="21"/>
        <v>-0.10271460014673517</v>
      </c>
      <c r="J156" s="167">
        <f>H156/H151</f>
        <v>0.13113875187647436</v>
      </c>
    </row>
    <row r="157" spans="2:10" x14ac:dyDescent="0.25">
      <c r="B157" s="165" t="s">
        <v>115</v>
      </c>
      <c r="C157" s="166">
        <v>0</v>
      </c>
      <c r="D157" s="166">
        <v>257</v>
      </c>
      <c r="E157" s="166">
        <v>704</v>
      </c>
      <c r="F157" s="166">
        <v>710</v>
      </c>
      <c r="G157" s="166">
        <v>769</v>
      </c>
      <c r="H157" s="166">
        <v>675</v>
      </c>
      <c r="I157" s="167">
        <f t="shared" si="21"/>
        <v>-0.12223667100130042</v>
      </c>
      <c r="J157" s="167">
        <f>H157/H151</f>
        <v>7.2378297233540639E-2</v>
      </c>
    </row>
    <row r="158" spans="2:10" x14ac:dyDescent="0.25">
      <c r="B158" s="165" t="s">
        <v>118</v>
      </c>
      <c r="C158" s="166">
        <v>0</v>
      </c>
      <c r="D158" s="166">
        <v>638</v>
      </c>
      <c r="E158" s="166">
        <v>408</v>
      </c>
      <c r="F158" s="166">
        <v>845</v>
      </c>
      <c r="G158" s="166">
        <v>932</v>
      </c>
      <c r="H158" s="166">
        <v>1198</v>
      </c>
      <c r="I158" s="167">
        <f t="shared" si="21"/>
        <v>0.28540772532188852</v>
      </c>
      <c r="J158" s="167">
        <f>H158/H151</f>
        <v>0.12845807420115804</v>
      </c>
    </row>
    <row r="159" spans="2:10" x14ac:dyDescent="0.25">
      <c r="B159" s="165" t="s">
        <v>125</v>
      </c>
      <c r="C159" s="166">
        <v>0</v>
      </c>
      <c r="D159" s="166">
        <v>56</v>
      </c>
      <c r="E159" s="166">
        <v>76</v>
      </c>
      <c r="F159" s="166">
        <v>105</v>
      </c>
      <c r="G159" s="166">
        <v>156</v>
      </c>
      <c r="H159" s="166">
        <v>128</v>
      </c>
      <c r="I159" s="167">
        <f t="shared" si="21"/>
        <v>-0.17948717948717952</v>
      </c>
      <c r="J159" s="167">
        <f>H159/H151</f>
        <v>1.3725069697619559E-2</v>
      </c>
    </row>
    <row r="160" spans="2:10" x14ac:dyDescent="0.25">
      <c r="B160" s="165" t="s">
        <v>121</v>
      </c>
      <c r="C160" s="166">
        <v>0</v>
      </c>
      <c r="D160" s="166">
        <v>64</v>
      </c>
      <c r="E160" s="166">
        <v>117</v>
      </c>
      <c r="F160" s="166">
        <v>131</v>
      </c>
      <c r="G160" s="166">
        <v>158</v>
      </c>
      <c r="H160" s="166">
        <v>161</v>
      </c>
      <c r="I160" s="167">
        <f t="shared" si="21"/>
        <v>1.8987341772152E-2</v>
      </c>
      <c r="J160" s="167">
        <f>H160/H151</f>
        <v>1.72635642290371E-2</v>
      </c>
    </row>
    <row r="161" spans="2:10" x14ac:dyDescent="0.25">
      <c r="B161" s="165" t="s">
        <v>130</v>
      </c>
      <c r="C161" s="166">
        <v>0</v>
      </c>
      <c r="D161" s="166">
        <v>1</v>
      </c>
      <c r="E161" s="166">
        <v>11</v>
      </c>
      <c r="F161" s="166">
        <v>25</v>
      </c>
      <c r="G161" s="166">
        <v>1</v>
      </c>
      <c r="H161" s="166">
        <v>4</v>
      </c>
      <c r="I161" s="167">
        <f t="shared" si="21"/>
        <v>3</v>
      </c>
      <c r="J161" s="167">
        <f>H161/H151</f>
        <v>4.2890842805061121E-4</v>
      </c>
    </row>
    <row r="162" spans="2:10" x14ac:dyDescent="0.25">
      <c r="B162" s="165" t="s">
        <v>133</v>
      </c>
      <c r="C162" s="166">
        <v>0</v>
      </c>
      <c r="D162" s="166">
        <v>23</v>
      </c>
      <c r="E162" s="166">
        <v>12</v>
      </c>
      <c r="F162" s="166">
        <v>5</v>
      </c>
      <c r="G162" s="166">
        <v>3</v>
      </c>
      <c r="H162" s="166">
        <v>18</v>
      </c>
      <c r="I162" s="167">
        <f t="shared" si="21"/>
        <v>5</v>
      </c>
      <c r="J162" s="167">
        <f>H162/H151</f>
        <v>1.9300879262277503E-3</v>
      </c>
    </row>
    <row r="163" spans="2:10" x14ac:dyDescent="0.25">
      <c r="B163" s="170" t="s">
        <v>147</v>
      </c>
      <c r="C163" s="171">
        <f t="shared" ref="C163:H163" si="22">C155-SUM(C156:C162)</f>
        <v>0</v>
      </c>
      <c r="D163" s="171">
        <f t="shared" si="22"/>
        <v>561</v>
      </c>
      <c r="E163" s="171">
        <f t="shared" si="22"/>
        <v>736</v>
      </c>
      <c r="F163" s="171">
        <f t="shared" si="22"/>
        <v>940</v>
      </c>
      <c r="G163" s="171">
        <f t="shared" si="22"/>
        <v>1180</v>
      </c>
      <c r="H163" s="171">
        <f t="shared" si="22"/>
        <v>1156</v>
      </c>
      <c r="I163" s="172">
        <f t="shared" si="21"/>
        <v>-2.033898305084747E-2</v>
      </c>
      <c r="J163" s="172">
        <f>H163/H151</f>
        <v>0.12395453570662664</v>
      </c>
    </row>
    <row r="164" spans="2:10" x14ac:dyDescent="0.25">
      <c r="C164" s="81"/>
      <c r="D164" s="81"/>
      <c r="E164" s="81"/>
      <c r="F164" s="81"/>
      <c r="G164" s="81"/>
      <c r="H164" s="81"/>
      <c r="I164" s="81"/>
    </row>
    <row r="165" spans="2:10" x14ac:dyDescent="0.25">
      <c r="B165" s="107" t="s">
        <v>57</v>
      </c>
      <c r="C165" s="107"/>
      <c r="D165" s="107"/>
      <c r="E165" s="107"/>
      <c r="F165" s="107"/>
      <c r="G165" s="107"/>
      <c r="H165" s="107"/>
      <c r="I165" s="107"/>
      <c r="J165" s="107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CE42D-6057-42F3-B246-7A7C4BD2B297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79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9"/>
      <c r="D4" s="279"/>
      <c r="E4" s="279"/>
      <c r="F4" s="279"/>
      <c r="G4" s="279"/>
      <c r="H4" s="279"/>
      <c r="I4" s="279"/>
      <c r="J4" s="279"/>
      <c r="K4" s="146"/>
      <c r="L4" s="146"/>
      <c r="M4" s="146"/>
      <c r="P4" s="145" t="s">
        <v>252</v>
      </c>
      <c r="Q4" s="146"/>
      <c r="R4" s="146"/>
      <c r="S4" s="146"/>
      <c r="T4" s="146"/>
      <c r="U4" s="146"/>
      <c r="V4" s="146"/>
      <c r="W4" s="146"/>
      <c r="X4" s="146"/>
      <c r="Y4" s="146"/>
    </row>
    <row r="5" spans="1:25" ht="6" customHeight="1" x14ac:dyDescent="0.25"/>
    <row r="6" spans="1:25" ht="15.75" x14ac:dyDescent="0.25">
      <c r="B6" s="147"/>
      <c r="C6" s="309" t="s">
        <v>45</v>
      </c>
      <c r="D6" s="310"/>
      <c r="E6" s="310"/>
      <c r="F6" s="310"/>
      <c r="G6" s="310"/>
      <c r="H6" s="310"/>
      <c r="I6" s="310"/>
      <c r="J6" s="310"/>
      <c r="K6" s="310"/>
      <c r="L6" s="310"/>
      <c r="M6" s="310"/>
      <c r="P6" s="147"/>
      <c r="Q6" s="309" t="s">
        <v>45</v>
      </c>
      <c r="R6" s="310"/>
      <c r="S6" s="310"/>
      <c r="T6" s="310"/>
      <c r="U6" s="310"/>
      <c r="V6" s="310"/>
      <c r="W6" s="310"/>
      <c r="X6" s="310"/>
      <c r="Y6" s="310"/>
    </row>
    <row r="7" spans="1:25" s="148" customFormat="1" ht="72" customHeight="1" x14ac:dyDescent="0.25">
      <c r="B7" s="149"/>
      <c r="C7" s="174" t="s">
        <v>253</v>
      </c>
      <c r="D7" s="174" t="s">
        <v>254</v>
      </c>
      <c r="E7" s="174" t="s">
        <v>255</v>
      </c>
      <c r="F7" s="174" t="s">
        <v>256</v>
      </c>
      <c r="G7" s="174" t="s">
        <v>257</v>
      </c>
      <c r="H7" s="174" t="s">
        <v>258</v>
      </c>
      <c r="I7" s="175" t="str">
        <f>CONCATENATE("var. ",RIGHT(H7,2),"/",RIGHT(G7,2))</f>
        <v>var. 25/24</v>
      </c>
      <c r="J7" s="175" t="str">
        <f>CONCATENATE("var. ",RIGHT(H7,2),"/",RIGHT(D7,2))</f>
        <v>var. 25/21</v>
      </c>
      <c r="K7" s="174" t="str">
        <f>CONCATENATE("dif. ",RIGHT(H7,2),"/",RIGHT(G7,2))</f>
        <v>dif. 25/24</v>
      </c>
      <c r="L7" s="174" t="str">
        <f>CONCATENATE("dif. ",RIGHT(H7,2),"/",RIGHT(D7,2))</f>
        <v>dif. 25/21</v>
      </c>
      <c r="M7" s="175" t="str">
        <f>CONCATENATE("Cuota s/ total lugares de residencia ",RIGHT(H7,4))</f>
        <v>Cuota s/ total lugares de residencia 2025</v>
      </c>
      <c r="P7" s="149"/>
      <c r="Q7" s="174" t="s">
        <v>253</v>
      </c>
      <c r="R7" s="174" t="s">
        <v>254</v>
      </c>
      <c r="S7" s="174" t="s">
        <v>255</v>
      </c>
      <c r="T7" s="174" t="s">
        <v>256</v>
      </c>
      <c r="U7" s="174" t="s">
        <v>257</v>
      </c>
      <c r="V7" s="174" t="s">
        <v>258</v>
      </c>
      <c r="W7" s="175" t="str">
        <f>CONCATENATE("var. ",RIGHT(V7,2),"/",RIGHT(U7,2))</f>
        <v>var. 25/24</v>
      </c>
      <c r="X7" s="174" t="str">
        <f>CONCATENATE("dif. ",RIGHT(V7,2),"/",RIGHT(U7,2))</f>
        <v>dif. 25/24</v>
      </c>
      <c r="Y7" s="175" t="str">
        <f>CONCATENATE("Cuota s/ total lugares de residencia ",RIGHT(V7,4))</f>
        <v>Cuota s/ total lugares de residencia 2025</v>
      </c>
    </row>
    <row r="8" spans="1:25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6"/>
      <c r="L8" s="155"/>
      <c r="M8" s="155"/>
      <c r="P8" s="157" t="s">
        <v>48</v>
      </c>
      <c r="Q8" s="155"/>
      <c r="R8" s="155"/>
      <c r="S8" s="155"/>
      <c r="T8" s="155"/>
      <c r="U8" s="155"/>
      <c r="V8" s="156"/>
      <c r="W8" s="156"/>
      <c r="X8" s="156"/>
      <c r="Y8" s="155"/>
    </row>
    <row r="9" spans="1:25" x14ac:dyDescent="0.25">
      <c r="A9" s="1" t="s">
        <v>98</v>
      </c>
      <c r="B9" s="158" t="s">
        <v>70</v>
      </c>
      <c r="C9" s="178">
        <v>948382</v>
      </c>
      <c r="D9" s="178">
        <v>378303</v>
      </c>
      <c r="E9" s="178">
        <v>1821530</v>
      </c>
      <c r="F9" s="178">
        <v>2092095</v>
      </c>
      <c r="G9" s="178">
        <v>2239198</v>
      </c>
      <c r="H9" s="178">
        <v>2228887</v>
      </c>
      <c r="I9" s="179">
        <f>IFERROR(H9/G9-1,"-")</f>
        <v>-4.6047736734312616E-3</v>
      </c>
      <c r="J9" s="179">
        <f>IFERROR(H9/D9-1,"-")</f>
        <v>4.8918036600291304</v>
      </c>
      <c r="K9" s="178">
        <f>H9-G9</f>
        <v>-10311</v>
      </c>
      <c r="L9" s="178">
        <f>H9-D9</f>
        <v>1850584</v>
      </c>
      <c r="M9" s="179">
        <f t="shared" ref="M9:M21" si="0">H9/H$9</f>
        <v>1</v>
      </c>
      <c r="P9" s="158" t="s">
        <v>70</v>
      </c>
      <c r="Q9" s="178">
        <v>10070</v>
      </c>
      <c r="R9" s="178">
        <v>3463</v>
      </c>
      <c r="S9" s="178">
        <v>14300</v>
      </c>
      <c r="T9" s="178">
        <v>24366</v>
      </c>
      <c r="U9" s="178">
        <v>20854</v>
      </c>
      <c r="V9" s="178">
        <v>18447</v>
      </c>
      <c r="W9" s="179">
        <f>IFERROR(V9/U9-1,"-")</f>
        <v>-0.11542150187014477</v>
      </c>
      <c r="X9" s="178">
        <f>V9-U9</f>
        <v>-2407</v>
      </c>
      <c r="Y9" s="179">
        <f t="shared" ref="Y9:Y21" si="1">V9/V$9</f>
        <v>1</v>
      </c>
    </row>
    <row r="10" spans="1:25" x14ac:dyDescent="0.25">
      <c r="A10" s="164" t="s">
        <v>105</v>
      </c>
      <c r="B10" s="161" t="s">
        <v>99</v>
      </c>
      <c r="C10" s="162">
        <v>140877</v>
      </c>
      <c r="D10" s="162">
        <v>194447</v>
      </c>
      <c r="E10" s="162">
        <v>345836</v>
      </c>
      <c r="F10" s="162">
        <v>368879</v>
      </c>
      <c r="G10" s="162">
        <v>368338</v>
      </c>
      <c r="H10" s="162">
        <v>373306</v>
      </c>
      <c r="I10" s="180">
        <f>IFERROR(H10/G10-1,"-")</f>
        <v>1.3487611921658926E-2</v>
      </c>
      <c r="J10" s="163">
        <f t="shared" ref="J10:J21" si="2">IFERROR(H10/D10-1,"-")</f>
        <v>0.91983419646484643</v>
      </c>
      <c r="K10" s="162">
        <f t="shared" ref="K10:K20" si="3">H10-G10</f>
        <v>4968</v>
      </c>
      <c r="L10" s="162">
        <f t="shared" ref="L10:L21" si="4">H10-D10</f>
        <v>178859</v>
      </c>
      <c r="M10" s="163">
        <f t="shared" si="0"/>
        <v>0.16748538620396639</v>
      </c>
      <c r="P10" s="161" t="s">
        <v>99</v>
      </c>
      <c r="Q10" s="162">
        <v>1123</v>
      </c>
      <c r="R10" s="162">
        <v>787</v>
      </c>
      <c r="S10" s="162">
        <v>1482</v>
      </c>
      <c r="T10" s="162">
        <v>10615</v>
      </c>
      <c r="U10" s="162">
        <v>5673</v>
      </c>
      <c r="V10" s="162">
        <v>3481</v>
      </c>
      <c r="W10" s="180">
        <f>IFERROR(V10/U10-1,"-")</f>
        <v>-0.38639167988718492</v>
      </c>
      <c r="X10" s="161">
        <f t="shared" ref="X10:X20" si="5">V10-U10</f>
        <v>-2192</v>
      </c>
      <c r="Y10" s="163">
        <f t="shared" si="1"/>
        <v>0.18870277009811892</v>
      </c>
    </row>
    <row r="11" spans="1:25" x14ac:dyDescent="0.25">
      <c r="A11" s="164" t="s">
        <v>102</v>
      </c>
      <c r="B11" s="165" t="s">
        <v>105</v>
      </c>
      <c r="C11" s="166">
        <v>51468</v>
      </c>
      <c r="D11" s="166">
        <v>135054</v>
      </c>
      <c r="E11" s="166">
        <v>149185</v>
      </c>
      <c r="F11" s="166">
        <v>146637</v>
      </c>
      <c r="G11" s="166">
        <v>140766</v>
      </c>
      <c r="H11" s="166">
        <v>135758</v>
      </c>
      <c r="I11" s="181">
        <f>IFERROR(H11/G11-1,"-")</f>
        <v>-3.5576772800250067E-2</v>
      </c>
      <c r="J11" s="167">
        <f t="shared" si="2"/>
        <v>5.2127297229256353E-3</v>
      </c>
      <c r="K11" s="166">
        <f t="shared" si="3"/>
        <v>-5008</v>
      </c>
      <c r="L11" s="166">
        <f t="shared" si="4"/>
        <v>704</v>
      </c>
      <c r="M11" s="167">
        <f t="shared" si="0"/>
        <v>6.0908426492684464E-2</v>
      </c>
      <c r="P11" s="165" t="s">
        <v>105</v>
      </c>
      <c r="Q11" s="166">
        <v>538</v>
      </c>
      <c r="R11" s="166">
        <v>309</v>
      </c>
      <c r="S11" s="166">
        <v>479</v>
      </c>
      <c r="T11" s="166">
        <v>7891</v>
      </c>
      <c r="U11" s="166">
        <v>3879</v>
      </c>
      <c r="V11" s="166">
        <v>2185</v>
      </c>
      <c r="W11" s="181">
        <f>IFERROR(V11/U11-1,"-")</f>
        <v>-0.43671049239494719</v>
      </c>
      <c r="X11" s="165">
        <f t="shared" si="5"/>
        <v>-1694</v>
      </c>
      <c r="Y11" s="167">
        <f>V11/V$9</f>
        <v>0.11844744402883937</v>
      </c>
    </row>
    <row r="12" spans="1:25" x14ac:dyDescent="0.25">
      <c r="A12" s="1"/>
      <c r="B12" s="165" t="s">
        <v>102</v>
      </c>
      <c r="C12" s="166">
        <v>89409</v>
      </c>
      <c r="D12" s="166">
        <v>59393</v>
      </c>
      <c r="E12" s="166">
        <v>196651</v>
      </c>
      <c r="F12" s="166">
        <v>222242</v>
      </c>
      <c r="G12" s="166">
        <v>227572</v>
      </c>
      <c r="H12" s="166">
        <v>237548</v>
      </c>
      <c r="I12" s="181">
        <f>IFERROR(H12/G12-1,"-")</f>
        <v>4.3836675865220665E-2</v>
      </c>
      <c r="J12" s="167">
        <f t="shared" si="2"/>
        <v>2.9995959119761588</v>
      </c>
      <c r="K12" s="166">
        <f t="shared" si="3"/>
        <v>9976</v>
      </c>
      <c r="L12" s="166">
        <f t="shared" si="4"/>
        <v>178155</v>
      </c>
      <c r="M12" s="167">
        <f t="shared" si="0"/>
        <v>0.10657695971128191</v>
      </c>
      <c r="P12" s="165" t="s">
        <v>102</v>
      </c>
      <c r="Q12" s="166">
        <v>585</v>
      </c>
      <c r="R12" s="166">
        <v>478</v>
      </c>
      <c r="S12" s="166">
        <v>1003</v>
      </c>
      <c r="T12" s="166">
        <v>2724</v>
      </c>
      <c r="U12" s="166">
        <v>1794</v>
      </c>
      <c r="V12" s="166">
        <v>1296</v>
      </c>
      <c r="W12" s="181">
        <f>IFERROR(V12/U12-1,"-")</f>
        <v>-0.27759197324414719</v>
      </c>
      <c r="X12" s="165">
        <f t="shared" si="5"/>
        <v>-498</v>
      </c>
      <c r="Y12" s="167">
        <f t="shared" si="1"/>
        <v>7.0255326069279561E-2</v>
      </c>
    </row>
    <row r="13" spans="1:25" s="57" customFormat="1" x14ac:dyDescent="0.25">
      <c r="B13" s="161" t="s">
        <v>109</v>
      </c>
      <c r="C13" s="162">
        <v>807505</v>
      </c>
      <c r="D13" s="162">
        <v>183856</v>
      </c>
      <c r="E13" s="162">
        <v>1475694</v>
      </c>
      <c r="F13" s="162">
        <v>1723216</v>
      </c>
      <c r="G13" s="162">
        <v>1870860</v>
      </c>
      <c r="H13" s="162">
        <v>1855581</v>
      </c>
      <c r="I13" s="180">
        <f>IFERROR(H13/G13-1,"-")</f>
        <v>-8.1668323658637965E-3</v>
      </c>
      <c r="J13" s="163">
        <f t="shared" si="2"/>
        <v>9.0925778870420331</v>
      </c>
      <c r="K13" s="162">
        <f t="shared" si="3"/>
        <v>-15279</v>
      </c>
      <c r="L13" s="162">
        <f t="shared" si="4"/>
        <v>1671725</v>
      </c>
      <c r="M13" s="163">
        <f t="shared" si="0"/>
        <v>0.83251461379603364</v>
      </c>
      <c r="P13" s="161" t="s">
        <v>109</v>
      </c>
      <c r="Q13" s="162">
        <v>8947</v>
      </c>
      <c r="R13" s="162">
        <v>2676</v>
      </c>
      <c r="S13" s="162">
        <v>12818</v>
      </c>
      <c r="T13" s="162">
        <v>13751</v>
      </c>
      <c r="U13" s="162">
        <v>15181</v>
      </c>
      <c r="V13" s="162">
        <v>14966</v>
      </c>
      <c r="W13" s="180">
        <f>IFERROR(V13/U13-1,"-")</f>
        <v>-1.4162439891970191E-2</v>
      </c>
      <c r="X13" s="161">
        <f t="shared" si="5"/>
        <v>-215</v>
      </c>
      <c r="Y13" s="163">
        <f t="shared" si="1"/>
        <v>0.81129722990188102</v>
      </c>
    </row>
    <row r="14" spans="1:25" s="57" customFormat="1" x14ac:dyDescent="0.25">
      <c r="B14" s="165" t="s">
        <v>112</v>
      </c>
      <c r="C14" s="166">
        <v>328474</v>
      </c>
      <c r="D14" s="166">
        <v>8615</v>
      </c>
      <c r="E14" s="166">
        <v>629929</v>
      </c>
      <c r="F14" s="166">
        <v>755555</v>
      </c>
      <c r="G14" s="166">
        <v>827641</v>
      </c>
      <c r="H14" s="166">
        <v>831395</v>
      </c>
      <c r="I14" s="181">
        <f t="shared" ref="I14:I21" si="6">IFERROR(H14/G14-1,"-")</f>
        <v>4.5357830266987698E-3</v>
      </c>
      <c r="J14" s="167">
        <f t="shared" si="2"/>
        <v>95.505513639001748</v>
      </c>
      <c r="K14" s="166">
        <f t="shared" si="3"/>
        <v>3754</v>
      </c>
      <c r="L14" s="166">
        <f t="shared" si="4"/>
        <v>822780</v>
      </c>
      <c r="M14" s="167">
        <f t="shared" si="0"/>
        <v>0.37300903993787032</v>
      </c>
      <c r="P14" s="165" t="s">
        <v>112</v>
      </c>
      <c r="Q14" s="166">
        <v>2897</v>
      </c>
      <c r="R14" s="166">
        <v>55</v>
      </c>
      <c r="S14" s="166">
        <v>4284</v>
      </c>
      <c r="T14" s="166">
        <v>3985</v>
      </c>
      <c r="U14" s="166">
        <v>4530</v>
      </c>
      <c r="V14" s="166">
        <v>5158</v>
      </c>
      <c r="W14" s="181">
        <f t="shared" ref="W14:W21" si="7">IFERROR(V14/U14-1,"-")</f>
        <v>0.1386313465783664</v>
      </c>
      <c r="X14" s="165">
        <f t="shared" si="5"/>
        <v>628</v>
      </c>
      <c r="Y14" s="167">
        <f t="shared" si="1"/>
        <v>0.27961186100720986</v>
      </c>
    </row>
    <row r="15" spans="1:25" x14ac:dyDescent="0.25">
      <c r="A15" s="1"/>
      <c r="B15" s="165" t="s">
        <v>115</v>
      </c>
      <c r="C15" s="166">
        <v>101828</v>
      </c>
      <c r="D15" s="166">
        <v>25974</v>
      </c>
      <c r="E15" s="166">
        <v>156103</v>
      </c>
      <c r="F15" s="166">
        <v>187152</v>
      </c>
      <c r="G15" s="166">
        <v>202373</v>
      </c>
      <c r="H15" s="166">
        <v>194318</v>
      </c>
      <c r="I15" s="181">
        <f t="shared" si="6"/>
        <v>-3.9802740484155441E-2</v>
      </c>
      <c r="J15" s="167">
        <f t="shared" si="2"/>
        <v>6.4812504812504814</v>
      </c>
      <c r="K15" s="166">
        <f t="shared" si="3"/>
        <v>-8055</v>
      </c>
      <c r="L15" s="166">
        <f t="shared" si="4"/>
        <v>168344</v>
      </c>
      <c r="M15" s="167">
        <f t="shared" si="0"/>
        <v>8.7181629216734627E-2</v>
      </c>
      <c r="P15" s="165" t="s">
        <v>115</v>
      </c>
      <c r="Q15" s="166">
        <v>2253</v>
      </c>
      <c r="R15" s="166">
        <v>1007</v>
      </c>
      <c r="S15" s="166">
        <v>3320</v>
      </c>
      <c r="T15" s="166">
        <v>2533</v>
      </c>
      <c r="U15" s="166">
        <v>3337</v>
      </c>
      <c r="V15" s="166">
        <v>3212</v>
      </c>
      <c r="W15" s="181">
        <f t="shared" si="7"/>
        <v>-3.7458795325142291E-2</v>
      </c>
      <c r="X15" s="165">
        <f t="shared" si="5"/>
        <v>-125</v>
      </c>
      <c r="Y15" s="167">
        <f t="shared" si="1"/>
        <v>0.17412045319022063</v>
      </c>
    </row>
    <row r="16" spans="1:25" x14ac:dyDescent="0.25">
      <c r="A16" s="1"/>
      <c r="B16" s="165" t="s">
        <v>118</v>
      </c>
      <c r="C16" s="166">
        <v>37341</v>
      </c>
      <c r="D16" s="166">
        <v>36195</v>
      </c>
      <c r="E16" s="166">
        <v>83832</v>
      </c>
      <c r="F16" s="166">
        <v>97110</v>
      </c>
      <c r="G16" s="166">
        <v>102984</v>
      </c>
      <c r="H16" s="166">
        <v>96955</v>
      </c>
      <c r="I16" s="181">
        <f t="shared" si="6"/>
        <v>-5.8543074652373184E-2</v>
      </c>
      <c r="J16" s="167">
        <f t="shared" si="2"/>
        <v>1.6786849012294516</v>
      </c>
      <c r="K16" s="166">
        <f t="shared" si="3"/>
        <v>-6029</v>
      </c>
      <c r="L16" s="166">
        <f t="shared" si="4"/>
        <v>60760</v>
      </c>
      <c r="M16" s="167">
        <f t="shared" si="0"/>
        <v>4.3499289107074519E-2</v>
      </c>
      <c r="P16" s="165" t="s">
        <v>118</v>
      </c>
      <c r="Q16" s="166">
        <v>449</v>
      </c>
      <c r="R16" s="166">
        <v>446</v>
      </c>
      <c r="S16" s="166">
        <v>1008</v>
      </c>
      <c r="T16" s="166">
        <v>1449</v>
      </c>
      <c r="U16" s="166">
        <v>1165</v>
      </c>
      <c r="V16" s="166">
        <v>904</v>
      </c>
      <c r="W16" s="181">
        <f t="shared" si="7"/>
        <v>-0.22403433476394852</v>
      </c>
      <c r="X16" s="165">
        <f t="shared" si="5"/>
        <v>-261</v>
      </c>
      <c r="Y16" s="167">
        <f t="shared" si="1"/>
        <v>4.9005258307583892E-2</v>
      </c>
    </row>
    <row r="17" spans="1:25" x14ac:dyDescent="0.25">
      <c r="A17" s="1"/>
      <c r="B17" s="165" t="s">
        <v>125</v>
      </c>
      <c r="C17" s="166">
        <v>27570</v>
      </c>
      <c r="D17" s="166">
        <v>3793</v>
      </c>
      <c r="E17" s="166">
        <v>75561</v>
      </c>
      <c r="F17" s="166">
        <v>65126</v>
      </c>
      <c r="G17" s="166">
        <v>72306</v>
      </c>
      <c r="H17" s="166">
        <v>66858</v>
      </c>
      <c r="I17" s="181">
        <f t="shared" si="6"/>
        <v>-7.5346444278483138E-2</v>
      </c>
      <c r="J17" s="167">
        <f t="shared" si="2"/>
        <v>16.626680727656208</v>
      </c>
      <c r="K17" s="166">
        <f t="shared" si="3"/>
        <v>-5448</v>
      </c>
      <c r="L17" s="166">
        <f t="shared" si="4"/>
        <v>63065</v>
      </c>
      <c r="M17" s="167">
        <f t="shared" si="0"/>
        <v>2.9996137085460142E-2</v>
      </c>
      <c r="P17" s="165" t="s">
        <v>125</v>
      </c>
      <c r="Q17" s="166">
        <v>218</v>
      </c>
      <c r="R17" s="166">
        <v>55</v>
      </c>
      <c r="S17" s="166">
        <v>375</v>
      </c>
      <c r="T17" s="166">
        <v>331</v>
      </c>
      <c r="U17" s="166">
        <v>537</v>
      </c>
      <c r="V17" s="166">
        <v>447</v>
      </c>
      <c r="W17" s="181">
        <f t="shared" si="7"/>
        <v>-0.16759776536312854</v>
      </c>
      <c r="X17" s="165">
        <f t="shared" si="5"/>
        <v>-90</v>
      </c>
      <c r="Y17" s="167">
        <f t="shared" si="1"/>
        <v>2.4231582371117256E-2</v>
      </c>
    </row>
    <row r="18" spans="1:25" x14ac:dyDescent="0.25">
      <c r="A18" s="1"/>
      <c r="B18" s="165" t="s">
        <v>121</v>
      </c>
      <c r="C18" s="166">
        <v>29512</v>
      </c>
      <c r="D18" s="166">
        <v>7553</v>
      </c>
      <c r="E18" s="166">
        <v>62498</v>
      </c>
      <c r="F18" s="166">
        <v>60701</v>
      </c>
      <c r="G18" s="166">
        <v>65977</v>
      </c>
      <c r="H18" s="166">
        <v>60345</v>
      </c>
      <c r="I18" s="181">
        <f t="shared" si="6"/>
        <v>-8.5363081073707492E-2</v>
      </c>
      <c r="J18" s="167">
        <f t="shared" si="2"/>
        <v>6.9895405799020258</v>
      </c>
      <c r="K18" s="166">
        <f t="shared" si="3"/>
        <v>-5632</v>
      </c>
      <c r="L18" s="166">
        <f t="shared" si="4"/>
        <v>52792</v>
      </c>
      <c r="M18" s="167">
        <f t="shared" si="0"/>
        <v>2.7074050860362145E-2</v>
      </c>
      <c r="P18" s="165" t="s">
        <v>121</v>
      </c>
      <c r="Q18" s="166">
        <v>187</v>
      </c>
      <c r="R18" s="166">
        <v>80</v>
      </c>
      <c r="S18" s="166">
        <v>344</v>
      </c>
      <c r="T18" s="166">
        <v>345</v>
      </c>
      <c r="U18" s="166">
        <v>387</v>
      </c>
      <c r="V18" s="166">
        <v>422</v>
      </c>
      <c r="W18" s="181">
        <f t="shared" si="7"/>
        <v>9.04392764857882E-2</v>
      </c>
      <c r="X18" s="165">
        <f t="shared" si="5"/>
        <v>35</v>
      </c>
      <c r="Y18" s="167">
        <f t="shared" si="1"/>
        <v>2.2876348457743806E-2</v>
      </c>
    </row>
    <row r="19" spans="1:25" x14ac:dyDescent="0.25">
      <c r="A19" s="164" t="s">
        <v>146</v>
      </c>
      <c r="B19" s="165" t="s">
        <v>130</v>
      </c>
      <c r="C19" s="166">
        <v>28338</v>
      </c>
      <c r="D19" s="166">
        <v>525</v>
      </c>
      <c r="E19" s="166">
        <v>32029</v>
      </c>
      <c r="F19" s="166">
        <v>41258</v>
      </c>
      <c r="G19" s="166">
        <v>36390</v>
      </c>
      <c r="H19" s="166">
        <v>35576</v>
      </c>
      <c r="I19" s="181">
        <f t="shared" si="6"/>
        <v>-2.2368782632591344E-2</v>
      </c>
      <c r="J19" s="167">
        <f t="shared" si="2"/>
        <v>66.763809523809527</v>
      </c>
      <c r="K19" s="166">
        <f t="shared" si="3"/>
        <v>-814</v>
      </c>
      <c r="L19" s="166">
        <f t="shared" si="4"/>
        <v>35051</v>
      </c>
      <c r="M19" s="167">
        <f t="shared" si="0"/>
        <v>1.5961329578394957E-2</v>
      </c>
      <c r="P19" s="165" t="s">
        <v>130</v>
      </c>
      <c r="Q19" s="166">
        <v>136</v>
      </c>
      <c r="R19" s="166">
        <v>22</v>
      </c>
      <c r="S19" s="166">
        <v>44</v>
      </c>
      <c r="T19" s="166">
        <v>149</v>
      </c>
      <c r="U19" s="166">
        <v>78</v>
      </c>
      <c r="V19" s="166">
        <v>164</v>
      </c>
      <c r="W19" s="181">
        <f t="shared" si="7"/>
        <v>1.1025641025641026</v>
      </c>
      <c r="X19" s="165">
        <f t="shared" si="5"/>
        <v>86</v>
      </c>
      <c r="Y19" s="167">
        <f t="shared" si="1"/>
        <v>8.8903344717298199E-3</v>
      </c>
    </row>
    <row r="20" spans="1:25" x14ac:dyDescent="0.25">
      <c r="A20" s="169" t="s">
        <v>147</v>
      </c>
      <c r="B20" s="165" t="s">
        <v>133</v>
      </c>
      <c r="C20" s="166">
        <v>40106</v>
      </c>
      <c r="D20" s="166">
        <v>2444</v>
      </c>
      <c r="E20" s="166">
        <v>25354</v>
      </c>
      <c r="F20" s="166">
        <v>37850</v>
      </c>
      <c r="G20" s="166">
        <v>39869</v>
      </c>
      <c r="H20" s="166">
        <v>31635</v>
      </c>
      <c r="I20" s="181">
        <f t="shared" si="6"/>
        <v>-0.20652637387443884</v>
      </c>
      <c r="J20" s="167">
        <f t="shared" si="2"/>
        <v>11.943944353518821</v>
      </c>
      <c r="K20" s="166">
        <f t="shared" si="3"/>
        <v>-8234</v>
      </c>
      <c r="L20" s="166">
        <f t="shared" si="4"/>
        <v>29191</v>
      </c>
      <c r="M20" s="167">
        <f t="shared" si="0"/>
        <v>1.4193182516655174E-2</v>
      </c>
      <c r="P20" s="165" t="s">
        <v>133</v>
      </c>
      <c r="Q20" s="166">
        <v>201</v>
      </c>
      <c r="R20" s="166">
        <v>14</v>
      </c>
      <c r="S20" s="166">
        <v>88</v>
      </c>
      <c r="T20" s="166">
        <v>133</v>
      </c>
      <c r="U20" s="166">
        <v>85</v>
      </c>
      <c r="V20" s="166">
        <v>324</v>
      </c>
      <c r="W20" s="181">
        <f t="shared" si="7"/>
        <v>2.8117647058823527</v>
      </c>
      <c r="X20" s="165">
        <f t="shared" si="5"/>
        <v>239</v>
      </c>
      <c r="Y20" s="167">
        <f t="shared" si="1"/>
        <v>1.756383151731989E-2</v>
      </c>
    </row>
    <row r="21" spans="1:25" x14ac:dyDescent="0.25">
      <c r="B21" s="170" t="s">
        <v>147</v>
      </c>
      <c r="C21" s="171">
        <f t="shared" ref="C21" si="8">C13-SUM(C14:C20)</f>
        <v>214336</v>
      </c>
      <c r="D21" s="171">
        <f t="shared" ref="D21:E21" si="9">D13-SUM(D14:D20)</f>
        <v>98757</v>
      </c>
      <c r="E21" s="171">
        <f t="shared" si="9"/>
        <v>410388</v>
      </c>
      <c r="F21" s="171">
        <f t="shared" ref="F21:H21" si="10">F13-SUM(F14:F20)</f>
        <v>478464</v>
      </c>
      <c r="G21" s="171">
        <f t="shared" si="10"/>
        <v>523320</v>
      </c>
      <c r="H21" s="171">
        <f t="shared" si="10"/>
        <v>538499</v>
      </c>
      <c r="I21" s="182">
        <f t="shared" si="6"/>
        <v>2.9005197584651921E-2</v>
      </c>
      <c r="J21" s="172">
        <f t="shared" si="2"/>
        <v>4.4527679050598943</v>
      </c>
      <c r="K21" s="171">
        <f>H21-G21</f>
        <v>15179</v>
      </c>
      <c r="L21" s="171">
        <f t="shared" si="4"/>
        <v>439742</v>
      </c>
      <c r="M21" s="172">
        <f t="shared" si="0"/>
        <v>0.24159995549348173</v>
      </c>
      <c r="P21" s="170" t="s">
        <v>147</v>
      </c>
      <c r="Q21" s="171">
        <f t="shared" ref="Q21:V21" si="11">Q13-SUM(Q14:Q20)</f>
        <v>2606</v>
      </c>
      <c r="R21" s="171">
        <f t="shared" si="11"/>
        <v>997</v>
      </c>
      <c r="S21" s="171">
        <f t="shared" si="11"/>
        <v>3355</v>
      </c>
      <c r="T21" s="171">
        <f t="shared" si="11"/>
        <v>4826</v>
      </c>
      <c r="U21" s="171">
        <f t="shared" si="11"/>
        <v>5062</v>
      </c>
      <c r="V21" s="171">
        <f t="shared" si="11"/>
        <v>4335</v>
      </c>
      <c r="W21" s="182">
        <f t="shared" si="7"/>
        <v>-0.14361912287633349</v>
      </c>
      <c r="X21" s="170">
        <f>V21-U21</f>
        <v>-727</v>
      </c>
      <c r="Y21" s="172">
        <f t="shared" si="1"/>
        <v>0.23499756057895593</v>
      </c>
    </row>
    <row r="22" spans="1:25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6"/>
      <c r="L22" s="155"/>
      <c r="M22" s="155"/>
    </row>
    <row r="23" spans="1:25" x14ac:dyDescent="0.25">
      <c r="B23" s="158" t="s">
        <v>70</v>
      </c>
      <c r="C23" s="178">
        <v>344170</v>
      </c>
      <c r="D23" s="178">
        <v>134314</v>
      </c>
      <c r="E23" s="178">
        <v>683221</v>
      </c>
      <c r="F23" s="178">
        <v>758695</v>
      </c>
      <c r="G23" s="178">
        <v>801852</v>
      </c>
      <c r="H23" s="178">
        <v>771372</v>
      </c>
      <c r="I23" s="179">
        <f>IFERROR(H23/G23-1,"-")</f>
        <v>-3.8012002214872553E-2</v>
      </c>
      <c r="J23" s="179">
        <f>IFERROR(H23/D23-1,"-")</f>
        <v>4.7430498682192477</v>
      </c>
      <c r="K23" s="178">
        <f>H23-G23</f>
        <v>-30480</v>
      </c>
      <c r="L23" s="178">
        <f>H23-D23</f>
        <v>637058</v>
      </c>
      <c r="M23" s="179">
        <f t="shared" ref="M23:M35" si="12">H23/H$9</f>
        <v>0.34607945580013699</v>
      </c>
    </row>
    <row r="24" spans="1:25" x14ac:dyDescent="0.25">
      <c r="B24" s="161" t="s">
        <v>99</v>
      </c>
      <c r="C24" s="162">
        <v>20277</v>
      </c>
      <c r="D24" s="162">
        <v>67859</v>
      </c>
      <c r="E24" s="162">
        <v>65893</v>
      </c>
      <c r="F24" s="162">
        <v>57104</v>
      </c>
      <c r="G24" s="162">
        <v>49810</v>
      </c>
      <c r="H24" s="162">
        <v>47755</v>
      </c>
      <c r="I24" s="180">
        <f>IFERROR(H24/G24-1,"-")</f>
        <v>-4.1256775747841812E-2</v>
      </c>
      <c r="J24" s="163">
        <f t="shared" ref="J24:J35" si="13">IFERROR(H24/D24-1,"-")</f>
        <v>-0.29626136547841853</v>
      </c>
      <c r="K24" s="162">
        <f t="shared" ref="K24:K34" si="14">H24-G24</f>
        <v>-2055</v>
      </c>
      <c r="L24" s="162">
        <f t="shared" ref="L24:L35" si="15">H24-D24</f>
        <v>-20104</v>
      </c>
      <c r="M24" s="163">
        <f t="shared" si="12"/>
        <v>2.14254917364586E-2</v>
      </c>
    </row>
    <row r="25" spans="1:25" x14ac:dyDescent="0.25">
      <c r="B25" s="165" t="s">
        <v>105</v>
      </c>
      <c r="C25" s="166">
        <v>9378</v>
      </c>
      <c r="D25" s="166">
        <v>44610</v>
      </c>
      <c r="E25" s="166">
        <v>30408</v>
      </c>
      <c r="F25" s="166">
        <v>24427</v>
      </c>
      <c r="G25" s="166">
        <v>18567</v>
      </c>
      <c r="H25" s="166">
        <v>20243</v>
      </c>
      <c r="I25" s="181">
        <f>IFERROR(H25/G25-1,"-")</f>
        <v>9.0267679215813024E-2</v>
      </c>
      <c r="J25" s="167">
        <f t="shared" si="13"/>
        <v>-0.5462228199955167</v>
      </c>
      <c r="K25" s="166">
        <f t="shared" si="14"/>
        <v>1676</v>
      </c>
      <c r="L25" s="166">
        <f t="shared" si="15"/>
        <v>-24367</v>
      </c>
      <c r="M25" s="167">
        <f t="shared" si="12"/>
        <v>9.0821113856377651E-3</v>
      </c>
    </row>
    <row r="26" spans="1:25" x14ac:dyDescent="0.25">
      <c r="B26" s="165" t="s">
        <v>102</v>
      </c>
      <c r="C26" s="166">
        <v>10899</v>
      </c>
      <c r="D26" s="166">
        <v>23249</v>
      </c>
      <c r="E26" s="166">
        <v>35485</v>
      </c>
      <c r="F26" s="166">
        <v>32677</v>
      </c>
      <c r="G26" s="166">
        <v>31243</v>
      </c>
      <c r="H26" s="166">
        <v>27512</v>
      </c>
      <c r="I26" s="181">
        <f>IFERROR(H26/G26-1,"-")</f>
        <v>-0.11941874979995515</v>
      </c>
      <c r="J26" s="167">
        <f t="shared" si="13"/>
        <v>0.18336272527850661</v>
      </c>
      <c r="K26" s="166">
        <f t="shared" si="14"/>
        <v>-3731</v>
      </c>
      <c r="L26" s="166">
        <f t="shared" si="15"/>
        <v>4263</v>
      </c>
      <c r="M26" s="167">
        <f t="shared" si="12"/>
        <v>1.2343380350820835E-2</v>
      </c>
    </row>
    <row r="27" spans="1:25" x14ac:dyDescent="0.25">
      <c r="B27" s="161" t="s">
        <v>109</v>
      </c>
      <c r="C27" s="162">
        <v>323893</v>
      </c>
      <c r="D27" s="162">
        <v>66455</v>
      </c>
      <c r="E27" s="162">
        <v>617328</v>
      </c>
      <c r="F27" s="162">
        <v>701591</v>
      </c>
      <c r="G27" s="162">
        <v>752042</v>
      </c>
      <c r="H27" s="162">
        <v>723617</v>
      </c>
      <c r="I27" s="180">
        <f>IFERROR(H27/G27-1,"-")</f>
        <v>-3.7797091119910808E-2</v>
      </c>
      <c r="J27" s="163">
        <f t="shared" si="13"/>
        <v>9.8888270258069362</v>
      </c>
      <c r="K27" s="162">
        <f t="shared" si="14"/>
        <v>-28425</v>
      </c>
      <c r="L27" s="162">
        <f t="shared" si="15"/>
        <v>657162</v>
      </c>
      <c r="M27" s="163">
        <f t="shared" si="12"/>
        <v>0.32465396406367841</v>
      </c>
    </row>
    <row r="28" spans="1:25" x14ac:dyDescent="0.25">
      <c r="B28" s="165" t="s">
        <v>112</v>
      </c>
      <c r="C28" s="166">
        <v>148381</v>
      </c>
      <c r="D28" s="166">
        <v>2943</v>
      </c>
      <c r="E28" s="166">
        <v>294265</v>
      </c>
      <c r="F28" s="166">
        <v>345601</v>
      </c>
      <c r="G28" s="166">
        <v>376629</v>
      </c>
      <c r="H28" s="166">
        <v>370785</v>
      </c>
      <c r="I28" s="181">
        <f t="shared" ref="I28:I35" si="16">IFERROR(H28/G28-1,"-")</f>
        <v>-1.5516595907378306E-2</v>
      </c>
      <c r="J28" s="167">
        <f t="shared" si="13"/>
        <v>124.98878695208971</v>
      </c>
      <c r="K28" s="166">
        <f t="shared" si="14"/>
        <v>-5844</v>
      </c>
      <c r="L28" s="166">
        <f t="shared" si="15"/>
        <v>367842</v>
      </c>
      <c r="M28" s="167">
        <f t="shared" si="12"/>
        <v>0.16635432841593137</v>
      </c>
    </row>
    <row r="29" spans="1:25" x14ac:dyDescent="0.25">
      <c r="B29" s="165" t="s">
        <v>115</v>
      </c>
      <c r="C29" s="166">
        <v>39437</v>
      </c>
      <c r="D29" s="166">
        <v>10133</v>
      </c>
      <c r="E29" s="166">
        <v>65984</v>
      </c>
      <c r="F29" s="166">
        <v>76107</v>
      </c>
      <c r="G29" s="166">
        <v>78866</v>
      </c>
      <c r="H29" s="166">
        <v>71497</v>
      </c>
      <c r="I29" s="181">
        <f t="shared" si="16"/>
        <v>-9.3436969036086559E-2</v>
      </c>
      <c r="J29" s="167">
        <f t="shared" si="13"/>
        <v>6.0558571005625188</v>
      </c>
      <c r="K29" s="166">
        <f t="shared" si="14"/>
        <v>-7369</v>
      </c>
      <c r="L29" s="166">
        <f t="shared" si="15"/>
        <v>61364</v>
      </c>
      <c r="M29" s="167">
        <f t="shared" si="12"/>
        <v>3.2077444931035086E-2</v>
      </c>
    </row>
    <row r="30" spans="1:25" x14ac:dyDescent="0.25">
      <c r="B30" s="165" t="s">
        <v>118</v>
      </c>
      <c r="C30" s="166">
        <v>12858</v>
      </c>
      <c r="D30" s="166">
        <v>12331</v>
      </c>
      <c r="E30" s="166">
        <v>27461</v>
      </c>
      <c r="F30" s="166">
        <v>28821</v>
      </c>
      <c r="G30" s="166">
        <v>28446</v>
      </c>
      <c r="H30" s="166">
        <v>23489</v>
      </c>
      <c r="I30" s="181">
        <f t="shared" si="16"/>
        <v>-0.17426000140617315</v>
      </c>
      <c r="J30" s="167">
        <f t="shared" si="13"/>
        <v>0.90487389506122784</v>
      </c>
      <c r="K30" s="166">
        <f t="shared" si="14"/>
        <v>-4957</v>
      </c>
      <c r="L30" s="166">
        <f t="shared" si="15"/>
        <v>11158</v>
      </c>
      <c r="M30" s="167">
        <f t="shared" si="12"/>
        <v>1.0538443626796692E-2</v>
      </c>
    </row>
    <row r="31" spans="1:25" x14ac:dyDescent="0.25">
      <c r="B31" s="165" t="s">
        <v>125</v>
      </c>
      <c r="C31" s="166">
        <v>12503</v>
      </c>
      <c r="D31" s="166">
        <v>1443</v>
      </c>
      <c r="E31" s="166">
        <v>34729</v>
      </c>
      <c r="F31" s="166">
        <v>28769</v>
      </c>
      <c r="G31" s="166">
        <v>30041</v>
      </c>
      <c r="H31" s="166">
        <v>27791</v>
      </c>
      <c r="I31" s="181">
        <f t="shared" si="16"/>
        <v>-7.4897639892147372E-2</v>
      </c>
      <c r="J31" s="167">
        <f t="shared" si="13"/>
        <v>18.259182259182261</v>
      </c>
      <c r="K31" s="166">
        <f t="shared" si="14"/>
        <v>-2250</v>
      </c>
      <c r="L31" s="166">
        <f t="shared" si="15"/>
        <v>26348</v>
      </c>
      <c r="M31" s="167">
        <f t="shared" si="12"/>
        <v>1.2468554933471279E-2</v>
      </c>
    </row>
    <row r="32" spans="1:25" x14ac:dyDescent="0.25">
      <c r="B32" s="165" t="s">
        <v>121</v>
      </c>
      <c r="C32" s="166">
        <v>15876</v>
      </c>
      <c r="D32" s="166">
        <v>4127</v>
      </c>
      <c r="E32" s="166">
        <v>36864</v>
      </c>
      <c r="F32" s="166">
        <v>32894</v>
      </c>
      <c r="G32" s="166">
        <v>34121</v>
      </c>
      <c r="H32" s="166">
        <v>33135</v>
      </c>
      <c r="I32" s="181">
        <f t="shared" si="16"/>
        <v>-2.8897160106679198E-2</v>
      </c>
      <c r="J32" s="167">
        <f t="shared" si="13"/>
        <v>7.0288345044826759</v>
      </c>
      <c r="K32" s="166">
        <f t="shared" si="14"/>
        <v>-986</v>
      </c>
      <c r="L32" s="166">
        <f t="shared" si="15"/>
        <v>29008</v>
      </c>
      <c r="M32" s="167">
        <f t="shared" si="12"/>
        <v>1.4866164143808099E-2</v>
      </c>
    </row>
    <row r="33" spans="2:13" x14ac:dyDescent="0.25">
      <c r="B33" s="165" t="s">
        <v>130</v>
      </c>
      <c r="C33" s="166">
        <v>11519</v>
      </c>
      <c r="D33" s="166">
        <v>134</v>
      </c>
      <c r="E33" s="166">
        <v>12546</v>
      </c>
      <c r="F33" s="166">
        <v>14777</v>
      </c>
      <c r="G33" s="166">
        <v>13260</v>
      </c>
      <c r="H33" s="166">
        <v>12479</v>
      </c>
      <c r="I33" s="181">
        <f t="shared" si="16"/>
        <v>-5.8898944193061853E-2</v>
      </c>
      <c r="J33" s="167">
        <f t="shared" si="13"/>
        <v>92.126865671641795</v>
      </c>
      <c r="K33" s="166">
        <f t="shared" si="14"/>
        <v>-781</v>
      </c>
      <c r="L33" s="166">
        <f t="shared" si="15"/>
        <v>12345</v>
      </c>
      <c r="M33" s="167">
        <f t="shared" si="12"/>
        <v>5.5987584834942287E-3</v>
      </c>
    </row>
    <row r="34" spans="2:13" x14ac:dyDescent="0.25">
      <c r="B34" s="165" t="s">
        <v>133</v>
      </c>
      <c r="C34" s="166">
        <v>12800</v>
      </c>
      <c r="D34" s="166">
        <v>319</v>
      </c>
      <c r="E34" s="166">
        <v>7647</v>
      </c>
      <c r="F34" s="166">
        <v>13233</v>
      </c>
      <c r="G34" s="166">
        <v>13117</v>
      </c>
      <c r="H34" s="166">
        <v>10601</v>
      </c>
      <c r="I34" s="181">
        <f t="shared" si="16"/>
        <v>-0.1918121521689411</v>
      </c>
      <c r="J34" s="167">
        <f t="shared" si="13"/>
        <v>32.231974921630091</v>
      </c>
      <c r="K34" s="166">
        <f t="shared" si="14"/>
        <v>-2516</v>
      </c>
      <c r="L34" s="166">
        <f t="shared" si="15"/>
        <v>10282</v>
      </c>
      <c r="M34" s="167">
        <f t="shared" si="12"/>
        <v>4.7561854862987673E-3</v>
      </c>
    </row>
    <row r="35" spans="2:13" x14ac:dyDescent="0.25">
      <c r="B35" s="170" t="s">
        <v>147</v>
      </c>
      <c r="C35" s="171">
        <f t="shared" ref="C35" si="17">C27-SUM(C28:C34)</f>
        <v>70519</v>
      </c>
      <c r="D35" s="171">
        <f t="shared" ref="D35:E35" si="18">D27-SUM(D28:D34)</f>
        <v>35025</v>
      </c>
      <c r="E35" s="171">
        <f t="shared" si="18"/>
        <v>137832</v>
      </c>
      <c r="F35" s="171">
        <f t="shared" ref="F35:H35" si="19">F27-SUM(F28:F34)</f>
        <v>161389</v>
      </c>
      <c r="G35" s="171">
        <f t="shared" si="19"/>
        <v>177562</v>
      </c>
      <c r="H35" s="171">
        <f t="shared" si="19"/>
        <v>173840</v>
      </c>
      <c r="I35" s="182">
        <f t="shared" si="16"/>
        <v>-2.0961692253973263E-2</v>
      </c>
      <c r="J35" s="172">
        <f t="shared" si="13"/>
        <v>3.9633119200571016</v>
      </c>
      <c r="K35" s="171">
        <f>H35-G35</f>
        <v>-3722</v>
      </c>
      <c r="L35" s="171">
        <f t="shared" si="15"/>
        <v>138815</v>
      </c>
      <c r="M35" s="172">
        <f t="shared" si="12"/>
        <v>7.7994084042842901E-2</v>
      </c>
    </row>
    <row r="36" spans="2:13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6"/>
      <c r="L36" s="155"/>
      <c r="M36" s="155"/>
    </row>
    <row r="37" spans="2:13" x14ac:dyDescent="0.25">
      <c r="B37" s="158" t="s">
        <v>70</v>
      </c>
      <c r="C37" s="178">
        <v>249277</v>
      </c>
      <c r="D37" s="178">
        <v>60212</v>
      </c>
      <c r="E37" s="178">
        <v>473974</v>
      </c>
      <c r="F37" s="178">
        <v>528116</v>
      </c>
      <c r="G37" s="178">
        <v>561508</v>
      </c>
      <c r="H37" s="178">
        <v>579080</v>
      </c>
      <c r="I37" s="179">
        <f>IFERROR(H37/G37-1,"-")</f>
        <v>3.1294300348347681E-2</v>
      </c>
      <c r="J37" s="179">
        <f>IFERROR(H37/D37-1,"-")</f>
        <v>8.6173520228525877</v>
      </c>
      <c r="K37" s="178">
        <f>H37-G37</f>
        <v>17572</v>
      </c>
      <c r="L37" s="178">
        <f>H37-D37</f>
        <v>518868</v>
      </c>
      <c r="M37" s="179">
        <f t="shared" ref="M37:M49" si="20">H37/H$9</f>
        <v>0.25980680043447696</v>
      </c>
    </row>
    <row r="38" spans="2:13" x14ac:dyDescent="0.25">
      <c r="B38" s="161" t="s">
        <v>99</v>
      </c>
      <c r="C38" s="162">
        <v>13953</v>
      </c>
      <c r="D38" s="162">
        <v>20214</v>
      </c>
      <c r="E38" s="162">
        <v>39365</v>
      </c>
      <c r="F38" s="162">
        <v>36909</v>
      </c>
      <c r="G38" s="162">
        <v>35905</v>
      </c>
      <c r="H38" s="162">
        <v>39006</v>
      </c>
      <c r="I38" s="180">
        <f>IFERROR(H38/G38-1,"-")</f>
        <v>8.63668012811587E-2</v>
      </c>
      <c r="J38" s="163">
        <f t="shared" ref="J38:J49" si="21">IFERROR(H38/D38-1,"-")</f>
        <v>0.92965271593944787</v>
      </c>
      <c r="K38" s="162">
        <f t="shared" ref="K38:K48" si="22">H38-G38</f>
        <v>3101</v>
      </c>
      <c r="L38" s="162">
        <f t="shared" ref="L38:L49" si="23">H38-D38</f>
        <v>18792</v>
      </c>
      <c r="M38" s="163">
        <f t="shared" si="20"/>
        <v>1.7500214232484643E-2</v>
      </c>
    </row>
    <row r="39" spans="2:13" x14ac:dyDescent="0.25">
      <c r="B39" s="165" t="s">
        <v>105</v>
      </c>
      <c r="C39" s="166">
        <v>5079</v>
      </c>
      <c r="D39" s="166">
        <v>16408</v>
      </c>
      <c r="E39" s="166">
        <v>16361</v>
      </c>
      <c r="F39" s="166">
        <v>14446</v>
      </c>
      <c r="G39" s="166">
        <v>14932</v>
      </c>
      <c r="H39" s="166">
        <v>15698</v>
      </c>
      <c r="I39" s="181">
        <f>IFERROR(H39/G39-1,"-")</f>
        <v>5.1299223144923634E-2</v>
      </c>
      <c r="J39" s="167">
        <f t="shared" si="21"/>
        <v>-4.3271574841540761E-2</v>
      </c>
      <c r="K39" s="166">
        <f t="shared" si="22"/>
        <v>766</v>
      </c>
      <c r="L39" s="166">
        <f t="shared" si="23"/>
        <v>-710</v>
      </c>
      <c r="M39" s="167">
        <f t="shared" si="20"/>
        <v>7.0429770553644038E-3</v>
      </c>
    </row>
    <row r="40" spans="2:13" x14ac:dyDescent="0.25">
      <c r="B40" s="165" t="s">
        <v>102</v>
      </c>
      <c r="C40" s="166">
        <v>8874</v>
      </c>
      <c r="D40" s="166">
        <v>3806</v>
      </c>
      <c r="E40" s="166">
        <v>23004</v>
      </c>
      <c r="F40" s="166">
        <v>22463</v>
      </c>
      <c r="G40" s="166">
        <v>20973</v>
      </c>
      <c r="H40" s="166">
        <v>23308</v>
      </c>
      <c r="I40" s="181">
        <f>IFERROR(H40/G40-1,"-")</f>
        <v>0.11133361941543884</v>
      </c>
      <c r="J40" s="167">
        <f t="shared" si="21"/>
        <v>5.1240147136100891</v>
      </c>
      <c r="K40" s="166">
        <f t="shared" si="22"/>
        <v>2335</v>
      </c>
      <c r="L40" s="166">
        <f t="shared" si="23"/>
        <v>19502</v>
      </c>
      <c r="M40" s="167">
        <f t="shared" si="20"/>
        <v>1.045723717712024E-2</v>
      </c>
    </row>
    <row r="41" spans="2:13" x14ac:dyDescent="0.25">
      <c r="B41" s="161" t="s">
        <v>109</v>
      </c>
      <c r="C41" s="162">
        <v>235324</v>
      </c>
      <c r="D41" s="162">
        <v>39998</v>
      </c>
      <c r="E41" s="162">
        <v>434609</v>
      </c>
      <c r="F41" s="162">
        <v>491207</v>
      </c>
      <c r="G41" s="162">
        <v>525603</v>
      </c>
      <c r="H41" s="162">
        <v>540074</v>
      </c>
      <c r="I41" s="180">
        <f>IFERROR(H41/G41-1,"-")</f>
        <v>2.7532186840638184E-2</v>
      </c>
      <c r="J41" s="163">
        <f t="shared" si="21"/>
        <v>12.502525126256312</v>
      </c>
      <c r="K41" s="162">
        <f t="shared" si="22"/>
        <v>14471</v>
      </c>
      <c r="L41" s="162">
        <f t="shared" si="23"/>
        <v>500076</v>
      </c>
      <c r="M41" s="163">
        <f t="shared" si="20"/>
        <v>0.2423065862019923</v>
      </c>
    </row>
    <row r="42" spans="2:13" x14ac:dyDescent="0.25">
      <c r="B42" s="165" t="s">
        <v>112</v>
      </c>
      <c r="C42" s="166">
        <v>106790</v>
      </c>
      <c r="D42" s="166">
        <v>1361</v>
      </c>
      <c r="E42" s="166">
        <v>204109</v>
      </c>
      <c r="F42" s="166">
        <v>238903</v>
      </c>
      <c r="G42" s="166">
        <v>262960</v>
      </c>
      <c r="H42" s="166">
        <v>270009</v>
      </c>
      <c r="I42" s="181">
        <f t="shared" ref="I42:I49" si="24">IFERROR(H42/G42-1,"-")</f>
        <v>2.6806358381502804E-2</v>
      </c>
      <c r="J42" s="167">
        <f t="shared" si="21"/>
        <v>197.39015429831008</v>
      </c>
      <c r="K42" s="166">
        <f t="shared" si="22"/>
        <v>7049</v>
      </c>
      <c r="L42" s="166">
        <f t="shared" si="23"/>
        <v>268648</v>
      </c>
      <c r="M42" s="167">
        <f t="shared" si="20"/>
        <v>0.12114073077728929</v>
      </c>
    </row>
    <row r="43" spans="2:13" x14ac:dyDescent="0.25">
      <c r="B43" s="165" t="s">
        <v>115</v>
      </c>
      <c r="C43" s="166">
        <v>11703</v>
      </c>
      <c r="D43" s="166">
        <v>3175</v>
      </c>
      <c r="E43" s="166">
        <v>15816</v>
      </c>
      <c r="F43" s="166">
        <v>19783</v>
      </c>
      <c r="G43" s="166">
        <v>20195</v>
      </c>
      <c r="H43" s="166">
        <v>20949</v>
      </c>
      <c r="I43" s="181">
        <f t="shared" si="24"/>
        <v>3.7335974251052173E-2</v>
      </c>
      <c r="J43" s="167">
        <f t="shared" si="21"/>
        <v>5.5981102362204727</v>
      </c>
      <c r="K43" s="166">
        <f t="shared" si="22"/>
        <v>754</v>
      </c>
      <c r="L43" s="166">
        <f t="shared" si="23"/>
        <v>17774</v>
      </c>
      <c r="M43" s="167">
        <f t="shared" si="20"/>
        <v>9.3988614048177415E-3</v>
      </c>
    </row>
    <row r="44" spans="2:13" x14ac:dyDescent="0.25">
      <c r="B44" s="165" t="s">
        <v>118</v>
      </c>
      <c r="C44" s="166">
        <v>5799</v>
      </c>
      <c r="D44" s="166">
        <v>5674</v>
      </c>
      <c r="E44" s="166">
        <v>11604</v>
      </c>
      <c r="F44" s="166">
        <v>13097</v>
      </c>
      <c r="G44" s="166">
        <v>12608</v>
      </c>
      <c r="H44" s="166">
        <v>13345</v>
      </c>
      <c r="I44" s="181">
        <f t="shared" si="24"/>
        <v>5.8454949238578635E-2</v>
      </c>
      <c r="J44" s="167">
        <f t="shared" si="21"/>
        <v>1.3519562918575962</v>
      </c>
      <c r="K44" s="166">
        <f t="shared" si="22"/>
        <v>737</v>
      </c>
      <c r="L44" s="166">
        <f t="shared" si="23"/>
        <v>7671</v>
      </c>
      <c r="M44" s="167">
        <f t="shared" si="20"/>
        <v>5.9872932095705166E-3</v>
      </c>
    </row>
    <row r="45" spans="2:13" x14ac:dyDescent="0.25">
      <c r="B45" s="165" t="s">
        <v>125</v>
      </c>
      <c r="C45" s="166">
        <v>10447</v>
      </c>
      <c r="D45" s="166">
        <v>970</v>
      </c>
      <c r="E45" s="166">
        <v>24963</v>
      </c>
      <c r="F45" s="166">
        <v>21459</v>
      </c>
      <c r="G45" s="166">
        <v>23603</v>
      </c>
      <c r="H45" s="166">
        <v>21138</v>
      </c>
      <c r="I45" s="181">
        <f t="shared" si="24"/>
        <v>-0.10443587679532262</v>
      </c>
      <c r="J45" s="167">
        <f t="shared" si="21"/>
        <v>20.791752577319588</v>
      </c>
      <c r="K45" s="166">
        <f t="shared" si="22"/>
        <v>-2465</v>
      </c>
      <c r="L45" s="166">
        <f t="shared" si="23"/>
        <v>20168</v>
      </c>
      <c r="M45" s="167">
        <f t="shared" si="20"/>
        <v>9.483657089839009E-3</v>
      </c>
    </row>
    <row r="46" spans="2:13" x14ac:dyDescent="0.25">
      <c r="B46" s="165" t="s">
        <v>121</v>
      </c>
      <c r="C46" s="166">
        <v>9027</v>
      </c>
      <c r="D46" s="166">
        <v>1109</v>
      </c>
      <c r="E46" s="166">
        <v>15247</v>
      </c>
      <c r="F46" s="166">
        <v>17327</v>
      </c>
      <c r="G46" s="166">
        <v>19324</v>
      </c>
      <c r="H46" s="166">
        <v>15500</v>
      </c>
      <c r="I46" s="181">
        <f t="shared" si="24"/>
        <v>-0.19788863589318983</v>
      </c>
      <c r="J46" s="167">
        <f t="shared" si="21"/>
        <v>12.976555455365194</v>
      </c>
      <c r="K46" s="166">
        <f t="shared" si="22"/>
        <v>-3824</v>
      </c>
      <c r="L46" s="166">
        <f t="shared" si="23"/>
        <v>14391</v>
      </c>
      <c r="M46" s="167">
        <f t="shared" si="20"/>
        <v>6.9541434805802174E-3</v>
      </c>
    </row>
    <row r="47" spans="2:13" x14ac:dyDescent="0.25">
      <c r="B47" s="165" t="s">
        <v>130</v>
      </c>
      <c r="C47" s="166">
        <v>9587</v>
      </c>
      <c r="D47" s="166">
        <v>169</v>
      </c>
      <c r="E47" s="166">
        <v>11974</v>
      </c>
      <c r="F47" s="166">
        <v>13918</v>
      </c>
      <c r="G47" s="166">
        <v>12602</v>
      </c>
      <c r="H47" s="166">
        <v>13034</v>
      </c>
      <c r="I47" s="181">
        <f t="shared" si="24"/>
        <v>3.428027297254399E-2</v>
      </c>
      <c r="J47" s="167">
        <f t="shared" si="21"/>
        <v>76.124260355029591</v>
      </c>
      <c r="K47" s="166">
        <f t="shared" si="22"/>
        <v>432</v>
      </c>
      <c r="L47" s="166">
        <f t="shared" si="23"/>
        <v>12865</v>
      </c>
      <c r="M47" s="167">
        <f t="shared" si="20"/>
        <v>5.8477616855408107E-3</v>
      </c>
    </row>
    <row r="48" spans="2:13" x14ac:dyDescent="0.25">
      <c r="B48" s="165" t="s">
        <v>133</v>
      </c>
      <c r="C48" s="166">
        <v>15367</v>
      </c>
      <c r="D48" s="166">
        <v>1499</v>
      </c>
      <c r="E48" s="166">
        <v>11217</v>
      </c>
      <c r="F48" s="166">
        <v>13963</v>
      </c>
      <c r="G48" s="166">
        <v>14657</v>
      </c>
      <c r="H48" s="166">
        <v>11393</v>
      </c>
      <c r="I48" s="181">
        <f t="shared" si="24"/>
        <v>-0.22269222896909324</v>
      </c>
      <c r="J48" s="167">
        <f t="shared" si="21"/>
        <v>6.6004002668445629</v>
      </c>
      <c r="K48" s="166">
        <f t="shared" si="22"/>
        <v>-3264</v>
      </c>
      <c r="L48" s="166">
        <f t="shared" si="23"/>
        <v>9894</v>
      </c>
      <c r="M48" s="167">
        <f t="shared" si="20"/>
        <v>5.111519785435511E-3</v>
      </c>
    </row>
    <row r="49" spans="2:13" x14ac:dyDescent="0.25">
      <c r="B49" s="170" t="s">
        <v>147</v>
      </c>
      <c r="C49" s="171">
        <f t="shared" ref="C49" si="25">C41-SUM(C42:C48)</f>
        <v>66604</v>
      </c>
      <c r="D49" s="171">
        <f t="shared" ref="D49:E49" si="26">D41-SUM(D42:D48)</f>
        <v>26041</v>
      </c>
      <c r="E49" s="171">
        <f t="shared" si="26"/>
        <v>139679</v>
      </c>
      <c r="F49" s="171">
        <f t="shared" ref="F49:H49" si="27">F41-SUM(F42:F48)</f>
        <v>152757</v>
      </c>
      <c r="G49" s="171">
        <f t="shared" si="27"/>
        <v>159654</v>
      </c>
      <c r="H49" s="171">
        <f t="shared" si="27"/>
        <v>174706</v>
      </c>
      <c r="I49" s="182">
        <f t="shared" si="24"/>
        <v>9.4278878073834615E-2</v>
      </c>
      <c r="J49" s="172">
        <f t="shared" si="21"/>
        <v>5.7088821473829734</v>
      </c>
      <c r="K49" s="171">
        <f>H49-G49</f>
        <v>15052</v>
      </c>
      <c r="L49" s="171">
        <f t="shared" si="23"/>
        <v>148665</v>
      </c>
      <c r="M49" s="172">
        <f t="shared" si="20"/>
        <v>7.8382618768919193E-2</v>
      </c>
    </row>
    <row r="50" spans="2:13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6"/>
      <c r="L50" s="155"/>
      <c r="M50" s="155"/>
    </row>
    <row r="51" spans="2:13" x14ac:dyDescent="0.25">
      <c r="B51" s="158" t="s">
        <v>70</v>
      </c>
      <c r="C51" s="178">
        <v>10070</v>
      </c>
      <c r="D51" s="178">
        <v>3463</v>
      </c>
      <c r="E51" s="178">
        <v>14300</v>
      </c>
      <c r="F51" s="178">
        <v>24366</v>
      </c>
      <c r="G51" s="178">
        <v>20854</v>
      </c>
      <c r="H51" s="178">
        <v>18447</v>
      </c>
      <c r="I51" s="179">
        <f>IFERROR(H51/G51-1,"-")</f>
        <v>-0.11542150187014477</v>
      </c>
      <c r="J51" s="179">
        <f>IFERROR(H51/D51-1,"-")</f>
        <v>4.3268842044470111</v>
      </c>
      <c r="K51" s="178">
        <f>H51-G51</f>
        <v>-2407</v>
      </c>
      <c r="L51" s="178">
        <f>H51-D51</f>
        <v>14984</v>
      </c>
      <c r="M51" s="179">
        <f t="shared" ref="M51:M63" si="28">H51/H$9</f>
        <v>8.2763280507266637E-3</v>
      </c>
    </row>
    <row r="52" spans="2:13" x14ac:dyDescent="0.25">
      <c r="B52" s="161" t="s">
        <v>99</v>
      </c>
      <c r="C52" s="162">
        <v>1123</v>
      </c>
      <c r="D52" s="162">
        <v>787</v>
      </c>
      <c r="E52" s="162">
        <v>1482</v>
      </c>
      <c r="F52" s="162">
        <v>10615</v>
      </c>
      <c r="G52" s="162">
        <v>5673</v>
      </c>
      <c r="H52" s="162">
        <v>3481</v>
      </c>
      <c r="I52" s="180">
        <f>IFERROR(H52/G52-1,"-")</f>
        <v>-0.38639167988718492</v>
      </c>
      <c r="J52" s="163">
        <f t="shared" ref="J52:J63" si="29">IFERROR(H52/D52-1,"-")</f>
        <v>3.4231257941550188</v>
      </c>
      <c r="K52" s="162">
        <f t="shared" ref="K52:K62" si="30">H52-G52</f>
        <v>-2192</v>
      </c>
      <c r="L52" s="162">
        <f t="shared" ref="L52:L63" si="31">H52-D52</f>
        <v>2694</v>
      </c>
      <c r="M52" s="163">
        <f t="shared" si="28"/>
        <v>1.5617660294128864E-3</v>
      </c>
    </row>
    <row r="53" spans="2:13" x14ac:dyDescent="0.25">
      <c r="B53" s="165" t="s">
        <v>105</v>
      </c>
      <c r="C53" s="166">
        <v>538</v>
      </c>
      <c r="D53" s="166">
        <v>309</v>
      </c>
      <c r="E53" s="166">
        <v>479</v>
      </c>
      <c r="F53" s="166">
        <v>7891</v>
      </c>
      <c r="G53" s="166">
        <v>3879</v>
      </c>
      <c r="H53" s="166">
        <v>2185</v>
      </c>
      <c r="I53" s="181">
        <f>IFERROR(H53/G53-1,"-")</f>
        <v>-0.43671049239494719</v>
      </c>
      <c r="J53" s="167">
        <f t="shared" si="29"/>
        <v>6.0711974110032365</v>
      </c>
      <c r="K53" s="166">
        <f t="shared" si="30"/>
        <v>-1694</v>
      </c>
      <c r="L53" s="166">
        <f t="shared" si="31"/>
        <v>1876</v>
      </c>
      <c r="M53" s="167">
        <f t="shared" si="28"/>
        <v>9.8030990355275969E-4</v>
      </c>
    </row>
    <row r="54" spans="2:13" x14ac:dyDescent="0.25">
      <c r="B54" s="165" t="s">
        <v>102</v>
      </c>
      <c r="C54" s="166">
        <v>585</v>
      </c>
      <c r="D54" s="166">
        <v>478</v>
      </c>
      <c r="E54" s="166">
        <v>1003</v>
      </c>
      <c r="F54" s="166">
        <v>2724</v>
      </c>
      <c r="G54" s="166">
        <v>1794</v>
      </c>
      <c r="H54" s="166">
        <v>1296</v>
      </c>
      <c r="I54" s="181">
        <f>IFERROR(H54/G54-1,"-")</f>
        <v>-0.27759197324414719</v>
      </c>
      <c r="J54" s="167">
        <f t="shared" si="29"/>
        <v>1.7112970711297071</v>
      </c>
      <c r="K54" s="166">
        <f t="shared" si="30"/>
        <v>-498</v>
      </c>
      <c r="L54" s="166">
        <f t="shared" si="31"/>
        <v>818</v>
      </c>
      <c r="M54" s="167">
        <f t="shared" si="28"/>
        <v>5.8145612586012663E-4</v>
      </c>
    </row>
    <row r="55" spans="2:13" x14ac:dyDescent="0.25">
      <c r="B55" s="161" t="s">
        <v>109</v>
      </c>
      <c r="C55" s="162">
        <v>8947</v>
      </c>
      <c r="D55" s="162">
        <v>2676</v>
      </c>
      <c r="E55" s="162">
        <v>12818</v>
      </c>
      <c r="F55" s="162">
        <v>13751</v>
      </c>
      <c r="G55" s="162">
        <v>15181</v>
      </c>
      <c r="H55" s="162">
        <v>14966</v>
      </c>
      <c r="I55" s="180">
        <f>IFERROR(H55/G55-1,"-")</f>
        <v>-1.4162439891970191E-2</v>
      </c>
      <c r="J55" s="163">
        <f t="shared" si="29"/>
        <v>4.5926756352765326</v>
      </c>
      <c r="K55" s="162">
        <f t="shared" si="30"/>
        <v>-215</v>
      </c>
      <c r="L55" s="162">
        <f t="shared" si="31"/>
        <v>12290</v>
      </c>
      <c r="M55" s="163">
        <f t="shared" si="28"/>
        <v>6.7145620213137766E-3</v>
      </c>
    </row>
    <row r="56" spans="2:13" x14ac:dyDescent="0.25">
      <c r="B56" s="165" t="s">
        <v>112</v>
      </c>
      <c r="C56" s="166">
        <v>2897</v>
      </c>
      <c r="D56" s="166">
        <v>55</v>
      </c>
      <c r="E56" s="166">
        <v>4284</v>
      </c>
      <c r="F56" s="166">
        <v>3985</v>
      </c>
      <c r="G56" s="166">
        <v>4530</v>
      </c>
      <c r="H56" s="166">
        <v>5158</v>
      </c>
      <c r="I56" s="181">
        <f t="shared" ref="I56:I63" si="32">IFERROR(H56/G56-1,"-")</f>
        <v>0.1386313465783664</v>
      </c>
      <c r="J56" s="167">
        <f t="shared" si="29"/>
        <v>92.781818181818181</v>
      </c>
      <c r="K56" s="166">
        <f t="shared" si="30"/>
        <v>628</v>
      </c>
      <c r="L56" s="166">
        <f t="shared" si="31"/>
        <v>5103</v>
      </c>
      <c r="M56" s="167">
        <f t="shared" si="28"/>
        <v>2.3141594885698557E-3</v>
      </c>
    </row>
    <row r="57" spans="2:13" x14ac:dyDescent="0.25">
      <c r="B57" s="165" t="s">
        <v>115</v>
      </c>
      <c r="C57" s="166">
        <v>2253</v>
      </c>
      <c r="D57" s="166">
        <v>1007</v>
      </c>
      <c r="E57" s="166">
        <v>3320</v>
      </c>
      <c r="F57" s="166">
        <v>2533</v>
      </c>
      <c r="G57" s="166">
        <v>3337</v>
      </c>
      <c r="H57" s="166">
        <v>3212</v>
      </c>
      <c r="I57" s="181">
        <f t="shared" si="32"/>
        <v>-3.7458795325142291E-2</v>
      </c>
      <c r="J57" s="167">
        <f t="shared" si="29"/>
        <v>2.1896722939424031</v>
      </c>
      <c r="K57" s="166">
        <f t="shared" si="30"/>
        <v>-125</v>
      </c>
      <c r="L57" s="166">
        <f t="shared" si="31"/>
        <v>2205</v>
      </c>
      <c r="M57" s="167">
        <f t="shared" si="28"/>
        <v>1.4410779909434619E-3</v>
      </c>
    </row>
    <row r="58" spans="2:13" x14ac:dyDescent="0.25">
      <c r="B58" s="165" t="s">
        <v>118</v>
      </c>
      <c r="C58" s="166">
        <v>449</v>
      </c>
      <c r="D58" s="166">
        <v>446</v>
      </c>
      <c r="E58" s="166">
        <v>1008</v>
      </c>
      <c r="F58" s="166">
        <v>1449</v>
      </c>
      <c r="G58" s="166">
        <v>1165</v>
      </c>
      <c r="H58" s="166">
        <v>904</v>
      </c>
      <c r="I58" s="181">
        <f t="shared" si="32"/>
        <v>-0.22403433476394852</v>
      </c>
      <c r="J58" s="167">
        <f t="shared" si="29"/>
        <v>1.0269058295964126</v>
      </c>
      <c r="K58" s="166">
        <f t="shared" si="30"/>
        <v>-261</v>
      </c>
      <c r="L58" s="166">
        <f t="shared" si="31"/>
        <v>458</v>
      </c>
      <c r="M58" s="167">
        <f t="shared" si="28"/>
        <v>4.0558359396416236E-4</v>
      </c>
    </row>
    <row r="59" spans="2:13" x14ac:dyDescent="0.25">
      <c r="B59" s="165" t="s">
        <v>125</v>
      </c>
      <c r="C59" s="166">
        <v>218</v>
      </c>
      <c r="D59" s="166">
        <v>55</v>
      </c>
      <c r="E59" s="166">
        <v>375</v>
      </c>
      <c r="F59" s="166">
        <v>331</v>
      </c>
      <c r="G59" s="166">
        <v>537</v>
      </c>
      <c r="H59" s="166">
        <v>447</v>
      </c>
      <c r="I59" s="181">
        <f t="shared" si="32"/>
        <v>-0.16759776536312854</v>
      </c>
      <c r="J59" s="167">
        <f t="shared" si="29"/>
        <v>7.127272727272727</v>
      </c>
      <c r="K59" s="166">
        <f t="shared" si="30"/>
        <v>-90</v>
      </c>
      <c r="L59" s="166">
        <f t="shared" si="31"/>
        <v>392</v>
      </c>
      <c r="M59" s="167">
        <f t="shared" si="28"/>
        <v>2.0054852489157144E-4</v>
      </c>
    </row>
    <row r="60" spans="2:13" x14ac:dyDescent="0.25">
      <c r="B60" s="165" t="s">
        <v>121</v>
      </c>
      <c r="C60" s="166">
        <v>187</v>
      </c>
      <c r="D60" s="166">
        <v>80</v>
      </c>
      <c r="E60" s="166">
        <v>344</v>
      </c>
      <c r="F60" s="166">
        <v>345</v>
      </c>
      <c r="G60" s="166">
        <v>387</v>
      </c>
      <c r="H60" s="166">
        <v>422</v>
      </c>
      <c r="I60" s="181">
        <f t="shared" si="32"/>
        <v>9.04392764857882E-2</v>
      </c>
      <c r="J60" s="167">
        <f t="shared" si="29"/>
        <v>4.2750000000000004</v>
      </c>
      <c r="K60" s="166">
        <f t="shared" si="30"/>
        <v>35</v>
      </c>
      <c r="L60" s="166">
        <f t="shared" si="31"/>
        <v>342</v>
      </c>
      <c r="M60" s="167">
        <f t="shared" si="28"/>
        <v>1.8933216443902271E-4</v>
      </c>
    </row>
    <row r="61" spans="2:13" x14ac:dyDescent="0.25">
      <c r="B61" s="165" t="s">
        <v>130</v>
      </c>
      <c r="C61" s="166">
        <v>136</v>
      </c>
      <c r="D61" s="166">
        <v>22</v>
      </c>
      <c r="E61" s="166">
        <v>44</v>
      </c>
      <c r="F61" s="166">
        <v>149</v>
      </c>
      <c r="G61" s="166">
        <v>78</v>
      </c>
      <c r="H61" s="166">
        <v>164</v>
      </c>
      <c r="I61" s="181">
        <f t="shared" si="32"/>
        <v>1.1025641025641026</v>
      </c>
      <c r="J61" s="167">
        <f t="shared" si="29"/>
        <v>6.4545454545454541</v>
      </c>
      <c r="K61" s="166">
        <f t="shared" si="30"/>
        <v>86</v>
      </c>
      <c r="L61" s="166">
        <f t="shared" si="31"/>
        <v>142</v>
      </c>
      <c r="M61" s="167">
        <f t="shared" si="28"/>
        <v>7.3579324568719728E-5</v>
      </c>
    </row>
    <row r="62" spans="2:13" x14ac:dyDescent="0.25">
      <c r="B62" s="165" t="s">
        <v>133</v>
      </c>
      <c r="C62" s="166">
        <v>201</v>
      </c>
      <c r="D62" s="166">
        <v>14</v>
      </c>
      <c r="E62" s="166">
        <v>88</v>
      </c>
      <c r="F62" s="166">
        <v>133</v>
      </c>
      <c r="G62" s="166">
        <v>85</v>
      </c>
      <c r="H62" s="166">
        <v>324</v>
      </c>
      <c r="I62" s="181">
        <f t="shared" si="32"/>
        <v>2.8117647058823527</v>
      </c>
      <c r="J62" s="167">
        <f t="shared" si="29"/>
        <v>22.142857142857142</v>
      </c>
      <c r="K62" s="166">
        <f t="shared" si="30"/>
        <v>239</v>
      </c>
      <c r="L62" s="166">
        <f t="shared" si="31"/>
        <v>310</v>
      </c>
      <c r="M62" s="167">
        <f t="shared" si="28"/>
        <v>1.4536403146503166E-4</v>
      </c>
    </row>
    <row r="63" spans="2:13" x14ac:dyDescent="0.25">
      <c r="B63" s="170" t="s">
        <v>147</v>
      </c>
      <c r="C63" s="171">
        <f t="shared" ref="C63" si="33">C55-SUM(C56:C62)</f>
        <v>2606</v>
      </c>
      <c r="D63" s="171">
        <f t="shared" ref="D63:E63" si="34">D55-SUM(D56:D62)</f>
        <v>997</v>
      </c>
      <c r="E63" s="171">
        <f t="shared" si="34"/>
        <v>3355</v>
      </c>
      <c r="F63" s="171">
        <f t="shared" ref="F63:H63" si="35">F55-SUM(F56:F62)</f>
        <v>4826</v>
      </c>
      <c r="G63" s="171">
        <f t="shared" si="35"/>
        <v>5062</v>
      </c>
      <c r="H63" s="171">
        <f t="shared" si="35"/>
        <v>4335</v>
      </c>
      <c r="I63" s="182">
        <f t="shared" si="32"/>
        <v>-0.14361912287633349</v>
      </c>
      <c r="J63" s="172">
        <f t="shared" si="29"/>
        <v>3.3480441323971917</v>
      </c>
      <c r="K63" s="171">
        <f>H63-G63</f>
        <v>-727</v>
      </c>
      <c r="L63" s="171">
        <f t="shared" si="31"/>
        <v>3338</v>
      </c>
      <c r="M63" s="172">
        <f t="shared" si="28"/>
        <v>1.9449169024719512E-3</v>
      </c>
    </row>
    <row r="64" spans="2:13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6"/>
      <c r="L64" s="155"/>
      <c r="M64" s="155"/>
    </row>
    <row r="65" spans="2:13" x14ac:dyDescent="0.25">
      <c r="B65" s="158" t="s">
        <v>70</v>
      </c>
      <c r="C65" s="178">
        <v>24073</v>
      </c>
      <c r="D65" s="178">
        <v>13697</v>
      </c>
      <c r="E65" s="178">
        <v>56946</v>
      </c>
      <c r="F65" s="178">
        <v>71722</v>
      </c>
      <c r="G65" s="178">
        <v>100800</v>
      </c>
      <c r="H65" s="178">
        <v>78000</v>
      </c>
      <c r="I65" s="179">
        <f>IFERROR(H65/G65-1,"-")</f>
        <v>-0.22619047619047616</v>
      </c>
      <c r="J65" s="179">
        <f>IFERROR(H65/D65-1,"-")</f>
        <v>4.6946776666423302</v>
      </c>
      <c r="K65" s="178">
        <f>H65-G65</f>
        <v>-22800</v>
      </c>
      <c r="L65" s="178">
        <f>H65-D65</f>
        <v>64303</v>
      </c>
      <c r="M65" s="179">
        <f t="shared" ref="M65:M77" si="36">H65/H$9</f>
        <v>3.4995044611952061E-2</v>
      </c>
    </row>
    <row r="66" spans="2:13" x14ac:dyDescent="0.25">
      <c r="B66" s="161" t="s">
        <v>99</v>
      </c>
      <c r="C66" s="162">
        <v>5545</v>
      </c>
      <c r="D66" s="162">
        <v>6965</v>
      </c>
      <c r="E66" s="162">
        <v>12964</v>
      </c>
      <c r="F66" s="162">
        <v>7172</v>
      </c>
      <c r="G66" s="162">
        <v>21594</v>
      </c>
      <c r="H66" s="162">
        <v>13320</v>
      </c>
      <c r="I66" s="180">
        <f>IFERROR(H66/G66-1,"-")</f>
        <v>-0.38316198944151159</v>
      </c>
      <c r="J66" s="163">
        <f t="shared" ref="J66:J77" si="37">IFERROR(H66/D66-1,"-")</f>
        <v>0.91241923905240485</v>
      </c>
      <c r="K66" s="162">
        <f t="shared" ref="K66:K76" si="38">H66-G66</f>
        <v>-8274</v>
      </c>
      <c r="L66" s="162">
        <f t="shared" ref="L66:L77" si="39">H66-D66</f>
        <v>6355</v>
      </c>
      <c r="M66" s="163">
        <f t="shared" si="36"/>
        <v>5.9760768491179681E-3</v>
      </c>
    </row>
    <row r="67" spans="2:13" x14ac:dyDescent="0.25">
      <c r="B67" s="165" t="s">
        <v>105</v>
      </c>
      <c r="C67" s="166">
        <v>2263</v>
      </c>
      <c r="D67" s="166">
        <v>6811</v>
      </c>
      <c r="E67" s="166">
        <v>9096</v>
      </c>
      <c r="F67" s="166">
        <v>4567</v>
      </c>
      <c r="G67" s="166">
        <v>12190</v>
      </c>
      <c r="H67" s="166">
        <v>4997</v>
      </c>
      <c r="I67" s="181">
        <f>IFERROR(H67/G67-1,"-")</f>
        <v>-0.59007383100902377</v>
      </c>
      <c r="J67" s="167">
        <f t="shared" si="37"/>
        <v>-0.26633387167816769</v>
      </c>
      <c r="K67" s="166">
        <f t="shared" si="38"/>
        <v>-7193</v>
      </c>
      <c r="L67" s="166">
        <f t="shared" si="39"/>
        <v>-1814</v>
      </c>
      <c r="M67" s="167">
        <f t="shared" si="36"/>
        <v>2.2419261272554418E-3</v>
      </c>
    </row>
    <row r="68" spans="2:13" x14ac:dyDescent="0.25">
      <c r="B68" s="165" t="s">
        <v>102</v>
      </c>
      <c r="C68" s="166">
        <v>3282</v>
      </c>
      <c r="D68" s="166">
        <v>154</v>
      </c>
      <c r="E68" s="166">
        <v>3868</v>
      </c>
      <c r="F68" s="166">
        <v>2605</v>
      </c>
      <c r="G68" s="166">
        <v>9404</v>
      </c>
      <c r="H68" s="166">
        <v>8323</v>
      </c>
      <c r="I68" s="181">
        <f>IFERROR(H68/G68-1,"-")</f>
        <v>-0.11495108464483195</v>
      </c>
      <c r="J68" s="167">
        <f t="shared" si="37"/>
        <v>53.045454545454547</v>
      </c>
      <c r="K68" s="166">
        <f t="shared" si="38"/>
        <v>-1081</v>
      </c>
      <c r="L68" s="166">
        <f t="shared" si="39"/>
        <v>8169</v>
      </c>
      <c r="M68" s="167">
        <f t="shared" si="36"/>
        <v>3.7341507218625258E-3</v>
      </c>
    </row>
    <row r="69" spans="2:13" x14ac:dyDescent="0.25">
      <c r="B69" s="161" t="s">
        <v>109</v>
      </c>
      <c r="C69" s="162">
        <v>18528</v>
      </c>
      <c r="D69" s="162">
        <v>6732</v>
      </c>
      <c r="E69" s="162">
        <v>43982</v>
      </c>
      <c r="F69" s="162">
        <v>64550</v>
      </c>
      <c r="G69" s="162">
        <v>79206</v>
      </c>
      <c r="H69" s="162">
        <v>64680</v>
      </c>
      <c r="I69" s="180">
        <f>IFERROR(H69/G69-1,"-")</f>
        <v>-0.18339519733353538</v>
      </c>
      <c r="J69" s="163">
        <f t="shared" si="37"/>
        <v>8.6078431372549016</v>
      </c>
      <c r="K69" s="162">
        <f t="shared" si="38"/>
        <v>-14526</v>
      </c>
      <c r="L69" s="162">
        <f t="shared" si="39"/>
        <v>57948</v>
      </c>
      <c r="M69" s="163">
        <f t="shared" si="36"/>
        <v>2.9018967762834098E-2</v>
      </c>
    </row>
    <row r="70" spans="2:13" x14ac:dyDescent="0.25">
      <c r="B70" s="165" t="s">
        <v>112</v>
      </c>
      <c r="C70" s="166">
        <v>7372</v>
      </c>
      <c r="D70" s="166">
        <v>591</v>
      </c>
      <c r="E70" s="166">
        <v>17719</v>
      </c>
      <c r="F70" s="166">
        <v>23608</v>
      </c>
      <c r="G70" s="166">
        <v>30338</v>
      </c>
      <c r="H70" s="166">
        <v>31563</v>
      </c>
      <c r="I70" s="181">
        <f t="shared" ref="I70:I77" si="40">IFERROR(H70/G70-1,"-")</f>
        <v>4.0378403322565815E-2</v>
      </c>
      <c r="J70" s="167">
        <f t="shared" si="37"/>
        <v>52.406091370558379</v>
      </c>
      <c r="K70" s="166">
        <f t="shared" si="38"/>
        <v>1225</v>
      </c>
      <c r="L70" s="166">
        <f t="shared" si="39"/>
        <v>30972</v>
      </c>
      <c r="M70" s="167">
        <f t="shared" si="36"/>
        <v>1.4160879398551833E-2</v>
      </c>
    </row>
    <row r="71" spans="2:13" x14ac:dyDescent="0.25">
      <c r="B71" s="165" t="s">
        <v>115</v>
      </c>
      <c r="C71" s="166">
        <v>2105</v>
      </c>
      <c r="D71" s="166">
        <v>1171</v>
      </c>
      <c r="E71" s="166">
        <v>4763</v>
      </c>
      <c r="F71" s="166">
        <v>3885</v>
      </c>
      <c r="G71" s="166">
        <v>5065</v>
      </c>
      <c r="H71" s="166">
        <v>4978</v>
      </c>
      <c r="I71" s="181">
        <f t="shared" si="40"/>
        <v>-1.7176702862783833E-2</v>
      </c>
      <c r="J71" s="167">
        <f t="shared" si="37"/>
        <v>3.2510674637062342</v>
      </c>
      <c r="K71" s="166">
        <f t="shared" si="38"/>
        <v>-87</v>
      </c>
      <c r="L71" s="166">
        <f t="shared" si="39"/>
        <v>3807</v>
      </c>
      <c r="M71" s="167">
        <f t="shared" si="36"/>
        <v>2.2334016933115049E-3</v>
      </c>
    </row>
    <row r="72" spans="2:13" x14ac:dyDescent="0.25">
      <c r="B72" s="165" t="s">
        <v>118</v>
      </c>
      <c r="C72" s="166">
        <v>2465</v>
      </c>
      <c r="D72" s="166">
        <v>996</v>
      </c>
      <c r="E72" s="166">
        <v>6182</v>
      </c>
      <c r="F72" s="166">
        <v>8347</v>
      </c>
      <c r="G72" s="166">
        <v>9699</v>
      </c>
      <c r="H72" s="166">
        <v>4243</v>
      </c>
      <c r="I72" s="181">
        <f t="shared" si="40"/>
        <v>-0.56253221981647594</v>
      </c>
      <c r="J72" s="167">
        <f t="shared" si="37"/>
        <v>3.2600401606425704</v>
      </c>
      <c r="K72" s="166">
        <f t="shared" si="38"/>
        <v>-5456</v>
      </c>
      <c r="L72" s="166">
        <f t="shared" si="39"/>
        <v>3247</v>
      </c>
      <c r="M72" s="167">
        <f t="shared" si="36"/>
        <v>1.9036406960065719E-3</v>
      </c>
    </row>
    <row r="73" spans="2:13" x14ac:dyDescent="0.25">
      <c r="B73" s="165" t="s">
        <v>125</v>
      </c>
      <c r="C73" s="166">
        <v>210</v>
      </c>
      <c r="D73" s="166">
        <v>182</v>
      </c>
      <c r="E73" s="166">
        <v>1336</v>
      </c>
      <c r="F73" s="166">
        <v>1751</v>
      </c>
      <c r="G73" s="166">
        <v>3178</v>
      </c>
      <c r="H73" s="166">
        <v>2347</v>
      </c>
      <c r="I73" s="181">
        <f t="shared" si="40"/>
        <v>-0.26148521082441789</v>
      </c>
      <c r="J73" s="167">
        <f t="shared" si="37"/>
        <v>11.895604395604396</v>
      </c>
      <c r="K73" s="166">
        <f t="shared" si="38"/>
        <v>-831</v>
      </c>
      <c r="L73" s="166">
        <f t="shared" si="39"/>
        <v>2165</v>
      </c>
      <c r="M73" s="167">
        <f t="shared" si="36"/>
        <v>1.0529919192852756E-3</v>
      </c>
    </row>
    <row r="74" spans="2:13" x14ac:dyDescent="0.25">
      <c r="B74" s="165" t="s">
        <v>121</v>
      </c>
      <c r="C74" s="166">
        <v>472</v>
      </c>
      <c r="D74" s="166">
        <v>365</v>
      </c>
      <c r="E74" s="166">
        <v>1311</v>
      </c>
      <c r="F74" s="166">
        <v>1378</v>
      </c>
      <c r="G74" s="166">
        <v>1856</v>
      </c>
      <c r="H74" s="166">
        <v>1358</v>
      </c>
      <c r="I74" s="181">
        <f t="shared" si="40"/>
        <v>-0.26831896551724133</v>
      </c>
      <c r="J74" s="167">
        <f t="shared" si="37"/>
        <v>2.7205479452054795</v>
      </c>
      <c r="K74" s="166">
        <f t="shared" si="38"/>
        <v>-498</v>
      </c>
      <c r="L74" s="166">
        <f t="shared" si="39"/>
        <v>993</v>
      </c>
      <c r="M74" s="167">
        <f t="shared" si="36"/>
        <v>6.0927269978244749E-4</v>
      </c>
    </row>
    <row r="75" spans="2:13" x14ac:dyDescent="0.25">
      <c r="B75" s="165" t="s">
        <v>130</v>
      </c>
      <c r="C75" s="166">
        <v>664</v>
      </c>
      <c r="D75" s="166">
        <v>1</v>
      </c>
      <c r="E75" s="166">
        <v>1002</v>
      </c>
      <c r="F75" s="166">
        <v>3201</v>
      </c>
      <c r="G75" s="166">
        <v>2212</v>
      </c>
      <c r="H75" s="166">
        <v>1449</v>
      </c>
      <c r="I75" s="181">
        <f t="shared" si="40"/>
        <v>-0.34493670886075944</v>
      </c>
      <c r="J75" s="167">
        <f t="shared" si="37"/>
        <v>1448</v>
      </c>
      <c r="K75" s="166">
        <f t="shared" si="38"/>
        <v>-763</v>
      </c>
      <c r="L75" s="166">
        <f t="shared" si="39"/>
        <v>1448</v>
      </c>
      <c r="M75" s="167">
        <f t="shared" si="36"/>
        <v>6.5010025182972485E-4</v>
      </c>
    </row>
    <row r="76" spans="2:13" x14ac:dyDescent="0.25">
      <c r="B76" s="165" t="s">
        <v>133</v>
      </c>
      <c r="C76" s="166">
        <v>788</v>
      </c>
      <c r="D76" s="166">
        <v>0</v>
      </c>
      <c r="E76" s="166">
        <v>331</v>
      </c>
      <c r="F76" s="166">
        <v>934</v>
      </c>
      <c r="G76" s="166">
        <v>1640</v>
      </c>
      <c r="H76" s="166">
        <v>1776</v>
      </c>
      <c r="I76" s="181">
        <f t="shared" si="40"/>
        <v>8.2926829268292757E-2</v>
      </c>
      <c r="J76" s="167" t="str">
        <f t="shared" si="37"/>
        <v>-</v>
      </c>
      <c r="K76" s="166">
        <f t="shared" si="38"/>
        <v>136</v>
      </c>
      <c r="L76" s="166">
        <f t="shared" si="39"/>
        <v>1776</v>
      </c>
      <c r="M76" s="167">
        <f t="shared" si="36"/>
        <v>7.9681024654906243E-4</v>
      </c>
    </row>
    <row r="77" spans="2:13" x14ac:dyDescent="0.25">
      <c r="B77" s="170" t="s">
        <v>147</v>
      </c>
      <c r="C77" s="171">
        <f t="shared" ref="C77" si="41">C69-SUM(C70:C76)</f>
        <v>4452</v>
      </c>
      <c r="D77" s="171">
        <f t="shared" ref="D77:E77" si="42">D69-SUM(D70:D76)</f>
        <v>3426</v>
      </c>
      <c r="E77" s="171">
        <f t="shared" si="42"/>
        <v>11338</v>
      </c>
      <c r="F77" s="171">
        <f t="shared" ref="F77:H77" si="43">F69-SUM(F70:F76)</f>
        <v>21446</v>
      </c>
      <c r="G77" s="171">
        <f t="shared" si="43"/>
        <v>25218</v>
      </c>
      <c r="H77" s="171">
        <f t="shared" si="43"/>
        <v>16966</v>
      </c>
      <c r="I77" s="182">
        <f t="shared" si="40"/>
        <v>-0.32722658418589901</v>
      </c>
      <c r="J77" s="172">
        <f t="shared" si="37"/>
        <v>3.9521307647402217</v>
      </c>
      <c r="K77" s="171">
        <f>H77-G77</f>
        <v>-8252</v>
      </c>
      <c r="L77" s="171">
        <f t="shared" si="39"/>
        <v>13540</v>
      </c>
      <c r="M77" s="172">
        <f t="shared" si="36"/>
        <v>7.6118708575176755E-3</v>
      </c>
    </row>
    <row r="78" spans="2:13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6"/>
      <c r="L78" s="155"/>
      <c r="M78" s="155"/>
    </row>
    <row r="79" spans="2:13" x14ac:dyDescent="0.25">
      <c r="B79" s="158" t="s">
        <v>70</v>
      </c>
      <c r="C79" s="178">
        <v>142242</v>
      </c>
      <c r="D79" s="178">
        <v>45059</v>
      </c>
      <c r="E79" s="178">
        <v>258125</v>
      </c>
      <c r="F79" s="178">
        <v>307593</v>
      </c>
      <c r="G79" s="178">
        <v>351238</v>
      </c>
      <c r="H79" s="178">
        <v>366681</v>
      </c>
      <c r="I79" s="179">
        <f>IFERROR(H79/G79-1,"-")</f>
        <v>4.3967338385937804E-2</v>
      </c>
      <c r="J79" s="179">
        <f>IFERROR(H79/D79-1,"-")</f>
        <v>7.1377971104551818</v>
      </c>
      <c r="K79" s="178">
        <f>H79-G79</f>
        <v>15443</v>
      </c>
      <c r="L79" s="178">
        <f>H79-D79</f>
        <v>321622</v>
      </c>
      <c r="M79" s="179">
        <f t="shared" ref="M79:M91" si="44">H79/H$9</f>
        <v>0.16451305068404096</v>
      </c>
    </row>
    <row r="80" spans="2:13" x14ac:dyDescent="0.25">
      <c r="B80" s="161" t="s">
        <v>99</v>
      </c>
      <c r="C80" s="162">
        <v>47060</v>
      </c>
      <c r="D80" s="162">
        <v>23087</v>
      </c>
      <c r="E80" s="162">
        <v>115113</v>
      </c>
      <c r="F80" s="162">
        <v>123715</v>
      </c>
      <c r="G80" s="162">
        <v>132182</v>
      </c>
      <c r="H80" s="162">
        <v>139895</v>
      </c>
      <c r="I80" s="180">
        <f>IFERROR(H80/G80-1,"-")</f>
        <v>5.8351364028385033E-2</v>
      </c>
      <c r="J80" s="163">
        <f t="shared" ref="J80:J91" si="45">IFERROR(H80/D80-1,"-")</f>
        <v>5.0594706977952963</v>
      </c>
      <c r="K80" s="162">
        <f t="shared" ref="K80:K90" si="46">H80-G80</f>
        <v>7713</v>
      </c>
      <c r="L80" s="162">
        <f t="shared" ref="L80:L91" si="47">H80-D80</f>
        <v>116808</v>
      </c>
      <c r="M80" s="163">
        <f t="shared" si="44"/>
        <v>6.2764509820372225E-2</v>
      </c>
    </row>
    <row r="81" spans="2:13" x14ac:dyDescent="0.25">
      <c r="B81" s="165" t="s">
        <v>105</v>
      </c>
      <c r="C81" s="166">
        <v>8752</v>
      </c>
      <c r="D81" s="166">
        <v>11490</v>
      </c>
      <c r="E81" s="166">
        <v>32975</v>
      </c>
      <c r="F81" s="166">
        <v>29807</v>
      </c>
      <c r="G81" s="166">
        <v>34767</v>
      </c>
      <c r="H81" s="166">
        <v>31305</v>
      </c>
      <c r="I81" s="181">
        <f>IFERROR(H81/G81-1,"-")</f>
        <v>-9.9577185261886303E-2</v>
      </c>
      <c r="J81" s="167">
        <f t="shared" si="45"/>
        <v>1.7245430809399478</v>
      </c>
      <c r="K81" s="166">
        <f t="shared" si="46"/>
        <v>-3462</v>
      </c>
      <c r="L81" s="166">
        <f t="shared" si="47"/>
        <v>19815</v>
      </c>
      <c r="M81" s="167">
        <f t="shared" si="44"/>
        <v>1.404512655868153E-2</v>
      </c>
    </row>
    <row r="82" spans="2:13" x14ac:dyDescent="0.25">
      <c r="B82" s="165" t="s">
        <v>102</v>
      </c>
      <c r="C82" s="166">
        <v>38308</v>
      </c>
      <c r="D82" s="166">
        <v>11597</v>
      </c>
      <c r="E82" s="166">
        <v>82138</v>
      </c>
      <c r="F82" s="166">
        <v>93908</v>
      </c>
      <c r="G82" s="166">
        <v>97415</v>
      </c>
      <c r="H82" s="166">
        <v>108590</v>
      </c>
      <c r="I82" s="181">
        <f>IFERROR(H82/G82-1,"-")</f>
        <v>0.11471539290663646</v>
      </c>
      <c r="J82" s="167">
        <f t="shared" si="45"/>
        <v>8.3636285246184361</v>
      </c>
      <c r="K82" s="166">
        <f t="shared" si="46"/>
        <v>11175</v>
      </c>
      <c r="L82" s="166">
        <f t="shared" si="47"/>
        <v>96993</v>
      </c>
      <c r="M82" s="167">
        <f t="shared" si="44"/>
        <v>4.8719383261690702E-2</v>
      </c>
    </row>
    <row r="83" spans="2:13" x14ac:dyDescent="0.25">
      <c r="B83" s="161" t="s">
        <v>109</v>
      </c>
      <c r="C83" s="162">
        <v>95182</v>
      </c>
      <c r="D83" s="162">
        <v>21972</v>
      </c>
      <c r="E83" s="162">
        <v>143012</v>
      </c>
      <c r="F83" s="162">
        <v>183878</v>
      </c>
      <c r="G83" s="162">
        <v>219056</v>
      </c>
      <c r="H83" s="162">
        <v>226786</v>
      </c>
      <c r="I83" s="180">
        <f>IFERROR(H83/G83-1,"-")</f>
        <v>3.5287780293623561E-2</v>
      </c>
      <c r="J83" s="163">
        <f t="shared" si="45"/>
        <v>9.3215911159657754</v>
      </c>
      <c r="K83" s="162">
        <f t="shared" si="46"/>
        <v>7730</v>
      </c>
      <c r="L83" s="162">
        <f t="shared" si="47"/>
        <v>204814</v>
      </c>
      <c r="M83" s="163">
        <f t="shared" si="44"/>
        <v>0.10174854086366873</v>
      </c>
    </row>
    <row r="84" spans="2:13" x14ac:dyDescent="0.25">
      <c r="B84" s="165" t="s">
        <v>112</v>
      </c>
      <c r="C84" s="166">
        <v>16800</v>
      </c>
      <c r="D84" s="166">
        <v>1408</v>
      </c>
      <c r="E84" s="166">
        <v>24027</v>
      </c>
      <c r="F84" s="166">
        <v>34229</v>
      </c>
      <c r="G84" s="166">
        <v>41966</v>
      </c>
      <c r="H84" s="166">
        <v>42512</v>
      </c>
      <c r="I84" s="181">
        <f t="shared" ref="I84:I91" si="48">IFERROR(H84/G84-1,"-")</f>
        <v>1.3010532335700375E-2</v>
      </c>
      <c r="J84" s="167">
        <f t="shared" si="45"/>
        <v>29.193181818181817</v>
      </c>
      <c r="K84" s="166">
        <f t="shared" si="46"/>
        <v>546</v>
      </c>
      <c r="L84" s="166">
        <f t="shared" si="47"/>
        <v>41104</v>
      </c>
      <c r="M84" s="167">
        <f t="shared" si="44"/>
        <v>1.9073196622350078E-2</v>
      </c>
    </row>
    <row r="85" spans="2:13" x14ac:dyDescent="0.25">
      <c r="B85" s="165" t="s">
        <v>115</v>
      </c>
      <c r="C85" s="166">
        <v>32881</v>
      </c>
      <c r="D85" s="166">
        <v>4235</v>
      </c>
      <c r="E85" s="166">
        <v>45287</v>
      </c>
      <c r="F85" s="166">
        <v>56966</v>
      </c>
      <c r="G85" s="166">
        <v>65155</v>
      </c>
      <c r="H85" s="166">
        <v>64489</v>
      </c>
      <c r="I85" s="181">
        <f t="shared" si="48"/>
        <v>-1.0221778835085571E-2</v>
      </c>
      <c r="J85" s="167">
        <f t="shared" si="45"/>
        <v>14.227626918536009</v>
      </c>
      <c r="K85" s="166">
        <f t="shared" si="46"/>
        <v>-666</v>
      </c>
      <c r="L85" s="166">
        <f t="shared" si="47"/>
        <v>60254</v>
      </c>
      <c r="M85" s="167">
        <f t="shared" si="44"/>
        <v>2.8933274768976624E-2</v>
      </c>
    </row>
    <row r="86" spans="2:13" x14ac:dyDescent="0.25">
      <c r="B86" s="165" t="s">
        <v>118</v>
      </c>
      <c r="C86" s="166">
        <v>5852</v>
      </c>
      <c r="D86" s="166">
        <v>4740</v>
      </c>
      <c r="E86" s="166">
        <v>13676</v>
      </c>
      <c r="F86" s="166">
        <v>17008</v>
      </c>
      <c r="G86" s="166">
        <v>23678</v>
      </c>
      <c r="H86" s="166">
        <v>25549</v>
      </c>
      <c r="I86" s="181">
        <f t="shared" si="48"/>
        <v>7.9018498183968333E-2</v>
      </c>
      <c r="J86" s="167">
        <f t="shared" si="45"/>
        <v>4.3900843881856542</v>
      </c>
      <c r="K86" s="166">
        <f t="shared" si="46"/>
        <v>1871</v>
      </c>
      <c r="L86" s="166">
        <f t="shared" si="47"/>
        <v>20809</v>
      </c>
      <c r="M86" s="167">
        <f t="shared" si="44"/>
        <v>1.1462671728086708E-2</v>
      </c>
    </row>
    <row r="87" spans="2:13" x14ac:dyDescent="0.25">
      <c r="B87" s="165" t="s">
        <v>125</v>
      </c>
      <c r="C87" s="166">
        <v>1464</v>
      </c>
      <c r="D87" s="166">
        <v>335</v>
      </c>
      <c r="E87" s="166">
        <v>4260</v>
      </c>
      <c r="F87" s="166">
        <v>3852</v>
      </c>
      <c r="G87" s="166">
        <v>5790</v>
      </c>
      <c r="H87" s="166">
        <v>6264</v>
      </c>
      <c r="I87" s="181">
        <f t="shared" si="48"/>
        <v>8.1865284974093289E-2</v>
      </c>
      <c r="J87" s="167">
        <f t="shared" si="45"/>
        <v>17.698507462686567</v>
      </c>
      <c r="K87" s="166">
        <f t="shared" si="46"/>
        <v>474</v>
      </c>
      <c r="L87" s="166">
        <f t="shared" si="47"/>
        <v>5929</v>
      </c>
      <c r="M87" s="167">
        <f t="shared" si="44"/>
        <v>2.8103712749906118E-3</v>
      </c>
    </row>
    <row r="88" spans="2:13" x14ac:dyDescent="0.25">
      <c r="B88" s="165" t="s">
        <v>121</v>
      </c>
      <c r="C88" s="166">
        <v>1087</v>
      </c>
      <c r="D88" s="166">
        <v>463</v>
      </c>
      <c r="E88" s="166">
        <v>2501</v>
      </c>
      <c r="F88" s="166">
        <v>2377</v>
      </c>
      <c r="G88" s="166">
        <v>2940</v>
      </c>
      <c r="H88" s="166">
        <v>3251</v>
      </c>
      <c r="I88" s="181">
        <f t="shared" si="48"/>
        <v>0.10578231292517004</v>
      </c>
      <c r="J88" s="167">
        <f t="shared" si="45"/>
        <v>6.0215982721382293</v>
      </c>
      <c r="K88" s="166">
        <f t="shared" si="46"/>
        <v>311</v>
      </c>
      <c r="L88" s="166">
        <f t="shared" si="47"/>
        <v>2788</v>
      </c>
      <c r="M88" s="167">
        <f t="shared" si="44"/>
        <v>1.4585755132494379E-3</v>
      </c>
    </row>
    <row r="89" spans="2:13" x14ac:dyDescent="0.25">
      <c r="B89" s="165" t="s">
        <v>130</v>
      </c>
      <c r="C89" s="166">
        <v>3002</v>
      </c>
      <c r="D89" s="166">
        <v>91</v>
      </c>
      <c r="E89" s="166">
        <v>3274</v>
      </c>
      <c r="F89" s="166">
        <v>5064</v>
      </c>
      <c r="G89" s="166">
        <v>4190</v>
      </c>
      <c r="H89" s="166">
        <v>4368</v>
      </c>
      <c r="I89" s="181">
        <f t="shared" si="48"/>
        <v>4.24821002386635E-2</v>
      </c>
      <c r="J89" s="167">
        <f t="shared" si="45"/>
        <v>47</v>
      </c>
      <c r="K89" s="166">
        <f t="shared" si="46"/>
        <v>178</v>
      </c>
      <c r="L89" s="166">
        <f t="shared" si="47"/>
        <v>4277</v>
      </c>
      <c r="M89" s="167">
        <f t="shared" si="44"/>
        <v>1.9597224982693157E-3</v>
      </c>
    </row>
    <row r="90" spans="2:13" x14ac:dyDescent="0.25">
      <c r="B90" s="165" t="s">
        <v>133</v>
      </c>
      <c r="C90" s="166">
        <v>4636</v>
      </c>
      <c r="D90" s="166">
        <v>362</v>
      </c>
      <c r="E90" s="166">
        <v>3080</v>
      </c>
      <c r="F90" s="166">
        <v>5511</v>
      </c>
      <c r="G90" s="166">
        <v>5820</v>
      </c>
      <c r="H90" s="166">
        <v>3940</v>
      </c>
      <c r="I90" s="181">
        <f t="shared" si="48"/>
        <v>-0.32302405498281783</v>
      </c>
      <c r="J90" s="167">
        <f t="shared" si="45"/>
        <v>9.8839779005524857</v>
      </c>
      <c r="K90" s="166">
        <f t="shared" si="46"/>
        <v>-1880</v>
      </c>
      <c r="L90" s="166">
        <f t="shared" si="47"/>
        <v>3578</v>
      </c>
      <c r="M90" s="167">
        <f t="shared" si="44"/>
        <v>1.7676984073216812E-3</v>
      </c>
    </row>
    <row r="91" spans="2:13" x14ac:dyDescent="0.25">
      <c r="B91" s="170" t="s">
        <v>147</v>
      </c>
      <c r="C91" s="171">
        <f t="shared" ref="C91" si="49">C83-SUM(C84:C90)</f>
        <v>29460</v>
      </c>
      <c r="D91" s="171">
        <f t="shared" ref="D91:E91" si="50">D83-SUM(D84:D90)</f>
        <v>10338</v>
      </c>
      <c r="E91" s="171">
        <f t="shared" si="50"/>
        <v>46907</v>
      </c>
      <c r="F91" s="171">
        <f t="shared" ref="F91:H91" si="51">F83-SUM(F84:F90)</f>
        <v>58871</v>
      </c>
      <c r="G91" s="171">
        <f t="shared" si="51"/>
        <v>69517</v>
      </c>
      <c r="H91" s="171">
        <f t="shared" si="51"/>
        <v>76413</v>
      </c>
      <c r="I91" s="182">
        <f t="shared" si="48"/>
        <v>9.919875713854176E-2</v>
      </c>
      <c r="J91" s="172">
        <f t="shared" si="45"/>
        <v>6.3914683691236212</v>
      </c>
      <c r="K91" s="171">
        <f>H91-G91</f>
        <v>6896</v>
      </c>
      <c r="L91" s="171">
        <f t="shared" si="47"/>
        <v>66075</v>
      </c>
      <c r="M91" s="172">
        <f t="shared" si="44"/>
        <v>3.4283030050424268E-2</v>
      </c>
    </row>
    <row r="92" spans="2:13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6"/>
      <c r="L92" s="155"/>
      <c r="M92" s="155"/>
    </row>
    <row r="93" spans="2:13" x14ac:dyDescent="0.25">
      <c r="B93" s="158" t="s">
        <v>70</v>
      </c>
      <c r="C93" s="178">
        <v>12754</v>
      </c>
      <c r="D93" s="178">
        <v>9308</v>
      </c>
      <c r="E93" s="178">
        <v>20151</v>
      </c>
      <c r="F93" s="178">
        <v>26502</v>
      </c>
      <c r="G93" s="178">
        <v>25234</v>
      </c>
      <c r="H93" s="178">
        <v>24153</v>
      </c>
      <c r="I93" s="179">
        <f>IFERROR(H93/G93-1,"-")</f>
        <v>-4.2839026709994399E-2</v>
      </c>
      <c r="J93" s="179">
        <f>IFERROR(H93/D93-1,"-")</f>
        <v>1.5948646325741298</v>
      </c>
      <c r="K93" s="178">
        <f>H93-G93</f>
        <v>-1081</v>
      </c>
      <c r="L93" s="178">
        <f>H93-D93</f>
        <v>14845</v>
      </c>
      <c r="M93" s="179">
        <f t="shared" ref="M93:M105" si="52">H93/H$9</f>
        <v>1.0836350160416387E-2</v>
      </c>
    </row>
    <row r="94" spans="2:13" x14ac:dyDescent="0.25">
      <c r="B94" s="161" t="s">
        <v>99</v>
      </c>
      <c r="C94" s="162">
        <v>7454</v>
      </c>
      <c r="D94" s="162">
        <v>5503</v>
      </c>
      <c r="E94" s="162">
        <v>11803</v>
      </c>
      <c r="F94" s="162">
        <v>16636</v>
      </c>
      <c r="G94" s="162">
        <v>13888</v>
      </c>
      <c r="H94" s="162">
        <v>13527</v>
      </c>
      <c r="I94" s="180">
        <f>IFERROR(H94/G94-1,"-")</f>
        <v>-2.5993663594470084E-2</v>
      </c>
      <c r="J94" s="163">
        <f t="shared" ref="J94:J105" si="53">IFERROR(H94/D94-1,"-")</f>
        <v>1.4581137561330184</v>
      </c>
      <c r="K94" s="162">
        <f t="shared" ref="K94:K104" si="54">H94-G94</f>
        <v>-361</v>
      </c>
      <c r="L94" s="162">
        <f t="shared" ref="L94:L105" si="55">H94-D94</f>
        <v>8024</v>
      </c>
      <c r="M94" s="163">
        <f t="shared" si="52"/>
        <v>6.0689483136650716E-3</v>
      </c>
    </row>
    <row r="95" spans="2:13" x14ac:dyDescent="0.25">
      <c r="B95" s="165" t="s">
        <v>105</v>
      </c>
      <c r="C95" s="166">
        <v>4239</v>
      </c>
      <c r="D95" s="166">
        <v>3153</v>
      </c>
      <c r="E95" s="166">
        <v>5649</v>
      </c>
      <c r="F95" s="166">
        <v>5137</v>
      </c>
      <c r="G95" s="166">
        <v>3948</v>
      </c>
      <c r="H95" s="166">
        <v>4372</v>
      </c>
      <c r="I95" s="181">
        <f>IFERROR(H95/G95-1,"-")</f>
        <v>0.10739614994934144</v>
      </c>
      <c r="J95" s="167">
        <f t="shared" si="53"/>
        <v>0.38661592134475109</v>
      </c>
      <c r="K95" s="166">
        <f t="shared" si="54"/>
        <v>424</v>
      </c>
      <c r="L95" s="166">
        <f t="shared" si="55"/>
        <v>1219</v>
      </c>
      <c r="M95" s="167">
        <f t="shared" si="52"/>
        <v>1.9615171159417235E-3</v>
      </c>
    </row>
    <row r="96" spans="2:13" x14ac:dyDescent="0.25">
      <c r="B96" s="165" t="s">
        <v>102</v>
      </c>
      <c r="C96" s="166">
        <v>3215</v>
      </c>
      <c r="D96" s="166">
        <v>2350</v>
      </c>
      <c r="E96" s="166">
        <v>6154</v>
      </c>
      <c r="F96" s="166">
        <v>11499</v>
      </c>
      <c r="G96" s="166">
        <v>9940</v>
      </c>
      <c r="H96" s="166">
        <v>9155</v>
      </c>
      <c r="I96" s="181">
        <f>IFERROR(H96/G96-1,"-")</f>
        <v>-7.8973843058350091E-2</v>
      </c>
      <c r="J96" s="167">
        <f t="shared" si="53"/>
        <v>2.8957446808510636</v>
      </c>
      <c r="K96" s="166">
        <f t="shared" si="54"/>
        <v>-785</v>
      </c>
      <c r="L96" s="166">
        <f t="shared" si="55"/>
        <v>6805</v>
      </c>
      <c r="M96" s="167">
        <f t="shared" si="52"/>
        <v>4.107431197723348E-3</v>
      </c>
    </row>
    <row r="97" spans="2:13" x14ac:dyDescent="0.25">
      <c r="B97" s="161" t="s">
        <v>109</v>
      </c>
      <c r="C97" s="162">
        <v>5300</v>
      </c>
      <c r="D97" s="162">
        <v>3805</v>
      </c>
      <c r="E97" s="162">
        <v>8348</v>
      </c>
      <c r="F97" s="162">
        <v>9866</v>
      </c>
      <c r="G97" s="162">
        <v>11346</v>
      </c>
      <c r="H97" s="162">
        <v>10626</v>
      </c>
      <c r="I97" s="180">
        <f>IFERROR(H97/G97-1,"-")</f>
        <v>-6.3458487572712885E-2</v>
      </c>
      <c r="J97" s="163">
        <f t="shared" si="53"/>
        <v>1.7926412614980287</v>
      </c>
      <c r="K97" s="162">
        <f t="shared" si="54"/>
        <v>-720</v>
      </c>
      <c r="L97" s="162">
        <f t="shared" si="55"/>
        <v>6821</v>
      </c>
      <c r="M97" s="163">
        <f t="shared" si="52"/>
        <v>4.7674018467513159E-3</v>
      </c>
    </row>
    <row r="98" spans="2:13" x14ac:dyDescent="0.25">
      <c r="B98" s="165" t="s">
        <v>112</v>
      </c>
      <c r="C98" s="166">
        <v>994</v>
      </c>
      <c r="D98" s="166">
        <v>120</v>
      </c>
      <c r="E98" s="166">
        <v>1187</v>
      </c>
      <c r="F98" s="166">
        <v>1437</v>
      </c>
      <c r="G98" s="166">
        <v>1745</v>
      </c>
      <c r="H98" s="166">
        <v>1439</v>
      </c>
      <c r="I98" s="181">
        <f t="shared" ref="I98:I105" si="56">IFERROR(H98/G98-1,"-")</f>
        <v>-0.17535816618911171</v>
      </c>
      <c r="J98" s="167">
        <f t="shared" si="53"/>
        <v>10.991666666666667</v>
      </c>
      <c r="K98" s="166">
        <f t="shared" si="54"/>
        <v>-306</v>
      </c>
      <c r="L98" s="166">
        <f t="shared" si="55"/>
        <v>1319</v>
      </c>
      <c r="M98" s="167">
        <f t="shared" si="52"/>
        <v>6.4561370764870544E-4</v>
      </c>
    </row>
    <row r="99" spans="2:13" x14ac:dyDescent="0.25">
      <c r="B99" s="165" t="s">
        <v>115</v>
      </c>
      <c r="C99" s="166">
        <v>1071</v>
      </c>
      <c r="D99" s="166">
        <v>553</v>
      </c>
      <c r="E99" s="166">
        <v>1672</v>
      </c>
      <c r="F99" s="166">
        <v>1896</v>
      </c>
      <c r="G99" s="166">
        <v>2335</v>
      </c>
      <c r="H99" s="166">
        <v>2056</v>
      </c>
      <c r="I99" s="181">
        <f t="shared" si="56"/>
        <v>-0.11948608137044969</v>
      </c>
      <c r="J99" s="167">
        <f t="shared" si="53"/>
        <v>2.7179023508137434</v>
      </c>
      <c r="K99" s="166">
        <f t="shared" si="54"/>
        <v>-279</v>
      </c>
      <c r="L99" s="166">
        <f t="shared" si="55"/>
        <v>1503</v>
      </c>
      <c r="M99" s="167">
        <f t="shared" si="52"/>
        <v>9.2243348361760826E-4</v>
      </c>
    </row>
    <row r="100" spans="2:13" x14ac:dyDescent="0.25">
      <c r="B100" s="165" t="s">
        <v>118</v>
      </c>
      <c r="C100" s="166">
        <v>1161</v>
      </c>
      <c r="D100" s="166">
        <v>1690</v>
      </c>
      <c r="E100" s="166">
        <v>1657</v>
      </c>
      <c r="F100" s="166">
        <v>1967</v>
      </c>
      <c r="G100" s="166">
        <v>1964</v>
      </c>
      <c r="H100" s="166">
        <v>1892</v>
      </c>
      <c r="I100" s="181">
        <f t="shared" si="56"/>
        <v>-3.6659877800407359E-2</v>
      </c>
      <c r="J100" s="167">
        <f t="shared" si="53"/>
        <v>0.11952662721893481</v>
      </c>
      <c r="K100" s="166">
        <f t="shared" si="54"/>
        <v>-72</v>
      </c>
      <c r="L100" s="166">
        <f t="shared" si="55"/>
        <v>202</v>
      </c>
      <c r="M100" s="167">
        <f t="shared" si="52"/>
        <v>8.4885415904888855E-4</v>
      </c>
    </row>
    <row r="101" spans="2:13" x14ac:dyDescent="0.25">
      <c r="B101" s="165" t="s">
        <v>125</v>
      </c>
      <c r="C101" s="166">
        <v>265</v>
      </c>
      <c r="D101" s="166">
        <v>67</v>
      </c>
      <c r="E101" s="166">
        <v>587</v>
      </c>
      <c r="F101" s="166">
        <v>501</v>
      </c>
      <c r="G101" s="166">
        <v>562</v>
      </c>
      <c r="H101" s="166">
        <v>543</v>
      </c>
      <c r="I101" s="181">
        <f t="shared" si="56"/>
        <v>-3.3807829181494609E-2</v>
      </c>
      <c r="J101" s="167">
        <f t="shared" si="53"/>
        <v>7.1044776119402986</v>
      </c>
      <c r="K101" s="166">
        <f t="shared" si="54"/>
        <v>-19</v>
      </c>
      <c r="L101" s="166">
        <f t="shared" si="55"/>
        <v>476</v>
      </c>
      <c r="M101" s="167">
        <f t="shared" si="52"/>
        <v>2.436193490293586E-4</v>
      </c>
    </row>
    <row r="102" spans="2:13" x14ac:dyDescent="0.25">
      <c r="B102" s="165" t="s">
        <v>121</v>
      </c>
      <c r="C102" s="166">
        <v>132</v>
      </c>
      <c r="D102" s="166">
        <v>129</v>
      </c>
      <c r="E102" s="166">
        <v>342</v>
      </c>
      <c r="F102" s="166">
        <v>261</v>
      </c>
      <c r="G102" s="166">
        <v>495</v>
      </c>
      <c r="H102" s="166">
        <v>466</v>
      </c>
      <c r="I102" s="181">
        <f t="shared" si="56"/>
        <v>-5.858585858585863E-2</v>
      </c>
      <c r="J102" s="167">
        <f t="shared" si="53"/>
        <v>2.612403100775194</v>
      </c>
      <c r="K102" s="166">
        <f t="shared" si="54"/>
        <v>-29</v>
      </c>
      <c r="L102" s="166">
        <f t="shared" si="55"/>
        <v>337</v>
      </c>
      <c r="M102" s="167">
        <f t="shared" si="52"/>
        <v>2.0907295883550848E-4</v>
      </c>
    </row>
    <row r="103" spans="2:13" x14ac:dyDescent="0.25">
      <c r="B103" s="165" t="s">
        <v>130</v>
      </c>
      <c r="C103" s="166">
        <v>112</v>
      </c>
      <c r="D103" s="166">
        <v>17</v>
      </c>
      <c r="E103" s="166">
        <v>175</v>
      </c>
      <c r="F103" s="166">
        <v>85</v>
      </c>
      <c r="G103" s="166">
        <v>104</v>
      </c>
      <c r="H103" s="166">
        <v>126</v>
      </c>
      <c r="I103" s="181">
        <f t="shared" si="56"/>
        <v>0.21153846153846145</v>
      </c>
      <c r="J103" s="167">
        <f t="shared" si="53"/>
        <v>6.4117647058823533</v>
      </c>
      <c r="K103" s="166">
        <f t="shared" si="54"/>
        <v>22</v>
      </c>
      <c r="L103" s="166">
        <f t="shared" si="55"/>
        <v>109</v>
      </c>
      <c r="M103" s="167">
        <f t="shared" si="52"/>
        <v>5.6530456680845642E-5</v>
      </c>
    </row>
    <row r="104" spans="2:13" x14ac:dyDescent="0.25">
      <c r="B104" s="165" t="s">
        <v>133</v>
      </c>
      <c r="C104" s="166">
        <v>61</v>
      </c>
      <c r="D104" s="166">
        <v>37</v>
      </c>
      <c r="E104" s="166">
        <v>77</v>
      </c>
      <c r="F104" s="166">
        <v>146</v>
      </c>
      <c r="G104" s="166">
        <v>265</v>
      </c>
      <c r="H104" s="166">
        <v>139</v>
      </c>
      <c r="I104" s="181">
        <f t="shared" si="56"/>
        <v>-0.47547169811320755</v>
      </c>
      <c r="J104" s="167">
        <f t="shared" si="53"/>
        <v>2.7567567567567566</v>
      </c>
      <c r="K104" s="166">
        <f t="shared" si="54"/>
        <v>-126</v>
      </c>
      <c r="L104" s="166">
        <f t="shared" si="55"/>
        <v>102</v>
      </c>
      <c r="M104" s="167">
        <f t="shared" si="52"/>
        <v>6.2362964116170983E-5</v>
      </c>
    </row>
    <row r="105" spans="2:13" x14ac:dyDescent="0.25">
      <c r="B105" s="170" t="s">
        <v>147</v>
      </c>
      <c r="C105" s="171">
        <f t="shared" ref="C105" si="57">C97-SUM(C98:C104)</f>
        <v>1504</v>
      </c>
      <c r="D105" s="171">
        <f t="shared" ref="D105:E105" si="58">D97-SUM(D98:D104)</f>
        <v>1192</v>
      </c>
      <c r="E105" s="171">
        <f t="shared" si="58"/>
        <v>2651</v>
      </c>
      <c r="F105" s="171">
        <f t="shared" ref="F105:H105" si="59">F97-SUM(F98:F104)</f>
        <v>3573</v>
      </c>
      <c r="G105" s="171">
        <f t="shared" si="59"/>
        <v>3876</v>
      </c>
      <c r="H105" s="171">
        <f t="shared" si="59"/>
        <v>3965</v>
      </c>
      <c r="I105" s="182">
        <f t="shared" si="56"/>
        <v>2.2961816305469451E-2</v>
      </c>
      <c r="J105" s="172">
        <f t="shared" si="53"/>
        <v>2.3263422818791946</v>
      </c>
      <c r="K105" s="171">
        <f>H105-G105</f>
        <v>89</v>
      </c>
      <c r="L105" s="171">
        <f t="shared" si="55"/>
        <v>2773</v>
      </c>
      <c r="M105" s="172">
        <f t="shared" si="52"/>
        <v>1.77891476777423E-3</v>
      </c>
    </row>
    <row r="106" spans="2:13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6"/>
      <c r="L106" s="155"/>
      <c r="M106" s="155"/>
    </row>
    <row r="107" spans="2:13" x14ac:dyDescent="0.25">
      <c r="B107" s="158" t="s">
        <v>70</v>
      </c>
      <c r="C107" s="178">
        <v>36009</v>
      </c>
      <c r="D107" s="178">
        <v>19920</v>
      </c>
      <c r="E107" s="178">
        <v>78474</v>
      </c>
      <c r="F107" s="178">
        <v>104659</v>
      </c>
      <c r="G107" s="178">
        <v>98555</v>
      </c>
      <c r="H107" s="178">
        <v>108223</v>
      </c>
      <c r="I107" s="179">
        <f>IFERROR(H107/G107-1,"-")</f>
        <v>9.8097509005124151E-2</v>
      </c>
      <c r="J107" s="179">
        <f>IFERROR(H107/D107-1,"-")</f>
        <v>4.4328815261044179</v>
      </c>
      <c r="K107" s="178">
        <f>H107-G107</f>
        <v>9668</v>
      </c>
      <c r="L107" s="178">
        <f>H107-D107</f>
        <v>88303</v>
      </c>
      <c r="M107" s="179">
        <f t="shared" ref="M107:M119" si="60">H107/H$9</f>
        <v>4.8554727090247288E-2</v>
      </c>
    </row>
    <row r="108" spans="2:13" x14ac:dyDescent="0.25">
      <c r="B108" s="161" t="s">
        <v>99</v>
      </c>
      <c r="C108" s="162">
        <v>7208</v>
      </c>
      <c r="D108" s="162">
        <v>12072</v>
      </c>
      <c r="E108" s="162">
        <v>15168</v>
      </c>
      <c r="F108" s="162">
        <v>19220</v>
      </c>
      <c r="G108" s="162">
        <v>17517</v>
      </c>
      <c r="H108" s="162">
        <v>19777</v>
      </c>
      <c r="I108" s="180">
        <f>IFERROR(H108/G108-1,"-")</f>
        <v>0.12901752583204895</v>
      </c>
      <c r="J108" s="163">
        <f t="shared" ref="J108:J119" si="61">IFERROR(H108/D108-1,"-")</f>
        <v>0.63825381047051022</v>
      </c>
      <c r="K108" s="162">
        <f t="shared" ref="K108:K118" si="62">H108-G108</f>
        <v>2260</v>
      </c>
      <c r="L108" s="162">
        <f t="shared" ref="L108:L119" si="63">H108-D108</f>
        <v>7705</v>
      </c>
      <c r="M108" s="163">
        <f t="shared" si="60"/>
        <v>8.8730384268022565E-3</v>
      </c>
    </row>
    <row r="109" spans="2:13" x14ac:dyDescent="0.25">
      <c r="B109" s="165" t="s">
        <v>105</v>
      </c>
      <c r="C109" s="166">
        <v>1451</v>
      </c>
      <c r="D109" s="166">
        <v>11174</v>
      </c>
      <c r="E109" s="166">
        <v>6572</v>
      </c>
      <c r="F109" s="166">
        <v>7922</v>
      </c>
      <c r="G109" s="166">
        <v>4720</v>
      </c>
      <c r="H109" s="166">
        <v>6611</v>
      </c>
      <c r="I109" s="181">
        <f>IFERROR(H109/G109-1,"-")</f>
        <v>0.40063559322033893</v>
      </c>
      <c r="J109" s="167">
        <f t="shared" si="61"/>
        <v>-0.40835868981564349</v>
      </c>
      <c r="K109" s="166">
        <f t="shared" si="62"/>
        <v>1891</v>
      </c>
      <c r="L109" s="166">
        <f t="shared" si="63"/>
        <v>-4563</v>
      </c>
      <c r="M109" s="167">
        <f t="shared" si="60"/>
        <v>2.9660543580719884E-3</v>
      </c>
    </row>
    <row r="110" spans="2:13" x14ac:dyDescent="0.25">
      <c r="B110" s="165" t="s">
        <v>102</v>
      </c>
      <c r="C110" s="166">
        <v>5757</v>
      </c>
      <c r="D110" s="166">
        <v>898</v>
      </c>
      <c r="E110" s="166">
        <v>8596</v>
      </c>
      <c r="F110" s="166">
        <v>11298</v>
      </c>
      <c r="G110" s="166">
        <v>12797</v>
      </c>
      <c r="H110" s="166">
        <v>13166</v>
      </c>
      <c r="I110" s="181">
        <f>IFERROR(H110/G110-1,"-")</f>
        <v>2.8834883175744341E-2</v>
      </c>
      <c r="J110" s="167">
        <f t="shared" si="61"/>
        <v>13.661469933184856</v>
      </c>
      <c r="K110" s="166">
        <f t="shared" si="62"/>
        <v>369</v>
      </c>
      <c r="L110" s="166">
        <f t="shared" si="63"/>
        <v>12268</v>
      </c>
      <c r="M110" s="167">
        <f t="shared" si="60"/>
        <v>5.9069840687302677E-3</v>
      </c>
    </row>
    <row r="111" spans="2:13" x14ac:dyDescent="0.25">
      <c r="B111" s="161" t="s">
        <v>109</v>
      </c>
      <c r="C111" s="162">
        <v>28801</v>
      </c>
      <c r="D111" s="162">
        <v>7848</v>
      </c>
      <c r="E111" s="162">
        <v>63306</v>
      </c>
      <c r="F111" s="162">
        <v>85439</v>
      </c>
      <c r="G111" s="162">
        <v>81038</v>
      </c>
      <c r="H111" s="162">
        <v>88446</v>
      </c>
      <c r="I111" s="180">
        <f>IFERROR(H111/G111-1,"-")</f>
        <v>9.1413904587971162E-2</v>
      </c>
      <c r="J111" s="163">
        <f t="shared" si="61"/>
        <v>10.269877675840979</v>
      </c>
      <c r="K111" s="162">
        <f t="shared" si="62"/>
        <v>7408</v>
      </c>
      <c r="L111" s="162">
        <f t="shared" si="63"/>
        <v>80598</v>
      </c>
      <c r="M111" s="163">
        <f t="shared" si="60"/>
        <v>3.9681688663445028E-2</v>
      </c>
    </row>
    <row r="112" spans="2:13" x14ac:dyDescent="0.25">
      <c r="B112" s="165" t="s">
        <v>112</v>
      </c>
      <c r="C112" s="166">
        <v>15739</v>
      </c>
      <c r="D112" s="166">
        <v>1071</v>
      </c>
      <c r="E112" s="166">
        <v>35187</v>
      </c>
      <c r="F112" s="166">
        <v>54778</v>
      </c>
      <c r="G112" s="166">
        <v>48212</v>
      </c>
      <c r="H112" s="166">
        <v>50602</v>
      </c>
      <c r="I112" s="181">
        <f t="shared" ref="I112:I119" si="64">IFERROR(H112/G112-1,"-")</f>
        <v>4.9572720484526656E-2</v>
      </c>
      <c r="J112" s="167">
        <f t="shared" si="61"/>
        <v>46.247432306255838</v>
      </c>
      <c r="K112" s="166">
        <f t="shared" si="62"/>
        <v>2390</v>
      </c>
      <c r="L112" s="166">
        <f t="shared" si="63"/>
        <v>49531</v>
      </c>
      <c r="M112" s="167">
        <f t="shared" si="60"/>
        <v>2.2702810864794851E-2</v>
      </c>
    </row>
    <row r="113" spans="2:13" x14ac:dyDescent="0.25">
      <c r="B113" s="165" t="s">
        <v>115</v>
      </c>
      <c r="C113" s="166">
        <v>1827</v>
      </c>
      <c r="D113" s="166">
        <v>1662</v>
      </c>
      <c r="E113" s="166">
        <v>3454</v>
      </c>
      <c r="F113" s="166">
        <v>4362</v>
      </c>
      <c r="G113" s="166">
        <v>3928</v>
      </c>
      <c r="H113" s="166">
        <v>4555</v>
      </c>
      <c r="I113" s="181">
        <f t="shared" si="64"/>
        <v>0.15962321792260692</v>
      </c>
      <c r="J113" s="167">
        <f t="shared" si="61"/>
        <v>1.7406738868832732</v>
      </c>
      <c r="K113" s="166">
        <f t="shared" si="62"/>
        <v>627</v>
      </c>
      <c r="L113" s="166">
        <f t="shared" si="63"/>
        <v>2893</v>
      </c>
      <c r="M113" s="167">
        <f t="shared" si="60"/>
        <v>2.0436208744543803E-3</v>
      </c>
    </row>
    <row r="114" spans="2:13" x14ac:dyDescent="0.25">
      <c r="B114" s="165" t="s">
        <v>118</v>
      </c>
      <c r="C114" s="166">
        <v>1518</v>
      </c>
      <c r="D114" s="166">
        <v>2137</v>
      </c>
      <c r="E114" s="166">
        <v>4174</v>
      </c>
      <c r="F114" s="166">
        <v>7401</v>
      </c>
      <c r="G114" s="166">
        <v>5315</v>
      </c>
      <c r="H114" s="166">
        <v>6969</v>
      </c>
      <c r="I114" s="181">
        <f t="shared" si="64"/>
        <v>0.31119473189087499</v>
      </c>
      <c r="J114" s="167">
        <f t="shared" si="61"/>
        <v>2.2611137108095463</v>
      </c>
      <c r="K114" s="166">
        <f t="shared" si="62"/>
        <v>1654</v>
      </c>
      <c r="L114" s="166">
        <f t="shared" si="63"/>
        <v>4832</v>
      </c>
      <c r="M114" s="167">
        <f t="shared" si="60"/>
        <v>3.1266726397524863E-3</v>
      </c>
    </row>
    <row r="115" spans="2:13" x14ac:dyDescent="0.25">
      <c r="B115" s="165" t="s">
        <v>125</v>
      </c>
      <c r="C115" s="166">
        <v>586</v>
      </c>
      <c r="D115" s="166">
        <v>164</v>
      </c>
      <c r="E115" s="166">
        <v>3418</v>
      </c>
      <c r="F115" s="166">
        <v>2842</v>
      </c>
      <c r="G115" s="166">
        <v>3337</v>
      </c>
      <c r="H115" s="166">
        <v>3250</v>
      </c>
      <c r="I115" s="181">
        <f t="shared" si="64"/>
        <v>-2.6071321546299098E-2</v>
      </c>
      <c r="J115" s="167">
        <f t="shared" si="61"/>
        <v>18.817073170731707</v>
      </c>
      <c r="K115" s="166">
        <f t="shared" si="62"/>
        <v>-87</v>
      </c>
      <c r="L115" s="166">
        <f t="shared" si="63"/>
        <v>3086</v>
      </c>
      <c r="M115" s="167">
        <f t="shared" si="60"/>
        <v>1.458126858831336E-3</v>
      </c>
    </row>
    <row r="116" spans="2:13" x14ac:dyDescent="0.25">
      <c r="B116" s="165" t="s">
        <v>121</v>
      </c>
      <c r="C116" s="166">
        <v>875</v>
      </c>
      <c r="D116" s="166">
        <v>475</v>
      </c>
      <c r="E116" s="166">
        <v>2277</v>
      </c>
      <c r="F116" s="166">
        <v>2075</v>
      </c>
      <c r="G116" s="166">
        <v>2327</v>
      </c>
      <c r="H116" s="166">
        <v>2244</v>
      </c>
      <c r="I116" s="181">
        <f t="shared" si="64"/>
        <v>-3.5668242372152936E-2</v>
      </c>
      <c r="J116" s="167">
        <f t="shared" si="61"/>
        <v>3.7242105263157894</v>
      </c>
      <c r="K116" s="166">
        <f t="shared" si="62"/>
        <v>-83</v>
      </c>
      <c r="L116" s="166">
        <f t="shared" si="63"/>
        <v>1769</v>
      </c>
      <c r="M116" s="167">
        <f t="shared" si="60"/>
        <v>1.0067805142207748E-3</v>
      </c>
    </row>
    <row r="117" spans="2:13" x14ac:dyDescent="0.25">
      <c r="B117" s="165" t="s">
        <v>130</v>
      </c>
      <c r="C117" s="166">
        <v>386</v>
      </c>
      <c r="D117" s="166">
        <v>4</v>
      </c>
      <c r="E117" s="166">
        <v>465</v>
      </c>
      <c r="F117" s="166">
        <v>686</v>
      </c>
      <c r="G117" s="166">
        <v>871</v>
      </c>
      <c r="H117" s="166">
        <v>822</v>
      </c>
      <c r="I117" s="181">
        <f t="shared" si="64"/>
        <v>-5.6257175660160752E-2</v>
      </c>
      <c r="J117" s="167">
        <f t="shared" si="61"/>
        <v>204.5</v>
      </c>
      <c r="K117" s="166">
        <f t="shared" si="62"/>
        <v>-49</v>
      </c>
      <c r="L117" s="166">
        <f t="shared" si="63"/>
        <v>818</v>
      </c>
      <c r="M117" s="167">
        <f t="shared" si="60"/>
        <v>3.687939316798025E-4</v>
      </c>
    </row>
    <row r="118" spans="2:13" x14ac:dyDescent="0.25">
      <c r="B118" s="165" t="s">
        <v>133</v>
      </c>
      <c r="C118" s="166">
        <v>909</v>
      </c>
      <c r="D118" s="166">
        <v>6</v>
      </c>
      <c r="E118" s="166">
        <v>691</v>
      </c>
      <c r="F118" s="166">
        <v>422</v>
      </c>
      <c r="G118" s="166">
        <v>1067</v>
      </c>
      <c r="H118" s="166">
        <v>690</v>
      </c>
      <c r="I118" s="181">
        <f t="shared" si="64"/>
        <v>-0.35332708528584822</v>
      </c>
      <c r="J118" s="167">
        <f t="shared" si="61"/>
        <v>114</v>
      </c>
      <c r="K118" s="166">
        <f t="shared" si="62"/>
        <v>-377</v>
      </c>
      <c r="L118" s="166">
        <f t="shared" si="63"/>
        <v>684</v>
      </c>
      <c r="M118" s="167">
        <f t="shared" si="60"/>
        <v>3.0957154849034518E-4</v>
      </c>
    </row>
    <row r="119" spans="2:13" x14ac:dyDescent="0.25">
      <c r="B119" s="170" t="s">
        <v>147</v>
      </c>
      <c r="C119" s="171">
        <f t="shared" ref="C119" si="65">C111-SUM(C112:C118)</f>
        <v>6961</v>
      </c>
      <c r="D119" s="171">
        <f t="shared" ref="D119:E119" si="66">D111-SUM(D112:D118)</f>
        <v>2329</v>
      </c>
      <c r="E119" s="171">
        <f t="shared" si="66"/>
        <v>13640</v>
      </c>
      <c r="F119" s="171">
        <f t="shared" ref="F119:H119" si="67">F111-SUM(F112:F118)</f>
        <v>12873</v>
      </c>
      <c r="G119" s="171">
        <f t="shared" si="67"/>
        <v>15981</v>
      </c>
      <c r="H119" s="171">
        <f t="shared" si="67"/>
        <v>19314</v>
      </c>
      <c r="I119" s="182">
        <f t="shared" si="64"/>
        <v>0.20856016519617038</v>
      </c>
      <c r="J119" s="172">
        <f t="shared" si="61"/>
        <v>7.2928295405753545</v>
      </c>
      <c r="K119" s="171">
        <f>H119-G119</f>
        <v>3333</v>
      </c>
      <c r="L119" s="171">
        <f t="shared" si="63"/>
        <v>16985</v>
      </c>
      <c r="M119" s="172">
        <f t="shared" si="60"/>
        <v>8.6653114312210539E-3</v>
      </c>
    </row>
    <row r="120" spans="2:13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6"/>
      <c r="L120" s="155"/>
      <c r="M120" s="155"/>
    </row>
    <row r="121" spans="2:13" x14ac:dyDescent="0.25">
      <c r="B121" s="158" t="s">
        <v>70</v>
      </c>
      <c r="C121" s="178">
        <v>52853</v>
      </c>
      <c r="D121" s="178">
        <v>45262</v>
      </c>
      <c r="E121" s="178">
        <v>86813</v>
      </c>
      <c r="F121" s="178">
        <v>108593</v>
      </c>
      <c r="G121" s="178">
        <v>105931</v>
      </c>
      <c r="H121" s="178">
        <v>119888</v>
      </c>
      <c r="I121" s="179">
        <f>IFERROR(H121/G121-1,"-")</f>
        <v>0.13175557674335181</v>
      </c>
      <c r="J121" s="179">
        <f>IFERROR(H121/D121-1,"-")</f>
        <v>1.6487561309707921</v>
      </c>
      <c r="K121" s="178">
        <f>H121-G121</f>
        <v>13957</v>
      </c>
      <c r="L121" s="178">
        <f>H121-D121</f>
        <v>74626</v>
      </c>
      <c r="M121" s="179">
        <f t="shared" ref="M121:M133" si="68">H121/H$9</f>
        <v>5.3788280877406523E-2</v>
      </c>
    </row>
    <row r="122" spans="2:13" x14ac:dyDescent="0.25">
      <c r="B122" s="161" t="s">
        <v>99</v>
      </c>
      <c r="C122" s="162">
        <v>26940</v>
      </c>
      <c r="D122" s="162">
        <v>28730</v>
      </c>
      <c r="E122" s="162">
        <v>50567</v>
      </c>
      <c r="F122" s="162">
        <v>63399</v>
      </c>
      <c r="G122" s="162">
        <v>61062</v>
      </c>
      <c r="H122" s="162">
        <v>71053</v>
      </c>
      <c r="I122" s="180">
        <f>IFERROR(H122/G122-1,"-")</f>
        <v>0.16362058235891386</v>
      </c>
      <c r="J122" s="163">
        <f t="shared" ref="J122:J133" si="69">IFERROR(H122/D122-1,"-")</f>
        <v>1.4731291333101288</v>
      </c>
      <c r="K122" s="162">
        <f t="shared" ref="K122:K132" si="70">H122-G122</f>
        <v>9991</v>
      </c>
      <c r="L122" s="162">
        <f t="shared" ref="L122:L133" si="71">H122-D122</f>
        <v>42323</v>
      </c>
      <c r="M122" s="163">
        <f t="shared" si="68"/>
        <v>3.1878242369397819E-2</v>
      </c>
    </row>
    <row r="123" spans="2:13" x14ac:dyDescent="0.25">
      <c r="B123" s="165" t="s">
        <v>105</v>
      </c>
      <c r="C123" s="166">
        <v>13715</v>
      </c>
      <c r="D123" s="166">
        <v>15336</v>
      </c>
      <c r="E123" s="166">
        <v>24707</v>
      </c>
      <c r="F123" s="166">
        <v>29212</v>
      </c>
      <c r="G123" s="166">
        <v>26776</v>
      </c>
      <c r="H123" s="166">
        <v>35145</v>
      </c>
      <c r="I123" s="181">
        <f>IFERROR(H123/G123-1,"-")</f>
        <v>0.31255602031670149</v>
      </c>
      <c r="J123" s="167">
        <f t="shared" si="69"/>
        <v>1.2916666666666665</v>
      </c>
      <c r="K123" s="166">
        <f t="shared" si="70"/>
        <v>8369</v>
      </c>
      <c r="L123" s="166">
        <f t="shared" si="71"/>
        <v>19809</v>
      </c>
      <c r="M123" s="167">
        <f t="shared" si="68"/>
        <v>1.5767959524193017E-2</v>
      </c>
    </row>
    <row r="124" spans="2:13" x14ac:dyDescent="0.25">
      <c r="B124" s="165" t="s">
        <v>102</v>
      </c>
      <c r="C124" s="166">
        <v>13225</v>
      </c>
      <c r="D124" s="166">
        <v>13394</v>
      </c>
      <c r="E124" s="166">
        <v>25860</v>
      </c>
      <c r="F124" s="166">
        <v>34187</v>
      </c>
      <c r="G124" s="166">
        <v>34286</v>
      </c>
      <c r="H124" s="166">
        <v>35908</v>
      </c>
      <c r="I124" s="181">
        <f>IFERROR(H124/G124-1,"-")</f>
        <v>4.7307939100507568E-2</v>
      </c>
      <c r="J124" s="167">
        <f t="shared" si="69"/>
        <v>1.6809018963715094</v>
      </c>
      <c r="K124" s="166">
        <f t="shared" si="70"/>
        <v>1622</v>
      </c>
      <c r="L124" s="166">
        <f t="shared" si="71"/>
        <v>22514</v>
      </c>
      <c r="M124" s="167">
        <f t="shared" si="68"/>
        <v>1.6110282845204806E-2</v>
      </c>
    </row>
    <row r="125" spans="2:13" x14ac:dyDescent="0.25">
      <c r="B125" s="161" t="s">
        <v>109</v>
      </c>
      <c r="C125" s="162">
        <v>25913</v>
      </c>
      <c r="D125" s="162">
        <v>16532</v>
      </c>
      <c r="E125" s="162">
        <v>36246</v>
      </c>
      <c r="F125" s="162">
        <v>45194</v>
      </c>
      <c r="G125" s="162">
        <v>44869</v>
      </c>
      <c r="H125" s="162">
        <v>48835</v>
      </c>
      <c r="I125" s="180">
        <f>IFERROR(H125/G125-1,"-")</f>
        <v>8.8390648331810429E-2</v>
      </c>
      <c r="J125" s="163">
        <f t="shared" si="69"/>
        <v>1.9539680619404791</v>
      </c>
      <c r="K125" s="162">
        <f t="shared" si="70"/>
        <v>3966</v>
      </c>
      <c r="L125" s="162">
        <f t="shared" si="71"/>
        <v>32303</v>
      </c>
      <c r="M125" s="163">
        <f t="shared" si="68"/>
        <v>2.1910038508008704E-2</v>
      </c>
    </row>
    <row r="126" spans="2:13" x14ac:dyDescent="0.25">
      <c r="B126" s="165" t="s">
        <v>112</v>
      </c>
      <c r="C126" s="166">
        <v>2810</v>
      </c>
      <c r="D126" s="166">
        <v>484</v>
      </c>
      <c r="E126" s="166">
        <v>3553</v>
      </c>
      <c r="F126" s="166">
        <v>5158</v>
      </c>
      <c r="G126" s="166">
        <v>5355</v>
      </c>
      <c r="H126" s="166">
        <v>5149</v>
      </c>
      <c r="I126" s="181">
        <f t="shared" ref="I126:I133" si="72">IFERROR(H126/G126-1,"-")</f>
        <v>-3.8468720821661972E-2</v>
      </c>
      <c r="J126" s="167">
        <f t="shared" si="69"/>
        <v>9.6384297520661164</v>
      </c>
      <c r="K126" s="166">
        <f t="shared" si="70"/>
        <v>-206</v>
      </c>
      <c r="L126" s="166">
        <f t="shared" si="71"/>
        <v>4665</v>
      </c>
      <c r="M126" s="167">
        <f t="shared" si="68"/>
        <v>2.3101215988069381E-3</v>
      </c>
    </row>
    <row r="127" spans="2:13" x14ac:dyDescent="0.25">
      <c r="B127" s="165" t="s">
        <v>115</v>
      </c>
      <c r="C127" s="166">
        <v>2894</v>
      </c>
      <c r="D127" s="166">
        <v>1743</v>
      </c>
      <c r="E127" s="166">
        <v>4321</v>
      </c>
      <c r="F127" s="166">
        <v>7132</v>
      </c>
      <c r="G127" s="166">
        <v>6753</v>
      </c>
      <c r="H127" s="166">
        <v>7677</v>
      </c>
      <c r="I127" s="181">
        <f t="shared" si="72"/>
        <v>0.13682807641048433</v>
      </c>
      <c r="J127" s="167">
        <f t="shared" si="69"/>
        <v>3.4044750430292599</v>
      </c>
      <c r="K127" s="166">
        <f t="shared" si="70"/>
        <v>924</v>
      </c>
      <c r="L127" s="166">
        <f t="shared" si="71"/>
        <v>5934</v>
      </c>
      <c r="M127" s="167">
        <f t="shared" si="68"/>
        <v>3.4443199677686668E-3</v>
      </c>
    </row>
    <row r="128" spans="2:13" x14ac:dyDescent="0.25">
      <c r="B128" s="165" t="s">
        <v>118</v>
      </c>
      <c r="C128" s="166">
        <v>1950</v>
      </c>
      <c r="D128" s="166">
        <v>2502</v>
      </c>
      <c r="E128" s="166">
        <v>3637</v>
      </c>
      <c r="F128" s="166">
        <v>4035</v>
      </c>
      <c r="G128" s="166">
        <v>3781</v>
      </c>
      <c r="H128" s="166">
        <v>3883</v>
      </c>
      <c r="I128" s="181">
        <f t="shared" si="72"/>
        <v>2.6976990214228946E-2</v>
      </c>
      <c r="J128" s="167">
        <f t="shared" si="69"/>
        <v>0.55195843325339733</v>
      </c>
      <c r="K128" s="166">
        <f t="shared" si="70"/>
        <v>102</v>
      </c>
      <c r="L128" s="166">
        <f t="shared" si="71"/>
        <v>1381</v>
      </c>
      <c r="M128" s="167">
        <f t="shared" si="68"/>
        <v>1.7421251054898701E-3</v>
      </c>
    </row>
    <row r="129" spans="2:13" x14ac:dyDescent="0.25">
      <c r="B129" s="165" t="s">
        <v>125</v>
      </c>
      <c r="C129" s="166">
        <v>527</v>
      </c>
      <c r="D129" s="166">
        <v>235</v>
      </c>
      <c r="E129" s="166">
        <v>1052</v>
      </c>
      <c r="F129" s="166">
        <v>1127</v>
      </c>
      <c r="G129" s="166">
        <v>1146</v>
      </c>
      <c r="H129" s="166">
        <v>1195</v>
      </c>
      <c r="I129" s="181">
        <f t="shared" si="72"/>
        <v>4.2757417102966766E-2</v>
      </c>
      <c r="J129" s="167">
        <f t="shared" si="69"/>
        <v>4.0851063829787231</v>
      </c>
      <c r="K129" s="166">
        <f t="shared" si="70"/>
        <v>49</v>
      </c>
      <c r="L129" s="166">
        <f t="shared" si="71"/>
        <v>960</v>
      </c>
      <c r="M129" s="167">
        <f t="shared" si="68"/>
        <v>5.3614202963182974E-4</v>
      </c>
    </row>
    <row r="130" spans="2:13" x14ac:dyDescent="0.25">
      <c r="B130" s="165" t="s">
        <v>121</v>
      </c>
      <c r="C130" s="166">
        <v>455</v>
      </c>
      <c r="D130" s="166">
        <v>242</v>
      </c>
      <c r="E130" s="166">
        <v>781</v>
      </c>
      <c r="F130" s="166">
        <v>854</v>
      </c>
      <c r="G130" s="166">
        <v>896</v>
      </c>
      <c r="H130" s="166">
        <v>1016</v>
      </c>
      <c r="I130" s="181">
        <f t="shared" si="72"/>
        <v>0.1339285714285714</v>
      </c>
      <c r="J130" s="167">
        <f t="shared" si="69"/>
        <v>3.1983471074380168</v>
      </c>
      <c r="K130" s="166">
        <f t="shared" si="70"/>
        <v>120</v>
      </c>
      <c r="L130" s="166">
        <f t="shared" si="71"/>
        <v>774</v>
      </c>
      <c r="M130" s="167">
        <f t="shared" si="68"/>
        <v>4.5583288879158073E-4</v>
      </c>
    </row>
    <row r="131" spans="2:13" x14ac:dyDescent="0.25">
      <c r="B131" s="165" t="s">
        <v>130</v>
      </c>
      <c r="C131" s="166">
        <v>630</v>
      </c>
      <c r="D131" s="166">
        <v>31</v>
      </c>
      <c r="E131" s="166">
        <v>536</v>
      </c>
      <c r="F131" s="166">
        <v>749</v>
      </c>
      <c r="G131" s="166">
        <v>819</v>
      </c>
      <c r="H131" s="166">
        <v>642</v>
      </c>
      <c r="I131" s="181">
        <f t="shared" si="72"/>
        <v>-0.21611721611721613</v>
      </c>
      <c r="J131" s="167">
        <f t="shared" si="69"/>
        <v>19.70967741935484</v>
      </c>
      <c r="K131" s="166">
        <f t="shared" si="70"/>
        <v>-177</v>
      </c>
      <c r="L131" s="166">
        <f t="shared" si="71"/>
        <v>611</v>
      </c>
      <c r="M131" s="167">
        <f t="shared" si="68"/>
        <v>2.8803613642145159E-4</v>
      </c>
    </row>
    <row r="132" spans="2:13" x14ac:dyDescent="0.25">
      <c r="B132" s="165" t="s">
        <v>133</v>
      </c>
      <c r="C132" s="166">
        <v>970</v>
      </c>
      <c r="D132" s="166">
        <v>114</v>
      </c>
      <c r="E132" s="166">
        <v>979</v>
      </c>
      <c r="F132" s="166">
        <v>1421</v>
      </c>
      <c r="G132" s="166">
        <v>1292</v>
      </c>
      <c r="H132" s="166">
        <v>1341</v>
      </c>
      <c r="I132" s="181">
        <f t="shared" si="72"/>
        <v>3.7925696594427238E-2</v>
      </c>
      <c r="J132" s="167">
        <f t="shared" si="69"/>
        <v>10.763157894736842</v>
      </c>
      <c r="K132" s="166">
        <f t="shared" si="70"/>
        <v>49</v>
      </c>
      <c r="L132" s="166">
        <f t="shared" si="71"/>
        <v>1227</v>
      </c>
      <c r="M132" s="167">
        <f t="shared" si="68"/>
        <v>6.0164557467471433E-4</v>
      </c>
    </row>
    <row r="133" spans="2:13" x14ac:dyDescent="0.25">
      <c r="B133" s="170" t="s">
        <v>147</v>
      </c>
      <c r="C133" s="171">
        <f t="shared" ref="C133" si="73">C125-SUM(C126:C132)</f>
        <v>15677</v>
      </c>
      <c r="D133" s="171">
        <f t="shared" ref="D133:E133" si="74">D125-SUM(D126:D132)</f>
        <v>11181</v>
      </c>
      <c r="E133" s="171">
        <f t="shared" si="74"/>
        <v>21387</v>
      </c>
      <c r="F133" s="171">
        <f t="shared" ref="F133:H133" si="75">F125-SUM(F126:F132)</f>
        <v>24718</v>
      </c>
      <c r="G133" s="171">
        <f t="shared" si="75"/>
        <v>24827</v>
      </c>
      <c r="H133" s="171">
        <f t="shared" si="75"/>
        <v>27932</v>
      </c>
      <c r="I133" s="182">
        <f t="shared" si="72"/>
        <v>0.12506545293430538</v>
      </c>
      <c r="J133" s="172">
        <f t="shared" si="69"/>
        <v>1.4981665325105089</v>
      </c>
      <c r="K133" s="171">
        <f>H133-G133</f>
        <v>3105</v>
      </c>
      <c r="L133" s="171">
        <f t="shared" si="71"/>
        <v>16751</v>
      </c>
      <c r="M133" s="172">
        <f t="shared" si="68"/>
        <v>1.2531815206423654E-2</v>
      </c>
    </row>
    <row r="134" spans="2:13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6"/>
      <c r="L134" s="155"/>
      <c r="M134" s="155"/>
    </row>
    <row r="135" spans="2:13" x14ac:dyDescent="0.25">
      <c r="B135" s="158" t="s">
        <v>70</v>
      </c>
      <c r="C135" s="178">
        <v>52299</v>
      </c>
      <c r="D135" s="178">
        <v>30057</v>
      </c>
      <c r="E135" s="178">
        <v>103640</v>
      </c>
      <c r="F135" s="178">
        <v>112296</v>
      </c>
      <c r="G135" s="178">
        <v>119581</v>
      </c>
      <c r="H135" s="178">
        <v>112906</v>
      </c>
      <c r="I135" s="179">
        <f>IFERROR(H135/G135-1,"-")</f>
        <v>-5.5819904499878725E-2</v>
      </c>
      <c r="J135" s="179">
        <f>IFERROR(H135/D135-1,"-")</f>
        <v>2.7563961805902117</v>
      </c>
      <c r="K135" s="178">
        <f>H135-G135</f>
        <v>-6675</v>
      </c>
      <c r="L135" s="178">
        <f>H135-D135</f>
        <v>82849</v>
      </c>
      <c r="M135" s="179">
        <f t="shared" ref="M135:M147" si="76">H135/H$9</f>
        <v>5.0655775730218712E-2</v>
      </c>
    </row>
    <row r="136" spans="2:13" x14ac:dyDescent="0.25">
      <c r="B136" s="161" t="s">
        <v>99</v>
      </c>
      <c r="C136" s="162">
        <v>2629</v>
      </c>
      <c r="D136" s="162">
        <v>17683</v>
      </c>
      <c r="E136" s="162">
        <v>9518</v>
      </c>
      <c r="F136" s="162">
        <v>11034</v>
      </c>
      <c r="G136" s="162">
        <v>8304</v>
      </c>
      <c r="H136" s="162">
        <v>6547</v>
      </c>
      <c r="I136" s="180">
        <f>IFERROR(H136/G136-1,"-")</f>
        <v>-0.21158477842003853</v>
      </c>
      <c r="J136" s="163">
        <f t="shared" ref="J136:J147" si="77">IFERROR(H136/D136-1,"-")</f>
        <v>-0.62975739410733467</v>
      </c>
      <c r="K136" s="162">
        <f t="shared" ref="K136:K146" si="78">H136-G136</f>
        <v>-1757</v>
      </c>
      <c r="L136" s="162">
        <f t="shared" ref="L136:L147" si="79">H136-D136</f>
        <v>-11136</v>
      </c>
      <c r="M136" s="163">
        <f t="shared" si="76"/>
        <v>2.9373404753134636E-3</v>
      </c>
    </row>
    <row r="137" spans="2:13" x14ac:dyDescent="0.25">
      <c r="B137" s="165" t="s">
        <v>105</v>
      </c>
      <c r="C137" s="166">
        <v>1763</v>
      </c>
      <c r="D137" s="166">
        <v>15475</v>
      </c>
      <c r="E137" s="166">
        <v>6630</v>
      </c>
      <c r="F137" s="166">
        <v>7369</v>
      </c>
      <c r="G137" s="166">
        <v>5252</v>
      </c>
      <c r="H137" s="166">
        <v>3002</v>
      </c>
      <c r="I137" s="181">
        <f>IFERROR(H137/G137-1,"-")</f>
        <v>-0.42840822543792845</v>
      </c>
      <c r="J137" s="167">
        <f t="shared" si="77"/>
        <v>-0.80600969305331183</v>
      </c>
      <c r="K137" s="166">
        <f t="shared" si="78"/>
        <v>-2250</v>
      </c>
      <c r="L137" s="166">
        <f t="shared" si="79"/>
        <v>-12473</v>
      </c>
      <c r="M137" s="167">
        <f t="shared" si="76"/>
        <v>1.3468605631420526E-3</v>
      </c>
    </row>
    <row r="138" spans="2:13" x14ac:dyDescent="0.25">
      <c r="B138" s="165" t="s">
        <v>102</v>
      </c>
      <c r="C138" s="166">
        <v>866</v>
      </c>
      <c r="D138" s="166">
        <v>2208</v>
      </c>
      <c r="E138" s="166">
        <v>2888</v>
      </c>
      <c r="F138" s="166">
        <v>3665</v>
      </c>
      <c r="G138" s="166">
        <v>3052</v>
      </c>
      <c r="H138" s="166">
        <v>3545</v>
      </c>
      <c r="I138" s="181">
        <f>IFERROR(H138/G138-1,"-")</f>
        <v>0.16153342070773258</v>
      </c>
      <c r="J138" s="167">
        <f t="shared" si="77"/>
        <v>0.60552536231884058</v>
      </c>
      <c r="K138" s="166">
        <f t="shared" si="78"/>
        <v>493</v>
      </c>
      <c r="L138" s="166">
        <f t="shared" si="79"/>
        <v>1337</v>
      </c>
      <c r="M138" s="167">
        <f t="shared" si="76"/>
        <v>1.5904799121714112E-3</v>
      </c>
    </row>
    <row r="139" spans="2:13" x14ac:dyDescent="0.25">
      <c r="B139" s="161" t="s">
        <v>109</v>
      </c>
      <c r="C139" s="162">
        <v>49670</v>
      </c>
      <c r="D139" s="162">
        <v>12374</v>
      </c>
      <c r="E139" s="162">
        <v>94122</v>
      </c>
      <c r="F139" s="162">
        <v>101262</v>
      </c>
      <c r="G139" s="162">
        <v>111277</v>
      </c>
      <c r="H139" s="162">
        <v>106359</v>
      </c>
      <c r="I139" s="180">
        <f>IFERROR(H139/G139-1,"-")</f>
        <v>-4.4196015349083795E-2</v>
      </c>
      <c r="J139" s="163">
        <f t="shared" si="77"/>
        <v>7.5953612413124301</v>
      </c>
      <c r="K139" s="162">
        <f t="shared" si="78"/>
        <v>-4918</v>
      </c>
      <c r="L139" s="162">
        <f t="shared" si="79"/>
        <v>93985</v>
      </c>
      <c r="M139" s="163">
        <f t="shared" si="76"/>
        <v>4.7718435254905253E-2</v>
      </c>
    </row>
    <row r="140" spans="2:13" x14ac:dyDescent="0.25">
      <c r="B140" s="165" t="s">
        <v>112</v>
      </c>
      <c r="C140" s="166">
        <v>21732</v>
      </c>
      <c r="D140" s="166">
        <v>368</v>
      </c>
      <c r="E140" s="166">
        <v>38084</v>
      </c>
      <c r="F140" s="166">
        <v>39572</v>
      </c>
      <c r="G140" s="166">
        <v>46605</v>
      </c>
      <c r="H140" s="166">
        <v>46674</v>
      </c>
      <c r="I140" s="181">
        <f t="shared" ref="I140:I147" si="80">IFERROR(H140/G140-1,"-")</f>
        <v>1.4805278403604571E-3</v>
      </c>
      <c r="J140" s="167">
        <f t="shared" si="77"/>
        <v>125.83152173913044</v>
      </c>
      <c r="K140" s="166">
        <f t="shared" si="78"/>
        <v>69</v>
      </c>
      <c r="L140" s="166">
        <f t="shared" si="79"/>
        <v>46306</v>
      </c>
      <c r="M140" s="167">
        <f t="shared" si="76"/>
        <v>2.0940496310490393E-2</v>
      </c>
    </row>
    <row r="141" spans="2:13" x14ac:dyDescent="0.25">
      <c r="B141" s="165" t="s">
        <v>115</v>
      </c>
      <c r="C141" s="166">
        <v>3339</v>
      </c>
      <c r="D141" s="166">
        <v>1278</v>
      </c>
      <c r="E141" s="166">
        <v>6322</v>
      </c>
      <c r="F141" s="166">
        <v>8851</v>
      </c>
      <c r="G141" s="166">
        <v>10332</v>
      </c>
      <c r="H141" s="166">
        <v>8815</v>
      </c>
      <c r="I141" s="181">
        <f t="shared" si="80"/>
        <v>-0.14682539682539686</v>
      </c>
      <c r="J141" s="167">
        <f t="shared" si="77"/>
        <v>5.8974960876369327</v>
      </c>
      <c r="K141" s="166">
        <f t="shared" si="78"/>
        <v>-1517</v>
      </c>
      <c r="L141" s="166">
        <f t="shared" si="79"/>
        <v>7537</v>
      </c>
      <c r="M141" s="167">
        <f t="shared" si="76"/>
        <v>3.9548886955686853E-3</v>
      </c>
    </row>
    <row r="142" spans="2:13" x14ac:dyDescent="0.25">
      <c r="B142" s="165" t="s">
        <v>118</v>
      </c>
      <c r="C142" s="166">
        <v>3563</v>
      </c>
      <c r="D142" s="166">
        <v>4080</v>
      </c>
      <c r="E142" s="166">
        <v>11900</v>
      </c>
      <c r="F142" s="166">
        <v>11101</v>
      </c>
      <c r="G142" s="166">
        <v>11628</v>
      </c>
      <c r="H142" s="166">
        <v>9807</v>
      </c>
      <c r="I142" s="181">
        <f t="shared" si="80"/>
        <v>-0.15660474716202266</v>
      </c>
      <c r="J142" s="167">
        <f t="shared" si="77"/>
        <v>1.4036764705882354</v>
      </c>
      <c r="K142" s="166">
        <f t="shared" si="78"/>
        <v>-1821</v>
      </c>
      <c r="L142" s="166">
        <f t="shared" si="79"/>
        <v>5727</v>
      </c>
      <c r="M142" s="167">
        <f t="shared" si="76"/>
        <v>4.399953878325819E-3</v>
      </c>
    </row>
    <row r="143" spans="2:13" x14ac:dyDescent="0.25">
      <c r="B143" s="165" t="s">
        <v>125</v>
      </c>
      <c r="C143" s="166">
        <v>765</v>
      </c>
      <c r="D143" s="166">
        <v>156</v>
      </c>
      <c r="E143" s="166">
        <v>4160</v>
      </c>
      <c r="F143" s="166">
        <v>3592</v>
      </c>
      <c r="G143" s="166">
        <v>2813</v>
      </c>
      <c r="H143" s="166">
        <v>2607</v>
      </c>
      <c r="I143" s="181">
        <f t="shared" si="80"/>
        <v>-7.3231425524351246E-2</v>
      </c>
      <c r="J143" s="167">
        <f t="shared" si="77"/>
        <v>15.71153846153846</v>
      </c>
      <c r="K143" s="166">
        <f t="shared" si="78"/>
        <v>-206</v>
      </c>
      <c r="L143" s="166">
        <f t="shared" si="79"/>
        <v>2451</v>
      </c>
      <c r="M143" s="167">
        <f t="shared" si="76"/>
        <v>1.1696420679917824E-3</v>
      </c>
    </row>
    <row r="144" spans="2:13" x14ac:dyDescent="0.25">
      <c r="B144" s="165" t="s">
        <v>121</v>
      </c>
      <c r="C144" s="166">
        <v>861</v>
      </c>
      <c r="D144" s="166">
        <v>366</v>
      </c>
      <c r="E144" s="166">
        <v>1931</v>
      </c>
      <c r="F144" s="166">
        <v>1999</v>
      </c>
      <c r="G144" s="166">
        <v>2428</v>
      </c>
      <c r="H144" s="166">
        <v>1838</v>
      </c>
      <c r="I144" s="181">
        <f t="shared" si="80"/>
        <v>-0.24299835255354196</v>
      </c>
      <c r="J144" s="167">
        <f t="shared" si="77"/>
        <v>4.0218579234972678</v>
      </c>
      <c r="K144" s="166">
        <f t="shared" si="78"/>
        <v>-590</v>
      </c>
      <c r="L144" s="166">
        <f t="shared" si="79"/>
        <v>1472</v>
      </c>
      <c r="M144" s="167">
        <f t="shared" si="76"/>
        <v>8.2462682047138329E-4</v>
      </c>
    </row>
    <row r="145" spans="2:13" x14ac:dyDescent="0.25">
      <c r="B145" s="165" t="s">
        <v>130</v>
      </c>
      <c r="C145" s="166">
        <v>1961</v>
      </c>
      <c r="D145" s="166">
        <v>34</v>
      </c>
      <c r="E145" s="166">
        <v>1767</v>
      </c>
      <c r="F145" s="166">
        <v>2238</v>
      </c>
      <c r="G145" s="166">
        <v>1978</v>
      </c>
      <c r="H145" s="166">
        <v>2225</v>
      </c>
      <c r="I145" s="181">
        <f t="shared" si="80"/>
        <v>0.12487360970677441</v>
      </c>
      <c r="J145" s="167">
        <f t="shared" si="77"/>
        <v>64.441176470588232</v>
      </c>
      <c r="K145" s="166">
        <f t="shared" si="78"/>
        <v>247</v>
      </c>
      <c r="L145" s="166">
        <f t="shared" si="79"/>
        <v>2191</v>
      </c>
      <c r="M145" s="167">
        <f t="shared" si="76"/>
        <v>9.9825608027683779E-4</v>
      </c>
    </row>
    <row r="146" spans="2:13" x14ac:dyDescent="0.25">
      <c r="B146" s="165" t="s">
        <v>133</v>
      </c>
      <c r="C146" s="166">
        <v>3933</v>
      </c>
      <c r="D146" s="166">
        <v>37</v>
      </c>
      <c r="E146" s="166">
        <v>876</v>
      </c>
      <c r="F146" s="166">
        <v>1574</v>
      </c>
      <c r="G146" s="166">
        <v>1454</v>
      </c>
      <c r="H146" s="166">
        <v>1070</v>
      </c>
      <c r="I146" s="181">
        <f t="shared" si="80"/>
        <v>-0.26409903713892713</v>
      </c>
      <c r="J146" s="167">
        <f t="shared" si="77"/>
        <v>27.918918918918919</v>
      </c>
      <c r="K146" s="166">
        <f t="shared" si="78"/>
        <v>-384</v>
      </c>
      <c r="L146" s="166">
        <f t="shared" si="79"/>
        <v>1033</v>
      </c>
      <c r="M146" s="167">
        <f t="shared" si="76"/>
        <v>4.80060227369086E-4</v>
      </c>
    </row>
    <row r="147" spans="2:13" x14ac:dyDescent="0.25">
      <c r="B147" s="170" t="s">
        <v>147</v>
      </c>
      <c r="C147" s="171">
        <f t="shared" ref="C147" si="81">C139-SUM(C140:C146)</f>
        <v>13516</v>
      </c>
      <c r="D147" s="171">
        <f t="shared" ref="D147:E147" si="82">D139-SUM(D140:D146)</f>
        <v>6055</v>
      </c>
      <c r="E147" s="171">
        <f t="shared" si="82"/>
        <v>29082</v>
      </c>
      <c r="F147" s="171">
        <f t="shared" ref="F147:H147" si="83">F139-SUM(F140:F146)</f>
        <v>32335</v>
      </c>
      <c r="G147" s="171">
        <f t="shared" si="83"/>
        <v>34039</v>
      </c>
      <c r="H147" s="171">
        <f t="shared" si="83"/>
        <v>33323</v>
      </c>
      <c r="I147" s="182">
        <f t="shared" si="80"/>
        <v>-2.1034695496342404E-2</v>
      </c>
      <c r="J147" s="172">
        <f t="shared" si="77"/>
        <v>4.5033856317093308</v>
      </c>
      <c r="K147" s="171">
        <f>H147-G147</f>
        <v>-716</v>
      </c>
      <c r="L147" s="171">
        <f t="shared" si="79"/>
        <v>27268</v>
      </c>
      <c r="M147" s="172">
        <f t="shared" si="76"/>
        <v>1.4950511174411265E-2</v>
      </c>
    </row>
    <row r="148" spans="2:13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6"/>
      <c r="L148" s="155"/>
      <c r="M148" s="155"/>
    </row>
    <row r="149" spans="2:13" x14ac:dyDescent="0.25">
      <c r="B149" s="158" t="s">
        <v>70</v>
      </c>
      <c r="C149" s="178">
        <v>23569</v>
      </c>
      <c r="D149" s="178">
        <v>17011</v>
      </c>
      <c r="E149" s="178">
        <v>45886</v>
      </c>
      <c r="F149" s="178">
        <v>49553</v>
      </c>
      <c r="G149" s="178">
        <v>53645</v>
      </c>
      <c r="H149" s="178">
        <v>50137</v>
      </c>
      <c r="I149" s="179">
        <f>IFERROR(H149/G149-1,"-")</f>
        <v>-6.5392860471618963E-2</v>
      </c>
      <c r="J149" s="179">
        <f>IFERROR(H149/D149-1,"-")</f>
        <v>1.9473281994003879</v>
      </c>
      <c r="K149" s="178">
        <f>H149-G149</f>
        <v>-3508</v>
      </c>
      <c r="L149" s="178">
        <f>H149-D149</f>
        <v>33126</v>
      </c>
      <c r="M149" s="179">
        <f t="shared" ref="M149:M161" si="84">H149/H$9</f>
        <v>2.2494186560377445E-2</v>
      </c>
    </row>
    <row r="150" spans="2:13" x14ac:dyDescent="0.25">
      <c r="B150" s="161" t="s">
        <v>99</v>
      </c>
      <c r="C150" s="162">
        <v>8081</v>
      </c>
      <c r="D150" s="162">
        <v>11547</v>
      </c>
      <c r="E150" s="162">
        <v>23963</v>
      </c>
      <c r="F150" s="162">
        <v>23075</v>
      </c>
      <c r="G150" s="162">
        <v>22403</v>
      </c>
      <c r="H150" s="162">
        <v>18945</v>
      </c>
      <c r="I150" s="180">
        <f>IFERROR(H150/G150-1,"-")</f>
        <v>-0.154354327545418</v>
      </c>
      <c r="J150" s="163">
        <f t="shared" ref="J150:J161" si="85">IFERROR(H150/D150-1,"-")</f>
        <v>0.64068589243959462</v>
      </c>
      <c r="K150" s="162">
        <f t="shared" ref="K150:K160" si="86">H150-G150</f>
        <v>-3458</v>
      </c>
      <c r="L150" s="162">
        <f t="shared" ref="L150:L161" si="87">H150-D150</f>
        <v>7398</v>
      </c>
      <c r="M150" s="163">
        <f t="shared" si="84"/>
        <v>8.4997579509414334E-3</v>
      </c>
    </row>
    <row r="151" spans="2:13" x14ac:dyDescent="0.25">
      <c r="B151" s="165" t="s">
        <v>105</v>
      </c>
      <c r="C151" s="166">
        <v>4041</v>
      </c>
      <c r="D151" s="166">
        <v>10288</v>
      </c>
      <c r="E151" s="166">
        <v>16308</v>
      </c>
      <c r="F151" s="166">
        <v>15859</v>
      </c>
      <c r="G151" s="166">
        <v>15735</v>
      </c>
      <c r="H151" s="166">
        <v>12200</v>
      </c>
      <c r="I151" s="181">
        <f>IFERROR(H151/G151-1,"-")</f>
        <v>-0.22465840482999677</v>
      </c>
      <c r="J151" s="167">
        <f t="shared" si="85"/>
        <v>0.18584758942457236</v>
      </c>
      <c r="K151" s="166">
        <f t="shared" si="86"/>
        <v>-3535</v>
      </c>
      <c r="L151" s="166">
        <f t="shared" si="87"/>
        <v>1912</v>
      </c>
      <c r="M151" s="167">
        <f t="shared" si="84"/>
        <v>5.4735839008437847E-3</v>
      </c>
    </row>
    <row r="152" spans="2:13" x14ac:dyDescent="0.25">
      <c r="B152" s="165" t="s">
        <v>102</v>
      </c>
      <c r="C152" s="166">
        <v>4040</v>
      </c>
      <c r="D152" s="166">
        <v>1259</v>
      </c>
      <c r="E152" s="166">
        <v>7655</v>
      </c>
      <c r="F152" s="166">
        <v>7216</v>
      </c>
      <c r="G152" s="166">
        <v>6668</v>
      </c>
      <c r="H152" s="166">
        <v>6745</v>
      </c>
      <c r="I152" s="181">
        <f>IFERROR(H152/G152-1,"-")</f>
        <v>1.1547690461907623E-2</v>
      </c>
      <c r="J152" s="167">
        <f t="shared" si="85"/>
        <v>4.3574265289912626</v>
      </c>
      <c r="K152" s="166">
        <f t="shared" si="86"/>
        <v>77</v>
      </c>
      <c r="L152" s="166">
        <f t="shared" si="87"/>
        <v>5486</v>
      </c>
      <c r="M152" s="167">
        <f t="shared" si="84"/>
        <v>3.0261740500976495E-3</v>
      </c>
    </row>
    <row r="153" spans="2:13" x14ac:dyDescent="0.25">
      <c r="B153" s="161" t="s">
        <v>109</v>
      </c>
      <c r="C153" s="162">
        <v>15488</v>
      </c>
      <c r="D153" s="162">
        <v>5464</v>
      </c>
      <c r="E153" s="162">
        <v>21923</v>
      </c>
      <c r="F153" s="162">
        <v>26478</v>
      </c>
      <c r="G153" s="162">
        <v>31242</v>
      </c>
      <c r="H153" s="162">
        <v>31192</v>
      </c>
      <c r="I153" s="180">
        <f>IFERROR(H153/G153-1,"-")</f>
        <v>-1.6004097048843979E-3</v>
      </c>
      <c r="J153" s="163">
        <f t="shared" si="85"/>
        <v>4.7086383601756951</v>
      </c>
      <c r="K153" s="162">
        <f t="shared" si="86"/>
        <v>-50</v>
      </c>
      <c r="L153" s="162">
        <f t="shared" si="87"/>
        <v>25728</v>
      </c>
      <c r="M153" s="163">
        <f t="shared" si="84"/>
        <v>1.399442860943601E-2</v>
      </c>
    </row>
    <row r="154" spans="2:13" x14ac:dyDescent="0.25">
      <c r="B154" s="165" t="s">
        <v>112</v>
      </c>
      <c r="C154" s="166">
        <v>4925</v>
      </c>
      <c r="D154" s="166">
        <v>214</v>
      </c>
      <c r="E154" s="166">
        <v>7514</v>
      </c>
      <c r="F154" s="166">
        <v>8284</v>
      </c>
      <c r="G154" s="166">
        <v>9301</v>
      </c>
      <c r="H154" s="166">
        <v>7504</v>
      </c>
      <c r="I154" s="181">
        <f t="shared" ref="I154:I161" si="88">IFERROR(H154/G154-1,"-")</f>
        <v>-0.19320503171701964</v>
      </c>
      <c r="J154" s="167">
        <f t="shared" si="85"/>
        <v>34.065420560747661</v>
      </c>
      <c r="K154" s="166">
        <f t="shared" si="86"/>
        <v>-1797</v>
      </c>
      <c r="L154" s="166">
        <f t="shared" si="87"/>
        <v>7290</v>
      </c>
      <c r="M154" s="167">
        <f t="shared" si="84"/>
        <v>3.3667027534370294E-3</v>
      </c>
    </row>
    <row r="155" spans="2:13" x14ac:dyDescent="0.25">
      <c r="B155" s="165" t="s">
        <v>115</v>
      </c>
      <c r="C155" s="166">
        <v>4219</v>
      </c>
      <c r="D155" s="166">
        <v>1017</v>
      </c>
      <c r="E155" s="166">
        <v>5164</v>
      </c>
      <c r="F155" s="166">
        <v>5637</v>
      </c>
      <c r="G155" s="166">
        <v>6407</v>
      </c>
      <c r="H155" s="166">
        <v>6090</v>
      </c>
      <c r="I155" s="181">
        <f t="shared" si="88"/>
        <v>-4.9477134384267263E-2</v>
      </c>
      <c r="J155" s="167">
        <f t="shared" si="85"/>
        <v>4.9882005899705018</v>
      </c>
      <c r="K155" s="166">
        <f t="shared" si="86"/>
        <v>-317</v>
      </c>
      <c r="L155" s="166">
        <f t="shared" si="87"/>
        <v>5073</v>
      </c>
      <c r="M155" s="167">
        <f t="shared" si="84"/>
        <v>2.7323054062408725E-3</v>
      </c>
    </row>
    <row r="156" spans="2:13" x14ac:dyDescent="0.25">
      <c r="B156" s="165" t="s">
        <v>118</v>
      </c>
      <c r="C156" s="166">
        <v>1723</v>
      </c>
      <c r="D156" s="166">
        <v>1599</v>
      </c>
      <c r="E156" s="166">
        <v>2533</v>
      </c>
      <c r="F156" s="166">
        <v>3884</v>
      </c>
      <c r="G156" s="166">
        <v>4700</v>
      </c>
      <c r="H156" s="166">
        <v>6874</v>
      </c>
      <c r="I156" s="181">
        <f t="shared" si="88"/>
        <v>0.46255319148936169</v>
      </c>
      <c r="J156" s="167">
        <f t="shared" si="85"/>
        <v>3.2989368355222011</v>
      </c>
      <c r="K156" s="166">
        <f t="shared" si="86"/>
        <v>2174</v>
      </c>
      <c r="L156" s="166">
        <f t="shared" si="87"/>
        <v>5275</v>
      </c>
      <c r="M156" s="167">
        <f t="shared" si="84"/>
        <v>3.0840504700328009E-3</v>
      </c>
    </row>
    <row r="157" spans="2:13" x14ac:dyDescent="0.25">
      <c r="B157" s="165" t="s">
        <v>125</v>
      </c>
      <c r="C157" s="166">
        <v>517</v>
      </c>
      <c r="D157" s="166">
        <v>186</v>
      </c>
      <c r="E157" s="166">
        <v>681</v>
      </c>
      <c r="F157" s="166">
        <v>902</v>
      </c>
      <c r="G157" s="166">
        <v>1299</v>
      </c>
      <c r="H157" s="166">
        <v>1276</v>
      </c>
      <c r="I157" s="181">
        <f t="shared" si="88"/>
        <v>-1.7705927636643581E-2</v>
      </c>
      <c r="J157" s="167">
        <f t="shared" si="85"/>
        <v>5.860215053763441</v>
      </c>
      <c r="K157" s="166">
        <f t="shared" si="86"/>
        <v>-23</v>
      </c>
      <c r="L157" s="166">
        <f t="shared" si="87"/>
        <v>1090</v>
      </c>
      <c r="M157" s="167">
        <f t="shared" si="84"/>
        <v>5.7248303749808758E-4</v>
      </c>
    </row>
    <row r="158" spans="2:13" x14ac:dyDescent="0.25">
      <c r="B158" s="165" t="s">
        <v>121</v>
      </c>
      <c r="C158" s="166">
        <v>514</v>
      </c>
      <c r="D158" s="166">
        <v>197</v>
      </c>
      <c r="E158" s="166">
        <v>900</v>
      </c>
      <c r="F158" s="166">
        <v>1191</v>
      </c>
      <c r="G158" s="166">
        <v>1203</v>
      </c>
      <c r="H158" s="166">
        <v>1115</v>
      </c>
      <c r="I158" s="181">
        <f t="shared" si="88"/>
        <v>-7.3150457190357399E-2</v>
      </c>
      <c r="J158" s="167">
        <f t="shared" si="85"/>
        <v>4.6598984771573608</v>
      </c>
      <c r="K158" s="166">
        <f t="shared" si="86"/>
        <v>-88</v>
      </c>
      <c r="L158" s="166">
        <f t="shared" si="87"/>
        <v>918</v>
      </c>
      <c r="M158" s="167">
        <f t="shared" si="84"/>
        <v>5.0024967618367375E-4</v>
      </c>
    </row>
    <row r="159" spans="2:13" x14ac:dyDescent="0.25">
      <c r="B159" s="165" t="s">
        <v>130</v>
      </c>
      <c r="C159" s="166">
        <v>331</v>
      </c>
      <c r="D159" s="166">
        <v>22</v>
      </c>
      <c r="E159" s="166">
        <v>246</v>
      </c>
      <c r="F159" s="166">
        <v>391</v>
      </c>
      <c r="G159" s="166">
        <v>276</v>
      </c>
      <c r="H159" s="166">
        <v>267</v>
      </c>
      <c r="I159" s="181">
        <f t="shared" si="88"/>
        <v>-3.2608695652173947E-2</v>
      </c>
      <c r="J159" s="167">
        <f t="shared" si="85"/>
        <v>11.136363636363637</v>
      </c>
      <c r="K159" s="166">
        <f t="shared" si="86"/>
        <v>-9</v>
      </c>
      <c r="L159" s="166">
        <f t="shared" si="87"/>
        <v>245</v>
      </c>
      <c r="M159" s="167">
        <f t="shared" si="84"/>
        <v>1.1979072963322053E-4</v>
      </c>
    </row>
    <row r="160" spans="2:13" x14ac:dyDescent="0.25">
      <c r="B160" s="165" t="s">
        <v>133</v>
      </c>
      <c r="C160" s="166">
        <v>420</v>
      </c>
      <c r="D160" s="166">
        <v>56</v>
      </c>
      <c r="E160" s="166">
        <v>368</v>
      </c>
      <c r="F160" s="166">
        <v>513</v>
      </c>
      <c r="G160" s="166">
        <v>472</v>
      </c>
      <c r="H160" s="166">
        <v>361</v>
      </c>
      <c r="I160" s="181">
        <f t="shared" si="88"/>
        <v>-0.23516949152542377</v>
      </c>
      <c r="J160" s="167">
        <f t="shared" si="85"/>
        <v>5.4464285714285712</v>
      </c>
      <c r="K160" s="166">
        <f t="shared" si="86"/>
        <v>-111</v>
      </c>
      <c r="L160" s="166">
        <f t="shared" si="87"/>
        <v>305</v>
      </c>
      <c r="M160" s="167">
        <f t="shared" si="84"/>
        <v>1.6196424493480379E-4</v>
      </c>
    </row>
    <row r="161" spans="2:13" x14ac:dyDescent="0.25">
      <c r="B161" s="170" t="s">
        <v>147</v>
      </c>
      <c r="C161" s="171">
        <f t="shared" ref="C161" si="89">C153-SUM(C154:C160)</f>
        <v>2839</v>
      </c>
      <c r="D161" s="171">
        <f t="shared" ref="D161:E161" si="90">D153-SUM(D154:D160)</f>
        <v>2173</v>
      </c>
      <c r="E161" s="171">
        <f t="shared" si="90"/>
        <v>4517</v>
      </c>
      <c r="F161" s="171">
        <f t="shared" ref="F161:H161" si="91">F153-SUM(F154:F160)</f>
        <v>5676</v>
      </c>
      <c r="G161" s="171">
        <f t="shared" si="91"/>
        <v>7584</v>
      </c>
      <c r="H161" s="171">
        <f t="shared" si="91"/>
        <v>7705</v>
      </c>
      <c r="I161" s="182">
        <f t="shared" si="88"/>
        <v>1.5954641350210963E-2</v>
      </c>
      <c r="J161" s="172">
        <f t="shared" si="85"/>
        <v>2.5457892314772206</v>
      </c>
      <c r="K161" s="171">
        <f>H161-G161</f>
        <v>121</v>
      </c>
      <c r="L161" s="171">
        <f t="shared" si="87"/>
        <v>5532</v>
      </c>
      <c r="M161" s="172">
        <f t="shared" si="84"/>
        <v>3.4568822914755213E-3</v>
      </c>
    </row>
    <row r="162" spans="2:13" x14ac:dyDescent="0.25">
      <c r="C162" s="81"/>
      <c r="D162" s="81"/>
      <c r="E162" s="81"/>
      <c r="F162" s="81"/>
      <c r="G162" s="81"/>
      <c r="H162" s="81"/>
      <c r="I162" s="81"/>
    </row>
    <row r="163" spans="2:13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635F3-8E99-4339-8BF7-C64EDE9445C8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79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9"/>
      <c r="D4" s="279"/>
      <c r="E4" s="279"/>
      <c r="F4" s="279"/>
      <c r="G4" s="279"/>
      <c r="H4" s="279"/>
      <c r="I4" s="279"/>
      <c r="J4" s="146"/>
      <c r="K4" s="146"/>
      <c r="N4" s="145" t="s">
        <v>259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09" t="s">
        <v>45</v>
      </c>
      <c r="D6" s="310"/>
      <c r="E6" s="310"/>
      <c r="F6" s="310"/>
      <c r="G6" s="310"/>
      <c r="H6" s="310"/>
      <c r="I6" s="310"/>
      <c r="J6" s="310"/>
      <c r="K6" s="310"/>
      <c r="N6" s="147"/>
      <c r="O6" s="309" t="s">
        <v>45</v>
      </c>
      <c r="P6" s="310"/>
      <c r="Q6" s="310"/>
      <c r="R6" s="310"/>
      <c r="S6" s="310"/>
      <c r="T6" s="310"/>
      <c r="U6" s="310"/>
      <c r="V6" s="310"/>
      <c r="W6" s="310"/>
    </row>
    <row r="7" spans="1:23" s="148" customFormat="1" ht="72" customHeight="1" x14ac:dyDescent="0.25">
      <c r="B7" s="149"/>
      <c r="C7" s="174" t="s">
        <v>253</v>
      </c>
      <c r="D7" s="174" t="s">
        <v>254</v>
      </c>
      <c r="E7" s="174" t="s">
        <v>255</v>
      </c>
      <c r="F7" s="174" t="s">
        <v>256</v>
      </c>
      <c r="G7" s="174" t="s">
        <v>257</v>
      </c>
      <c r="H7" s="174" t="s">
        <v>258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253</v>
      </c>
      <c r="P7" s="174" t="s">
        <v>254</v>
      </c>
      <c r="Q7" s="174" t="s">
        <v>255</v>
      </c>
      <c r="R7" s="174" t="s">
        <v>256</v>
      </c>
      <c r="S7" s="174" t="s">
        <v>257</v>
      </c>
      <c r="T7" s="174" t="s">
        <v>258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48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98</v>
      </c>
      <c r="B9" s="158" t="s">
        <v>70</v>
      </c>
      <c r="C9" s="178">
        <f t="shared" ref="C9:H9" si="0">C10+C13</f>
        <v>724591</v>
      </c>
      <c r="D9" s="178">
        <f t="shared" si="0"/>
        <v>288839</v>
      </c>
      <c r="E9" s="178">
        <f t="shared" si="0"/>
        <v>1449676</v>
      </c>
      <c r="F9" s="178">
        <f t="shared" si="0"/>
        <v>1654424</v>
      </c>
      <c r="G9" s="178">
        <f t="shared" si="0"/>
        <v>1752365</v>
      </c>
      <c r="H9" s="178">
        <f t="shared" si="0"/>
        <v>1724148</v>
      </c>
      <c r="I9" s="179">
        <f>IFERROR(H9/G9-1,"-")</f>
        <v>-1.6102238974186278E-2</v>
      </c>
      <c r="J9" s="178">
        <f t="shared" ref="J9:J21" si="1">H9-G9</f>
        <v>-28217</v>
      </c>
      <c r="K9" s="179">
        <f t="shared" ref="K9:K21" si="2">H9/H$9</f>
        <v>1</v>
      </c>
      <c r="N9" s="158" t="s">
        <v>70</v>
      </c>
      <c r="O9" s="178">
        <f t="shared" ref="O9:T9" si="3">O10+O13</f>
        <v>8192</v>
      </c>
      <c r="P9" s="178">
        <f t="shared" si="3"/>
        <v>3463</v>
      </c>
      <c r="Q9" s="178">
        <f t="shared" si="3"/>
        <v>14300</v>
      </c>
      <c r="R9" s="178">
        <f t="shared" si="3"/>
        <v>24103</v>
      </c>
      <c r="S9" s="178">
        <f t="shared" si="3"/>
        <v>20584</v>
      </c>
      <c r="T9" s="178">
        <f t="shared" si="3"/>
        <v>18160</v>
      </c>
      <c r="U9" s="179">
        <f>IFERROR(T9/S9-1,"-")</f>
        <v>-0.11776136805285664</v>
      </c>
      <c r="V9" s="178">
        <f>T9-S9</f>
        <v>-2424</v>
      </c>
      <c r="W9" s="179">
        <f t="shared" ref="W9:W21" si="4">T9/T$9</f>
        <v>1</v>
      </c>
    </row>
    <row r="10" spans="1:23" x14ac:dyDescent="0.25">
      <c r="A10" s="164" t="s">
        <v>105</v>
      </c>
      <c r="B10" s="161" t="s">
        <v>99</v>
      </c>
      <c r="C10" s="162">
        <v>122859</v>
      </c>
      <c r="D10" s="162">
        <v>154576</v>
      </c>
      <c r="E10" s="162">
        <v>299283</v>
      </c>
      <c r="F10" s="162">
        <v>318388</v>
      </c>
      <c r="G10" s="162">
        <v>314978</v>
      </c>
      <c r="H10" s="162">
        <v>315383</v>
      </c>
      <c r="I10" s="180">
        <f>IFERROR(H10/G10-1,"-")</f>
        <v>1.285804087904463E-3</v>
      </c>
      <c r="J10" s="161">
        <f t="shared" si="1"/>
        <v>405</v>
      </c>
      <c r="K10" s="163">
        <f t="shared" si="2"/>
        <v>0.18292107174094102</v>
      </c>
      <c r="N10" s="161" t="s">
        <v>99</v>
      </c>
      <c r="O10" s="162">
        <v>773</v>
      </c>
      <c r="P10" s="162">
        <v>787</v>
      </c>
      <c r="Q10" s="162">
        <v>1482</v>
      </c>
      <c r="R10" s="162">
        <v>10585</v>
      </c>
      <c r="S10" s="162">
        <v>5640</v>
      </c>
      <c r="T10" s="162">
        <v>3433</v>
      </c>
      <c r="U10" s="180">
        <f>IFERROR(T10/S10-1,"-")</f>
        <v>-0.39131205673758862</v>
      </c>
      <c r="V10" s="161">
        <f t="shared" ref="V10:V20" si="5">T10-S10</f>
        <v>-2207</v>
      </c>
      <c r="W10" s="163">
        <f t="shared" si="4"/>
        <v>0.18904185022026432</v>
      </c>
    </row>
    <row r="11" spans="1:23" x14ac:dyDescent="0.25">
      <c r="A11" s="164" t="s">
        <v>102</v>
      </c>
      <c r="B11" s="165" t="s">
        <v>105</v>
      </c>
      <c r="C11" s="166">
        <v>41140</v>
      </c>
      <c r="D11" s="166">
        <v>102429</v>
      </c>
      <c r="E11" s="166">
        <v>122007</v>
      </c>
      <c r="F11" s="166">
        <v>118736</v>
      </c>
      <c r="G11" s="166">
        <v>115126</v>
      </c>
      <c r="H11" s="166">
        <v>112944</v>
      </c>
      <c r="I11" s="181">
        <f>IFERROR(H11/G11-1,"-")</f>
        <v>-1.8953146986779745E-2</v>
      </c>
      <c r="J11" s="165">
        <f t="shared" si="1"/>
        <v>-2182</v>
      </c>
      <c r="K11" s="167">
        <f t="shared" si="2"/>
        <v>6.5507137438317362E-2</v>
      </c>
      <c r="N11" s="165" t="s">
        <v>105</v>
      </c>
      <c r="O11" s="166">
        <v>367</v>
      </c>
      <c r="P11" s="166">
        <v>309</v>
      </c>
      <c r="Q11" s="166">
        <v>479</v>
      </c>
      <c r="R11" s="166">
        <v>7865</v>
      </c>
      <c r="S11" s="166">
        <v>3866</v>
      </c>
      <c r="T11" s="166">
        <v>2151</v>
      </c>
      <c r="U11" s="181">
        <f>IFERROR(T11/S11-1,"-")</f>
        <v>-0.44361096740817385</v>
      </c>
      <c r="V11" s="165">
        <f t="shared" si="5"/>
        <v>-1715</v>
      </c>
      <c r="W11" s="167">
        <f>T11/T$9</f>
        <v>0.11844713656387665</v>
      </c>
    </row>
    <row r="12" spans="1:23" x14ac:dyDescent="0.25">
      <c r="A12" s="1"/>
      <c r="B12" s="165" t="s">
        <v>102</v>
      </c>
      <c r="C12" s="166">
        <v>81719</v>
      </c>
      <c r="D12" s="166">
        <v>52147</v>
      </c>
      <c r="E12" s="166">
        <v>177276</v>
      </c>
      <c r="F12" s="166">
        <v>199652</v>
      </c>
      <c r="G12" s="166">
        <v>199852</v>
      </c>
      <c r="H12" s="166">
        <v>202439</v>
      </c>
      <c r="I12" s="181">
        <f>IFERROR(H12/G12-1,"-")</f>
        <v>1.2944578988451472E-2</v>
      </c>
      <c r="J12" s="165">
        <f t="shared" si="1"/>
        <v>2587</v>
      </c>
      <c r="K12" s="167">
        <f t="shared" si="2"/>
        <v>0.11741393430262367</v>
      </c>
      <c r="N12" s="165" t="s">
        <v>102</v>
      </c>
      <c r="O12" s="166">
        <v>406</v>
      </c>
      <c r="P12" s="166">
        <v>478</v>
      </c>
      <c r="Q12" s="166">
        <v>1003</v>
      </c>
      <c r="R12" s="166">
        <v>2720</v>
      </c>
      <c r="S12" s="166">
        <v>1774</v>
      </c>
      <c r="T12" s="166">
        <v>1282</v>
      </c>
      <c r="U12" s="181">
        <f>IFERROR(T12/S12-1,"-")</f>
        <v>-0.27733934611048483</v>
      </c>
      <c r="V12" s="165">
        <f t="shared" si="5"/>
        <v>-492</v>
      </c>
      <c r="W12" s="167">
        <f t="shared" si="4"/>
        <v>7.059471365638767E-2</v>
      </c>
    </row>
    <row r="13" spans="1:23" s="57" customFormat="1" x14ac:dyDescent="0.25">
      <c r="B13" s="161" t="s">
        <v>109</v>
      </c>
      <c r="C13" s="162">
        <v>601732</v>
      </c>
      <c r="D13" s="162">
        <v>134263</v>
      </c>
      <c r="E13" s="162">
        <v>1150393</v>
      </c>
      <c r="F13" s="162">
        <v>1336036</v>
      </c>
      <c r="G13" s="162">
        <v>1437387</v>
      </c>
      <c r="H13" s="162">
        <v>1408765</v>
      </c>
      <c r="I13" s="180">
        <f>IFERROR(H13/G13-1,"-")</f>
        <v>-1.9912521819106521E-2</v>
      </c>
      <c r="J13" s="161">
        <f t="shared" si="1"/>
        <v>-28622</v>
      </c>
      <c r="K13" s="163">
        <f t="shared" si="2"/>
        <v>0.81707892825905892</v>
      </c>
      <c r="N13" s="161" t="s">
        <v>109</v>
      </c>
      <c r="O13" s="162">
        <v>7419</v>
      </c>
      <c r="P13" s="162">
        <v>2676</v>
      </c>
      <c r="Q13" s="162">
        <v>12818</v>
      </c>
      <c r="R13" s="162">
        <v>13518</v>
      </c>
      <c r="S13" s="162">
        <v>14944</v>
      </c>
      <c r="T13" s="162">
        <v>14727</v>
      </c>
      <c r="U13" s="180">
        <f>IFERROR(T13/S13-1,"-")</f>
        <v>-1.4520877944325439E-2</v>
      </c>
      <c r="V13" s="161">
        <f t="shared" si="5"/>
        <v>-217</v>
      </c>
      <c r="W13" s="163">
        <f t="shared" si="4"/>
        <v>0.81095814977973568</v>
      </c>
    </row>
    <row r="14" spans="1:23" s="57" customFormat="1" x14ac:dyDescent="0.25">
      <c r="B14" s="165" t="s">
        <v>112</v>
      </c>
      <c r="C14" s="166">
        <v>240301</v>
      </c>
      <c r="D14" s="166">
        <v>6412</v>
      </c>
      <c r="E14" s="166">
        <v>490065</v>
      </c>
      <c r="F14" s="166">
        <v>574496</v>
      </c>
      <c r="G14" s="166">
        <v>613870</v>
      </c>
      <c r="H14" s="166">
        <v>608627</v>
      </c>
      <c r="I14" s="181">
        <f t="shared" ref="I14:I21" si="6">IFERROR(H14/G14-1,"-")</f>
        <v>-8.5408962809715439E-3</v>
      </c>
      <c r="J14" s="165">
        <f t="shared" si="1"/>
        <v>-5243</v>
      </c>
      <c r="K14" s="167">
        <f t="shared" si="2"/>
        <v>0.35300159847066492</v>
      </c>
      <c r="N14" s="165" t="s">
        <v>112</v>
      </c>
      <c r="O14" s="166">
        <v>2301</v>
      </c>
      <c r="P14" s="166">
        <v>55</v>
      </c>
      <c r="Q14" s="166">
        <v>4284</v>
      </c>
      <c r="R14" s="166">
        <v>3960</v>
      </c>
      <c r="S14" s="166">
        <v>4477</v>
      </c>
      <c r="T14" s="166">
        <v>5123</v>
      </c>
      <c r="U14" s="181">
        <f t="shared" ref="U14:U21" si="7">IFERROR(T14/S14-1,"-")</f>
        <v>0.14429305338396237</v>
      </c>
      <c r="V14" s="165">
        <f t="shared" si="5"/>
        <v>646</v>
      </c>
      <c r="W14" s="167">
        <f t="shared" si="4"/>
        <v>0.28210352422907486</v>
      </c>
    </row>
    <row r="15" spans="1:23" x14ac:dyDescent="0.25">
      <c r="A15" s="1"/>
      <c r="B15" s="165" t="s">
        <v>115</v>
      </c>
      <c r="C15" s="166">
        <v>87097</v>
      </c>
      <c r="D15" s="166">
        <v>20843</v>
      </c>
      <c r="E15" s="166">
        <v>136228</v>
      </c>
      <c r="F15" s="166">
        <v>165214</v>
      </c>
      <c r="G15" s="166">
        <v>177221</v>
      </c>
      <c r="H15" s="166">
        <v>167677</v>
      </c>
      <c r="I15" s="181">
        <f t="shared" si="6"/>
        <v>-5.3853662940622216E-2</v>
      </c>
      <c r="J15" s="165">
        <f t="shared" si="1"/>
        <v>-9544</v>
      </c>
      <c r="K15" s="167">
        <f t="shared" si="2"/>
        <v>9.7252092047782443E-2</v>
      </c>
      <c r="N15" s="165" t="s">
        <v>115</v>
      </c>
      <c r="O15" s="166">
        <v>2164</v>
      </c>
      <c r="P15" s="166">
        <v>1007</v>
      </c>
      <c r="Q15" s="166">
        <v>3320</v>
      </c>
      <c r="R15" s="166">
        <v>2467</v>
      </c>
      <c r="S15" s="166">
        <v>3257</v>
      </c>
      <c r="T15" s="166">
        <v>3102</v>
      </c>
      <c r="U15" s="181">
        <f t="shared" si="7"/>
        <v>-4.7589806570463633E-2</v>
      </c>
      <c r="V15" s="165">
        <f t="shared" si="5"/>
        <v>-155</v>
      </c>
      <c r="W15" s="167">
        <f t="shared" si="4"/>
        <v>0.17081497797356829</v>
      </c>
    </row>
    <row r="16" spans="1:23" x14ac:dyDescent="0.25">
      <c r="A16" s="1"/>
      <c r="B16" s="165" t="s">
        <v>118</v>
      </c>
      <c r="C16" s="166">
        <v>31900</v>
      </c>
      <c r="D16" s="166">
        <v>28506</v>
      </c>
      <c r="E16" s="166">
        <v>70805</v>
      </c>
      <c r="F16" s="166">
        <v>81295</v>
      </c>
      <c r="G16" s="166">
        <v>85199</v>
      </c>
      <c r="H16" s="166">
        <v>79460</v>
      </c>
      <c r="I16" s="181">
        <f t="shared" si="6"/>
        <v>-6.7359945539266941E-2</v>
      </c>
      <c r="J16" s="165">
        <f t="shared" si="1"/>
        <v>-5739</v>
      </c>
      <c r="K16" s="167">
        <f t="shared" si="2"/>
        <v>4.6086530854659809E-2</v>
      </c>
      <c r="N16" s="165" t="s">
        <v>118</v>
      </c>
      <c r="O16" s="166">
        <v>393</v>
      </c>
      <c r="P16" s="166">
        <v>446</v>
      </c>
      <c r="Q16" s="166">
        <v>1008</v>
      </c>
      <c r="R16" s="166">
        <v>1424</v>
      </c>
      <c r="S16" s="166">
        <v>1158</v>
      </c>
      <c r="T16" s="166">
        <v>901</v>
      </c>
      <c r="U16" s="181">
        <f t="shared" si="7"/>
        <v>-0.22193436960276336</v>
      </c>
      <c r="V16" s="165">
        <f t="shared" si="5"/>
        <v>-257</v>
      </c>
      <c r="W16" s="167">
        <f t="shared" si="4"/>
        <v>4.9614537444933923E-2</v>
      </c>
    </row>
    <row r="17" spans="1:23" x14ac:dyDescent="0.25">
      <c r="A17" s="1"/>
      <c r="B17" s="165" t="s">
        <v>125</v>
      </c>
      <c r="C17" s="166">
        <v>19336</v>
      </c>
      <c r="D17" s="166">
        <v>2358</v>
      </c>
      <c r="E17" s="166">
        <v>54883</v>
      </c>
      <c r="F17" s="166">
        <v>47311</v>
      </c>
      <c r="G17" s="166">
        <v>52955</v>
      </c>
      <c r="H17" s="166">
        <v>48699</v>
      </c>
      <c r="I17" s="181">
        <f t="shared" si="6"/>
        <v>-8.0370125578321239E-2</v>
      </c>
      <c r="J17" s="165">
        <f t="shared" si="1"/>
        <v>-4256</v>
      </c>
      <c r="K17" s="167">
        <f t="shared" si="2"/>
        <v>2.824525504771052E-2</v>
      </c>
      <c r="N17" s="165" t="s">
        <v>125</v>
      </c>
      <c r="O17" s="166">
        <v>205</v>
      </c>
      <c r="P17" s="166">
        <v>55</v>
      </c>
      <c r="Q17" s="166">
        <v>375</v>
      </c>
      <c r="R17" s="166">
        <v>320</v>
      </c>
      <c r="S17" s="166">
        <v>522</v>
      </c>
      <c r="T17" s="166">
        <v>429</v>
      </c>
      <c r="U17" s="181">
        <f t="shared" si="7"/>
        <v>-0.17816091954022983</v>
      </c>
      <c r="V17" s="165">
        <f t="shared" si="5"/>
        <v>-93</v>
      </c>
      <c r="W17" s="167">
        <f t="shared" si="4"/>
        <v>2.3623348017621146E-2</v>
      </c>
    </row>
    <row r="18" spans="1:23" x14ac:dyDescent="0.25">
      <c r="A18" s="1"/>
      <c r="B18" s="165" t="s">
        <v>121</v>
      </c>
      <c r="C18" s="166">
        <v>26204</v>
      </c>
      <c r="D18" s="166">
        <v>6260</v>
      </c>
      <c r="E18" s="166">
        <v>56228</v>
      </c>
      <c r="F18" s="166">
        <v>54206</v>
      </c>
      <c r="G18" s="166">
        <v>58347</v>
      </c>
      <c r="H18" s="166">
        <v>53557</v>
      </c>
      <c r="I18" s="181">
        <f t="shared" si="6"/>
        <v>-8.2095052016384784E-2</v>
      </c>
      <c r="J18" s="165">
        <f t="shared" si="1"/>
        <v>-4790</v>
      </c>
      <c r="K18" s="167">
        <f t="shared" si="2"/>
        <v>3.1062878592789018E-2</v>
      </c>
      <c r="N18" s="165" t="s">
        <v>121</v>
      </c>
      <c r="O18" s="166">
        <v>135</v>
      </c>
      <c r="P18" s="166">
        <v>80</v>
      </c>
      <c r="Q18" s="166">
        <v>344</v>
      </c>
      <c r="R18" s="166">
        <v>319</v>
      </c>
      <c r="S18" s="166">
        <v>383</v>
      </c>
      <c r="T18" s="166">
        <v>419</v>
      </c>
      <c r="U18" s="181">
        <f t="shared" si="7"/>
        <v>9.3994778067885143E-2</v>
      </c>
      <c r="V18" s="165">
        <f t="shared" si="5"/>
        <v>36</v>
      </c>
      <c r="W18" s="167">
        <f t="shared" si="4"/>
        <v>2.3072687224669604E-2</v>
      </c>
    </row>
    <row r="19" spans="1:23" x14ac:dyDescent="0.25">
      <c r="A19" s="164" t="s">
        <v>146</v>
      </c>
      <c r="B19" s="165" t="s">
        <v>130</v>
      </c>
      <c r="C19" s="166">
        <v>17976</v>
      </c>
      <c r="D19" s="166">
        <v>359</v>
      </c>
      <c r="E19" s="166">
        <v>21042</v>
      </c>
      <c r="F19" s="166">
        <v>27702</v>
      </c>
      <c r="G19" s="166">
        <v>24130</v>
      </c>
      <c r="H19" s="166">
        <v>23388</v>
      </c>
      <c r="I19" s="181">
        <f t="shared" si="6"/>
        <v>-3.0750103605470369E-2</v>
      </c>
      <c r="J19" s="165">
        <f t="shared" si="1"/>
        <v>-742</v>
      </c>
      <c r="K19" s="167">
        <f t="shared" si="2"/>
        <v>1.3564960780629041E-2</v>
      </c>
      <c r="N19" s="165" t="s">
        <v>130</v>
      </c>
      <c r="O19" s="166">
        <v>76</v>
      </c>
      <c r="P19" s="166">
        <v>22</v>
      </c>
      <c r="Q19" s="166">
        <v>44</v>
      </c>
      <c r="R19" s="166">
        <v>147</v>
      </c>
      <c r="S19" s="166">
        <v>78</v>
      </c>
      <c r="T19" s="166">
        <v>162</v>
      </c>
      <c r="U19" s="181">
        <f t="shared" si="7"/>
        <v>1.0769230769230771</v>
      </c>
      <c r="V19" s="165">
        <f t="shared" si="5"/>
        <v>84</v>
      </c>
      <c r="W19" s="167">
        <f t="shared" si="4"/>
        <v>8.9207048458149786E-3</v>
      </c>
    </row>
    <row r="20" spans="1:23" x14ac:dyDescent="0.25">
      <c r="A20" s="169" t="s">
        <v>147</v>
      </c>
      <c r="B20" s="165" t="s">
        <v>133</v>
      </c>
      <c r="C20" s="166">
        <v>24079</v>
      </c>
      <c r="D20" s="166">
        <v>1239</v>
      </c>
      <c r="E20" s="166">
        <v>14994</v>
      </c>
      <c r="F20" s="166">
        <v>24171</v>
      </c>
      <c r="G20" s="166">
        <v>23536</v>
      </c>
      <c r="H20" s="166">
        <v>19936</v>
      </c>
      <c r="I20" s="181">
        <f t="shared" si="6"/>
        <v>-0.15295717199184233</v>
      </c>
      <c r="J20" s="165">
        <f t="shared" si="1"/>
        <v>-3600</v>
      </c>
      <c r="K20" s="167">
        <f t="shared" si="2"/>
        <v>1.1562812473175157E-2</v>
      </c>
      <c r="N20" s="165" t="s">
        <v>133</v>
      </c>
      <c r="O20" s="166">
        <v>105</v>
      </c>
      <c r="P20" s="166">
        <v>14</v>
      </c>
      <c r="Q20" s="166">
        <v>88</v>
      </c>
      <c r="R20" s="166">
        <v>133</v>
      </c>
      <c r="S20" s="166">
        <v>83</v>
      </c>
      <c r="T20" s="166">
        <v>321</v>
      </c>
      <c r="U20" s="181">
        <f t="shared" si="7"/>
        <v>2.8674698795180724</v>
      </c>
      <c r="V20" s="165">
        <f t="shared" si="5"/>
        <v>238</v>
      </c>
      <c r="W20" s="167">
        <f t="shared" si="4"/>
        <v>1.7676211453744494E-2</v>
      </c>
    </row>
    <row r="21" spans="1:23" x14ac:dyDescent="0.25">
      <c r="B21" s="170" t="s">
        <v>147</v>
      </c>
      <c r="C21" s="171">
        <f t="shared" ref="C21" si="8">C13-SUM(C14:C20)</f>
        <v>154839</v>
      </c>
      <c r="D21" s="171">
        <f t="shared" ref="D21:H21" si="9">D13-SUM(D14:D20)</f>
        <v>68286</v>
      </c>
      <c r="E21" s="171">
        <f t="shared" si="9"/>
        <v>306148</v>
      </c>
      <c r="F21" s="171">
        <f t="shared" si="9"/>
        <v>361641</v>
      </c>
      <c r="G21" s="171">
        <f t="shared" si="9"/>
        <v>402129</v>
      </c>
      <c r="H21" s="171">
        <f t="shared" si="9"/>
        <v>407421</v>
      </c>
      <c r="I21" s="182">
        <f t="shared" si="6"/>
        <v>1.3159956133479644E-2</v>
      </c>
      <c r="J21" s="170">
        <f t="shared" si="1"/>
        <v>5292</v>
      </c>
      <c r="K21" s="172">
        <f t="shared" si="2"/>
        <v>0.23630279999164805</v>
      </c>
      <c r="N21" s="170" t="s">
        <v>147</v>
      </c>
      <c r="O21" s="171">
        <f t="shared" ref="O21:T21" si="10">O13-SUM(O14:O20)</f>
        <v>2040</v>
      </c>
      <c r="P21" s="171">
        <f t="shared" si="10"/>
        <v>997</v>
      </c>
      <c r="Q21" s="171">
        <f t="shared" si="10"/>
        <v>3355</v>
      </c>
      <c r="R21" s="171">
        <f t="shared" si="10"/>
        <v>4748</v>
      </c>
      <c r="S21" s="171">
        <f t="shared" si="10"/>
        <v>4986</v>
      </c>
      <c r="T21" s="171">
        <f t="shared" si="10"/>
        <v>4270</v>
      </c>
      <c r="U21" s="182">
        <f t="shared" si="7"/>
        <v>-0.14360208584035294</v>
      </c>
      <c r="V21" s="170">
        <f>T21-S21</f>
        <v>-716</v>
      </c>
      <c r="W21" s="172">
        <f t="shared" si="4"/>
        <v>0.23513215859030837</v>
      </c>
    </row>
    <row r="22" spans="1:23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70</v>
      </c>
      <c r="C23" s="178">
        <f t="shared" ref="C23:H23" si="11">C24+C27</f>
        <v>279824</v>
      </c>
      <c r="D23" s="178">
        <f t="shared" si="11"/>
        <v>106333</v>
      </c>
      <c r="E23" s="178">
        <f t="shared" si="11"/>
        <v>589877</v>
      </c>
      <c r="F23" s="178">
        <f t="shared" si="11"/>
        <v>623197</v>
      </c>
      <c r="G23" s="178">
        <f t="shared" si="11"/>
        <v>652775</v>
      </c>
      <c r="H23" s="178">
        <f t="shared" si="11"/>
        <v>619504</v>
      </c>
      <c r="I23" s="179">
        <f>IFERROR(H23/G23-1,"-")</f>
        <v>-5.0968557313009866E-2</v>
      </c>
      <c r="J23" s="178">
        <f>H23-G23</f>
        <v>-33271</v>
      </c>
      <c r="K23" s="179">
        <f t="shared" ref="K23:K35" si="12">H23/H$9</f>
        <v>0.35931022162830567</v>
      </c>
    </row>
    <row r="24" spans="1:23" x14ac:dyDescent="0.25">
      <c r="B24" s="161" t="s">
        <v>99</v>
      </c>
      <c r="C24" s="162">
        <v>16647</v>
      </c>
      <c r="D24" s="162">
        <v>51731</v>
      </c>
      <c r="E24" s="162">
        <v>55488</v>
      </c>
      <c r="F24" s="162">
        <v>44883</v>
      </c>
      <c r="G24" s="162">
        <v>37960</v>
      </c>
      <c r="H24" s="162">
        <v>36558</v>
      </c>
      <c r="I24" s="180">
        <f>IFERROR(H24/G24-1,"-")</f>
        <v>-3.6933614330874609E-2</v>
      </c>
      <c r="J24" s="161">
        <f t="shared" ref="J24:J34" si="13">H24-G24</f>
        <v>-1402</v>
      </c>
      <c r="K24" s="163">
        <f t="shared" si="12"/>
        <v>2.1203516171465559E-2</v>
      </c>
    </row>
    <row r="25" spans="1:23" x14ac:dyDescent="0.25">
      <c r="B25" s="165" t="s">
        <v>105</v>
      </c>
      <c r="C25" s="166">
        <v>6472</v>
      </c>
      <c r="D25" s="166">
        <v>31211</v>
      </c>
      <c r="E25" s="166">
        <v>24274</v>
      </c>
      <c r="F25" s="166">
        <v>17934</v>
      </c>
      <c r="G25" s="166">
        <v>12486</v>
      </c>
      <c r="H25" s="166">
        <v>15967</v>
      </c>
      <c r="I25" s="181">
        <f>IFERROR(H25/G25-1,"-")</f>
        <v>0.27879224731699503</v>
      </c>
      <c r="J25" s="165">
        <f t="shared" si="13"/>
        <v>3481</v>
      </c>
      <c r="K25" s="167">
        <f t="shared" si="12"/>
        <v>9.2608059168934453E-3</v>
      </c>
    </row>
    <row r="26" spans="1:23" x14ac:dyDescent="0.25">
      <c r="B26" s="165" t="s">
        <v>102</v>
      </c>
      <c r="C26" s="166">
        <v>10175</v>
      </c>
      <c r="D26" s="166">
        <v>20520</v>
      </c>
      <c r="E26" s="166">
        <v>31214</v>
      </c>
      <c r="F26" s="166">
        <v>26949</v>
      </c>
      <c r="G26" s="166">
        <v>25474</v>
      </c>
      <c r="H26" s="166">
        <v>20591</v>
      </c>
      <c r="I26" s="181">
        <f>IFERROR(H26/G26-1,"-")</f>
        <v>-0.19168564026065793</v>
      </c>
      <c r="J26" s="165">
        <f t="shared" si="13"/>
        <v>-4883</v>
      </c>
      <c r="K26" s="167">
        <f t="shared" si="12"/>
        <v>1.1942710254572114E-2</v>
      </c>
    </row>
    <row r="27" spans="1:23" x14ac:dyDescent="0.25">
      <c r="B27" s="161" t="s">
        <v>109</v>
      </c>
      <c r="C27" s="162">
        <v>263177</v>
      </c>
      <c r="D27" s="162">
        <v>54602</v>
      </c>
      <c r="E27" s="162">
        <v>534389</v>
      </c>
      <c r="F27" s="162">
        <v>578314</v>
      </c>
      <c r="G27" s="162">
        <v>614815</v>
      </c>
      <c r="H27" s="162">
        <v>582946</v>
      </c>
      <c r="I27" s="180">
        <f>IFERROR(H27/G27-1,"-")</f>
        <v>-5.1835104868944271E-2</v>
      </c>
      <c r="J27" s="161">
        <f t="shared" si="13"/>
        <v>-31869</v>
      </c>
      <c r="K27" s="163">
        <f t="shared" si="12"/>
        <v>0.33810670545684013</v>
      </c>
    </row>
    <row r="28" spans="1:23" x14ac:dyDescent="0.25">
      <c r="B28" s="165" t="s">
        <v>112</v>
      </c>
      <c r="C28" s="166">
        <v>115594</v>
      </c>
      <c r="D28" s="166">
        <v>2112</v>
      </c>
      <c r="E28" s="166">
        <v>254736</v>
      </c>
      <c r="F28" s="166">
        <v>280511</v>
      </c>
      <c r="G28" s="166">
        <v>300106</v>
      </c>
      <c r="H28" s="166">
        <v>288822</v>
      </c>
      <c r="I28" s="181">
        <f t="shared" ref="I28:I35" si="14">IFERROR(H28/G28-1,"-")</f>
        <v>-3.7600047983045948E-2</v>
      </c>
      <c r="J28" s="165">
        <f t="shared" si="13"/>
        <v>-11284</v>
      </c>
      <c r="K28" s="167">
        <f t="shared" si="12"/>
        <v>0.16751578170783482</v>
      </c>
    </row>
    <row r="29" spans="1:23" x14ac:dyDescent="0.25">
      <c r="B29" s="165" t="s">
        <v>115</v>
      </c>
      <c r="C29" s="166">
        <v>34149</v>
      </c>
      <c r="D29" s="166">
        <v>8726</v>
      </c>
      <c r="E29" s="166">
        <v>60554</v>
      </c>
      <c r="F29" s="166">
        <v>69683</v>
      </c>
      <c r="G29" s="166">
        <v>71536</v>
      </c>
      <c r="H29" s="166">
        <v>64839</v>
      </c>
      <c r="I29" s="181">
        <f t="shared" si="14"/>
        <v>-9.3617199731603651E-2</v>
      </c>
      <c r="J29" s="165">
        <f t="shared" si="13"/>
        <v>-6697</v>
      </c>
      <c r="K29" s="167">
        <f t="shared" si="12"/>
        <v>3.7606400378621792E-2</v>
      </c>
    </row>
    <row r="30" spans="1:23" x14ac:dyDescent="0.25">
      <c r="B30" s="165" t="s">
        <v>118</v>
      </c>
      <c r="C30" s="166">
        <v>11026</v>
      </c>
      <c r="D30" s="166">
        <v>10430</v>
      </c>
      <c r="E30" s="166">
        <v>23216</v>
      </c>
      <c r="F30" s="166">
        <v>22053</v>
      </c>
      <c r="G30" s="166">
        <v>19753</v>
      </c>
      <c r="H30" s="166">
        <v>18373</v>
      </c>
      <c r="I30" s="181">
        <f t="shared" si="14"/>
        <v>-6.9862805649774762E-2</v>
      </c>
      <c r="J30" s="165">
        <f t="shared" si="13"/>
        <v>-1380</v>
      </c>
      <c r="K30" s="167">
        <f t="shared" si="12"/>
        <v>1.065627776733784E-2</v>
      </c>
    </row>
    <row r="31" spans="1:23" x14ac:dyDescent="0.25">
      <c r="B31" s="165" t="s">
        <v>125</v>
      </c>
      <c r="C31" s="166">
        <v>10228</v>
      </c>
      <c r="D31" s="166">
        <v>1001</v>
      </c>
      <c r="E31" s="166">
        <v>29848</v>
      </c>
      <c r="F31" s="166">
        <v>23212</v>
      </c>
      <c r="G31" s="166">
        <v>25328</v>
      </c>
      <c r="H31" s="166">
        <v>23297</v>
      </c>
      <c r="I31" s="181">
        <f t="shared" si="14"/>
        <v>-8.0187934301958252E-2</v>
      </c>
      <c r="J31" s="165">
        <f t="shared" si="13"/>
        <v>-2031</v>
      </c>
      <c r="K31" s="167">
        <f t="shared" si="12"/>
        <v>1.3512181088862442E-2</v>
      </c>
    </row>
    <row r="32" spans="1:23" x14ac:dyDescent="0.25">
      <c r="B32" s="165" t="s">
        <v>121</v>
      </c>
      <c r="C32" s="166">
        <v>14676</v>
      </c>
      <c r="D32" s="166">
        <v>3628</v>
      </c>
      <c r="E32" s="166">
        <v>34755</v>
      </c>
      <c r="F32" s="166">
        <v>30662</v>
      </c>
      <c r="G32" s="166">
        <v>31773</v>
      </c>
      <c r="H32" s="166">
        <v>31017</v>
      </c>
      <c r="I32" s="181">
        <f t="shared" si="14"/>
        <v>-2.3793787177792458E-2</v>
      </c>
      <c r="J32" s="165">
        <f t="shared" si="13"/>
        <v>-756</v>
      </c>
      <c r="K32" s="167">
        <f t="shared" si="12"/>
        <v>1.7989754939831151E-2</v>
      </c>
    </row>
    <row r="33" spans="2:11" x14ac:dyDescent="0.25">
      <c r="B33" s="165" t="s">
        <v>130</v>
      </c>
      <c r="C33" s="166">
        <v>9525</v>
      </c>
      <c r="D33" s="166">
        <v>110</v>
      </c>
      <c r="E33" s="166">
        <v>11194</v>
      </c>
      <c r="F33" s="166">
        <v>12511</v>
      </c>
      <c r="G33" s="166">
        <v>11517</v>
      </c>
      <c r="H33" s="166">
        <v>10342</v>
      </c>
      <c r="I33" s="181">
        <f t="shared" si="14"/>
        <v>-0.10202309629243722</v>
      </c>
      <c r="J33" s="165">
        <f t="shared" si="13"/>
        <v>-1175</v>
      </c>
      <c r="K33" s="167">
        <f t="shared" si="12"/>
        <v>5.9983249697821766E-3</v>
      </c>
    </row>
    <row r="34" spans="2:11" x14ac:dyDescent="0.25">
      <c r="B34" s="165" t="s">
        <v>133</v>
      </c>
      <c r="C34" s="166">
        <v>11099</v>
      </c>
      <c r="D34" s="166">
        <v>193</v>
      </c>
      <c r="E34" s="166">
        <v>6836</v>
      </c>
      <c r="F34" s="166">
        <v>11342</v>
      </c>
      <c r="G34" s="166">
        <v>11011</v>
      </c>
      <c r="H34" s="166">
        <v>9395</v>
      </c>
      <c r="I34" s="181">
        <f t="shared" si="14"/>
        <v>-0.14676232858051041</v>
      </c>
      <c r="J34" s="165">
        <f t="shared" si="13"/>
        <v>-1616</v>
      </c>
      <c r="K34" s="167">
        <f t="shared" si="12"/>
        <v>5.4490681774418438E-3</v>
      </c>
    </row>
    <row r="35" spans="2:11" x14ac:dyDescent="0.25">
      <c r="B35" s="170" t="s">
        <v>147</v>
      </c>
      <c r="C35" s="171">
        <f t="shared" ref="C35" si="15">C27-SUM(C28:C34)</f>
        <v>56880</v>
      </c>
      <c r="D35" s="171">
        <f t="shared" ref="D35:H35" si="16">D27-SUM(D28:D34)</f>
        <v>28402</v>
      </c>
      <c r="E35" s="171">
        <f t="shared" si="16"/>
        <v>113250</v>
      </c>
      <c r="F35" s="171">
        <f t="shared" si="16"/>
        <v>128340</v>
      </c>
      <c r="G35" s="171">
        <f t="shared" si="16"/>
        <v>143791</v>
      </c>
      <c r="H35" s="171">
        <f t="shared" si="16"/>
        <v>136861</v>
      </c>
      <c r="I35" s="182">
        <f t="shared" si="14"/>
        <v>-4.8194949614370874E-2</v>
      </c>
      <c r="J35" s="170">
        <f>H35-G35</f>
        <v>-6930</v>
      </c>
      <c r="K35" s="172">
        <f t="shared" si="12"/>
        <v>7.9378916427128063E-2</v>
      </c>
    </row>
    <row r="36" spans="2:11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70</v>
      </c>
      <c r="C37" s="178">
        <f t="shared" ref="C37:H37" si="17">C38+C41</f>
        <v>147106</v>
      </c>
      <c r="D37" s="178">
        <f t="shared" si="17"/>
        <v>16403</v>
      </c>
      <c r="E37" s="178">
        <f t="shared" si="17"/>
        <v>277876</v>
      </c>
      <c r="F37" s="178">
        <f t="shared" si="17"/>
        <v>323810</v>
      </c>
      <c r="G37" s="178">
        <f t="shared" si="17"/>
        <v>341885</v>
      </c>
      <c r="H37" s="178">
        <f t="shared" si="17"/>
        <v>355156</v>
      </c>
      <c r="I37" s="179">
        <f>IFERROR(H37/G37-1,"-")</f>
        <v>3.8817146116384205E-2</v>
      </c>
      <c r="J37" s="178">
        <f>H37-G37</f>
        <v>13271</v>
      </c>
      <c r="K37" s="179">
        <f t="shared" ref="K37:K49" si="18">H37/H$9</f>
        <v>0.20598927702262218</v>
      </c>
    </row>
    <row r="38" spans="2:11" x14ac:dyDescent="0.25">
      <c r="B38" s="161" t="s">
        <v>99</v>
      </c>
      <c r="C38" s="162">
        <v>9666</v>
      </c>
      <c r="D38" s="162">
        <v>4529</v>
      </c>
      <c r="E38" s="162">
        <v>26756</v>
      </c>
      <c r="F38" s="162">
        <v>26266</v>
      </c>
      <c r="G38" s="162">
        <v>25394</v>
      </c>
      <c r="H38" s="162">
        <v>27546</v>
      </c>
      <c r="I38" s="180">
        <f>IFERROR(H38/G38-1,"-")</f>
        <v>8.4744427817594614E-2</v>
      </c>
      <c r="J38" s="161">
        <f t="shared" ref="J38:J48" si="19">H38-G38</f>
        <v>2152</v>
      </c>
      <c r="K38" s="163">
        <f t="shared" si="18"/>
        <v>1.5976586696733693E-2</v>
      </c>
    </row>
    <row r="39" spans="2:11" x14ac:dyDescent="0.25">
      <c r="B39" s="165" t="s">
        <v>105</v>
      </c>
      <c r="C39" s="166">
        <v>2065</v>
      </c>
      <c r="D39" s="166">
        <v>2248</v>
      </c>
      <c r="E39" s="166">
        <v>7180</v>
      </c>
      <c r="F39" s="166">
        <v>7904</v>
      </c>
      <c r="G39" s="166">
        <v>9591</v>
      </c>
      <c r="H39" s="166">
        <v>9930</v>
      </c>
      <c r="I39" s="181">
        <f>IFERROR(H39/G39-1,"-")</f>
        <v>3.5345636534250824E-2</v>
      </c>
      <c r="J39" s="165">
        <f t="shared" si="19"/>
        <v>339</v>
      </c>
      <c r="K39" s="167">
        <f t="shared" si="18"/>
        <v>5.7593663653004263E-3</v>
      </c>
    </row>
    <row r="40" spans="2:11" x14ac:dyDescent="0.25">
      <c r="B40" s="165" t="s">
        <v>102</v>
      </c>
      <c r="C40" s="166">
        <v>7601</v>
      </c>
      <c r="D40" s="166">
        <v>2281</v>
      </c>
      <c r="E40" s="166">
        <v>19576</v>
      </c>
      <c r="F40" s="166">
        <v>18362</v>
      </c>
      <c r="G40" s="166">
        <v>15803</v>
      </c>
      <c r="H40" s="166">
        <v>17616</v>
      </c>
      <c r="I40" s="181">
        <f>IFERROR(H40/G40-1,"-")</f>
        <v>0.1147250522052774</v>
      </c>
      <c r="J40" s="165">
        <f t="shared" si="19"/>
        <v>1813</v>
      </c>
      <c r="K40" s="167">
        <f t="shared" si="18"/>
        <v>1.0217220331433264E-2</v>
      </c>
    </row>
    <row r="41" spans="2:11" x14ac:dyDescent="0.25">
      <c r="B41" s="161" t="s">
        <v>109</v>
      </c>
      <c r="C41" s="162">
        <v>137440</v>
      </c>
      <c r="D41" s="162">
        <v>11874</v>
      </c>
      <c r="E41" s="162">
        <v>251120</v>
      </c>
      <c r="F41" s="162">
        <v>297544</v>
      </c>
      <c r="G41" s="162">
        <v>316491</v>
      </c>
      <c r="H41" s="162">
        <v>327610</v>
      </c>
      <c r="I41" s="180">
        <f>IFERROR(H41/G41-1,"-")</f>
        <v>3.5132120660618993E-2</v>
      </c>
      <c r="J41" s="161">
        <f t="shared" si="19"/>
        <v>11119</v>
      </c>
      <c r="K41" s="163">
        <f t="shared" si="18"/>
        <v>0.19001269032588849</v>
      </c>
    </row>
    <row r="42" spans="2:11" x14ac:dyDescent="0.25">
      <c r="B42" s="165" t="s">
        <v>112</v>
      </c>
      <c r="C42" s="166">
        <v>66259</v>
      </c>
      <c r="D42" s="166">
        <v>352</v>
      </c>
      <c r="E42" s="166">
        <v>119890</v>
      </c>
      <c r="F42" s="166">
        <v>141116</v>
      </c>
      <c r="G42" s="166">
        <v>155506</v>
      </c>
      <c r="H42" s="166">
        <v>159432</v>
      </c>
      <c r="I42" s="181">
        <f t="shared" ref="I42:I49" si="20">IFERROR(H42/G42-1,"-")</f>
        <v>2.5246614278548796E-2</v>
      </c>
      <c r="J42" s="165">
        <f t="shared" si="19"/>
        <v>3926</v>
      </c>
      <c r="K42" s="167">
        <f t="shared" si="18"/>
        <v>9.2470019975083348E-2</v>
      </c>
    </row>
    <row r="43" spans="2:11" x14ac:dyDescent="0.25">
      <c r="B43" s="165" t="s">
        <v>115</v>
      </c>
      <c r="C43" s="166">
        <v>8479</v>
      </c>
      <c r="D43" s="166">
        <v>1105</v>
      </c>
      <c r="E43" s="166">
        <v>10775</v>
      </c>
      <c r="F43" s="166">
        <v>15072</v>
      </c>
      <c r="G43" s="166">
        <v>14473</v>
      </c>
      <c r="H43" s="166">
        <v>14218</v>
      </c>
      <c r="I43" s="181">
        <f t="shared" si="20"/>
        <v>-1.76190147170594E-2</v>
      </c>
      <c r="J43" s="165">
        <f t="shared" si="19"/>
        <v>-255</v>
      </c>
      <c r="K43" s="167">
        <f t="shared" si="18"/>
        <v>8.2463918410716486E-3</v>
      </c>
    </row>
    <row r="44" spans="2:11" x14ac:dyDescent="0.25">
      <c r="B44" s="165" t="s">
        <v>118</v>
      </c>
      <c r="C44" s="166">
        <v>4192</v>
      </c>
      <c r="D44" s="166">
        <v>1810</v>
      </c>
      <c r="E44" s="166">
        <v>7246</v>
      </c>
      <c r="F44" s="166">
        <v>9037</v>
      </c>
      <c r="G44" s="166">
        <v>8149</v>
      </c>
      <c r="H44" s="166">
        <v>8990</v>
      </c>
      <c r="I44" s="181">
        <f t="shared" si="20"/>
        <v>0.10320284697508897</v>
      </c>
      <c r="J44" s="165">
        <f t="shared" si="19"/>
        <v>841</v>
      </c>
      <c r="K44" s="167">
        <f t="shared" si="18"/>
        <v>5.2141695492498325E-3</v>
      </c>
    </row>
    <row r="45" spans="2:11" x14ac:dyDescent="0.25">
      <c r="B45" s="165" t="s">
        <v>125</v>
      </c>
      <c r="C45" s="166">
        <v>5403</v>
      </c>
      <c r="D45" s="166">
        <v>195</v>
      </c>
      <c r="E45" s="166">
        <v>12594</v>
      </c>
      <c r="F45" s="166">
        <v>11888</v>
      </c>
      <c r="G45" s="166">
        <v>12864</v>
      </c>
      <c r="H45" s="166">
        <v>11220</v>
      </c>
      <c r="I45" s="181">
        <f t="shared" si="20"/>
        <v>-0.12779850746268662</v>
      </c>
      <c r="J45" s="165">
        <f t="shared" si="19"/>
        <v>-1644</v>
      </c>
      <c r="K45" s="167">
        <f t="shared" si="18"/>
        <v>6.5075619958379445E-3</v>
      </c>
    </row>
    <row r="46" spans="2:11" x14ac:dyDescent="0.25">
      <c r="B46" s="165" t="s">
        <v>121</v>
      </c>
      <c r="C46" s="166">
        <v>7570</v>
      </c>
      <c r="D46" s="166">
        <v>469</v>
      </c>
      <c r="E46" s="166">
        <v>12166</v>
      </c>
      <c r="F46" s="166">
        <v>14198</v>
      </c>
      <c r="G46" s="166">
        <v>15291</v>
      </c>
      <c r="H46" s="166">
        <v>11866</v>
      </c>
      <c r="I46" s="181">
        <f t="shared" si="20"/>
        <v>-0.22398796677784316</v>
      </c>
      <c r="J46" s="165">
        <f t="shared" si="19"/>
        <v>-3425</v>
      </c>
      <c r="K46" s="167">
        <f t="shared" si="18"/>
        <v>6.8822398077195233E-3</v>
      </c>
    </row>
    <row r="47" spans="2:11" x14ac:dyDescent="0.25">
      <c r="B47" s="165" t="s">
        <v>130</v>
      </c>
      <c r="C47" s="166">
        <v>3315</v>
      </c>
      <c r="D47" s="166">
        <v>90</v>
      </c>
      <c r="E47" s="166">
        <v>4407</v>
      </c>
      <c r="F47" s="166">
        <v>5859</v>
      </c>
      <c r="G47" s="166">
        <v>4745</v>
      </c>
      <c r="H47" s="166">
        <v>5941</v>
      </c>
      <c r="I47" s="181">
        <f t="shared" si="20"/>
        <v>0.25205479452054802</v>
      </c>
      <c r="J47" s="165">
        <f t="shared" si="19"/>
        <v>1196</v>
      </c>
      <c r="K47" s="167">
        <f t="shared" si="18"/>
        <v>3.4457598767623195E-3</v>
      </c>
    </row>
    <row r="48" spans="2:11" x14ac:dyDescent="0.25">
      <c r="B48" s="165" t="s">
        <v>133</v>
      </c>
      <c r="C48" s="166">
        <v>4738</v>
      </c>
      <c r="D48" s="166">
        <v>618</v>
      </c>
      <c r="E48" s="166">
        <v>3743</v>
      </c>
      <c r="F48" s="166">
        <v>5667</v>
      </c>
      <c r="G48" s="166">
        <v>5288</v>
      </c>
      <c r="H48" s="166">
        <v>4524</v>
      </c>
      <c r="I48" s="181">
        <f t="shared" si="20"/>
        <v>-0.14447806354009074</v>
      </c>
      <c r="J48" s="165">
        <f t="shared" si="19"/>
        <v>-764</v>
      </c>
      <c r="K48" s="167">
        <f t="shared" si="18"/>
        <v>2.6239046763966898E-3</v>
      </c>
    </row>
    <row r="49" spans="2:11" x14ac:dyDescent="0.25">
      <c r="B49" s="170" t="s">
        <v>147</v>
      </c>
      <c r="C49" s="171">
        <f t="shared" ref="C49" si="21">C41-SUM(C42:C48)</f>
        <v>37484</v>
      </c>
      <c r="D49" s="171">
        <f t="shared" ref="D49:H49" si="22">D41-SUM(D42:D48)</f>
        <v>7235</v>
      </c>
      <c r="E49" s="171">
        <f t="shared" si="22"/>
        <v>80299</v>
      </c>
      <c r="F49" s="171">
        <f t="shared" si="22"/>
        <v>94707</v>
      </c>
      <c r="G49" s="171">
        <f t="shared" si="22"/>
        <v>100175</v>
      </c>
      <c r="H49" s="171">
        <f t="shared" si="22"/>
        <v>111419</v>
      </c>
      <c r="I49" s="182">
        <f t="shared" si="20"/>
        <v>0.11224357374594462</v>
      </c>
      <c r="J49" s="170">
        <f>H49-G49</f>
        <v>11244</v>
      </c>
      <c r="K49" s="172">
        <f t="shared" si="18"/>
        <v>6.4622642603767197E-2</v>
      </c>
    </row>
    <row r="50" spans="2:11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70</v>
      </c>
      <c r="C51" s="178">
        <f t="shared" ref="C51:H51" si="23">C52+C55</f>
        <v>8192</v>
      </c>
      <c r="D51" s="178">
        <f t="shared" si="23"/>
        <v>3463</v>
      </c>
      <c r="E51" s="178">
        <f t="shared" si="23"/>
        <v>14300</v>
      </c>
      <c r="F51" s="178">
        <f t="shared" si="23"/>
        <v>24103</v>
      </c>
      <c r="G51" s="178">
        <f t="shared" si="23"/>
        <v>20584</v>
      </c>
      <c r="H51" s="178">
        <f t="shared" si="23"/>
        <v>18160</v>
      </c>
      <c r="I51" s="179">
        <f>IFERROR(H51/G51-1,"-")</f>
        <v>-0.11776136805285664</v>
      </c>
      <c r="J51" s="178">
        <f>H51-G51</f>
        <v>-2424</v>
      </c>
      <c r="K51" s="179">
        <f t="shared" ref="K51:K63" si="24">H51/H$9</f>
        <v>1.0532738488807225E-2</v>
      </c>
    </row>
    <row r="52" spans="2:11" x14ac:dyDescent="0.25">
      <c r="B52" s="161" t="s">
        <v>99</v>
      </c>
      <c r="C52" s="162">
        <v>773</v>
      </c>
      <c r="D52" s="162">
        <v>787</v>
      </c>
      <c r="E52" s="162">
        <v>1482</v>
      </c>
      <c r="F52" s="162">
        <v>10585</v>
      </c>
      <c r="G52" s="162">
        <v>5640</v>
      </c>
      <c r="H52" s="162">
        <v>3433</v>
      </c>
      <c r="I52" s="180">
        <f>IFERROR(H52/G52-1,"-")</f>
        <v>-0.39131205673758862</v>
      </c>
      <c r="J52" s="161">
        <f t="shared" ref="J52:J62" si="25">H52-G52</f>
        <v>-2207</v>
      </c>
      <c r="K52" s="163">
        <f t="shared" si="24"/>
        <v>1.9911283718103087E-3</v>
      </c>
    </row>
    <row r="53" spans="2:11" x14ac:dyDescent="0.25">
      <c r="B53" s="165" t="s">
        <v>105</v>
      </c>
      <c r="C53" s="166">
        <v>367</v>
      </c>
      <c r="D53" s="166">
        <v>309</v>
      </c>
      <c r="E53" s="166">
        <v>479</v>
      </c>
      <c r="F53" s="166">
        <v>7865</v>
      </c>
      <c r="G53" s="166">
        <v>3866</v>
      </c>
      <c r="H53" s="166">
        <v>2151</v>
      </c>
      <c r="I53" s="181">
        <f>IFERROR(H53/G53-1,"-")</f>
        <v>-0.44361096740817385</v>
      </c>
      <c r="J53" s="165">
        <f t="shared" si="25"/>
        <v>-1715</v>
      </c>
      <c r="K53" s="167">
        <f t="shared" si="24"/>
        <v>1.2475727141753492E-3</v>
      </c>
    </row>
    <row r="54" spans="2:11" x14ac:dyDescent="0.25">
      <c r="B54" s="165" t="s">
        <v>102</v>
      </c>
      <c r="C54" s="166">
        <v>406</v>
      </c>
      <c r="D54" s="166">
        <v>478</v>
      </c>
      <c r="E54" s="166">
        <v>1003</v>
      </c>
      <c r="F54" s="166">
        <v>2720</v>
      </c>
      <c r="G54" s="166">
        <v>1774</v>
      </c>
      <c r="H54" s="166">
        <v>1282</v>
      </c>
      <c r="I54" s="181">
        <f>IFERROR(H54/G54-1,"-")</f>
        <v>-0.27733934611048483</v>
      </c>
      <c r="J54" s="165">
        <f t="shared" si="25"/>
        <v>-492</v>
      </c>
      <c r="K54" s="167">
        <f t="shared" si="24"/>
        <v>7.4355565763495942E-4</v>
      </c>
    </row>
    <row r="55" spans="2:11" x14ac:dyDescent="0.25">
      <c r="B55" s="161" t="s">
        <v>109</v>
      </c>
      <c r="C55" s="162">
        <v>7419</v>
      </c>
      <c r="D55" s="162">
        <v>2676</v>
      </c>
      <c r="E55" s="162">
        <v>12818</v>
      </c>
      <c r="F55" s="162">
        <v>13518</v>
      </c>
      <c r="G55" s="162">
        <v>14944</v>
      </c>
      <c r="H55" s="162">
        <v>14727</v>
      </c>
      <c r="I55" s="180">
        <f>IFERROR(H55/G55-1,"-")</f>
        <v>-1.4520877944325439E-2</v>
      </c>
      <c r="J55" s="161">
        <f t="shared" si="25"/>
        <v>-217</v>
      </c>
      <c r="K55" s="163">
        <f t="shared" si="24"/>
        <v>8.5416101169969172E-3</v>
      </c>
    </row>
    <row r="56" spans="2:11" x14ac:dyDescent="0.25">
      <c r="B56" s="165" t="s">
        <v>112</v>
      </c>
      <c r="C56" s="166">
        <v>2301</v>
      </c>
      <c r="D56" s="166">
        <v>55</v>
      </c>
      <c r="E56" s="166">
        <v>4284</v>
      </c>
      <c r="F56" s="166">
        <v>3960</v>
      </c>
      <c r="G56" s="166">
        <v>4477</v>
      </c>
      <c r="H56" s="166">
        <v>5123</v>
      </c>
      <c r="I56" s="181">
        <f t="shared" ref="I56:I63" si="26">IFERROR(H56/G56-1,"-")</f>
        <v>0.14429305338396237</v>
      </c>
      <c r="J56" s="165">
        <f t="shared" si="25"/>
        <v>646</v>
      </c>
      <c r="K56" s="167">
        <f t="shared" si="24"/>
        <v>2.9713226474757386E-3</v>
      </c>
    </row>
    <row r="57" spans="2:11" x14ac:dyDescent="0.25">
      <c r="B57" s="165" t="s">
        <v>115</v>
      </c>
      <c r="C57" s="166">
        <v>2164</v>
      </c>
      <c r="D57" s="166">
        <v>1007</v>
      </c>
      <c r="E57" s="166">
        <v>3320</v>
      </c>
      <c r="F57" s="166">
        <v>2467</v>
      </c>
      <c r="G57" s="166">
        <v>3257</v>
      </c>
      <c r="H57" s="166">
        <v>3102</v>
      </c>
      <c r="I57" s="181">
        <f t="shared" si="26"/>
        <v>-4.7589806570463633E-2</v>
      </c>
      <c r="J57" s="165">
        <f t="shared" si="25"/>
        <v>-155</v>
      </c>
      <c r="K57" s="167">
        <f t="shared" si="24"/>
        <v>1.799149492966961E-3</v>
      </c>
    </row>
    <row r="58" spans="2:11" x14ac:dyDescent="0.25">
      <c r="B58" s="165" t="s">
        <v>118</v>
      </c>
      <c r="C58" s="166">
        <v>393</v>
      </c>
      <c r="D58" s="166">
        <v>446</v>
      </c>
      <c r="E58" s="166">
        <v>1008</v>
      </c>
      <c r="F58" s="166">
        <v>1424</v>
      </c>
      <c r="G58" s="166">
        <v>1158</v>
      </c>
      <c r="H58" s="166">
        <v>901</v>
      </c>
      <c r="I58" s="181">
        <f t="shared" si="26"/>
        <v>-0.22193436960276336</v>
      </c>
      <c r="J58" s="165">
        <f t="shared" si="25"/>
        <v>-257</v>
      </c>
      <c r="K58" s="167">
        <f t="shared" si="24"/>
        <v>5.2257694815062276E-4</v>
      </c>
    </row>
    <row r="59" spans="2:11" x14ac:dyDescent="0.25">
      <c r="B59" s="165" t="s">
        <v>125</v>
      </c>
      <c r="C59" s="166">
        <v>205</v>
      </c>
      <c r="D59" s="166">
        <v>55</v>
      </c>
      <c r="E59" s="166">
        <v>375</v>
      </c>
      <c r="F59" s="166">
        <v>320</v>
      </c>
      <c r="G59" s="166">
        <v>522</v>
      </c>
      <c r="H59" s="166">
        <v>429</v>
      </c>
      <c r="I59" s="181">
        <f t="shared" si="26"/>
        <v>-0.17816091954022983</v>
      </c>
      <c r="J59" s="165">
        <f t="shared" si="25"/>
        <v>-93</v>
      </c>
      <c r="K59" s="167">
        <f t="shared" si="24"/>
        <v>2.4881854689968612E-4</v>
      </c>
    </row>
    <row r="60" spans="2:11" x14ac:dyDescent="0.25">
      <c r="B60" s="165" t="s">
        <v>121</v>
      </c>
      <c r="C60" s="166">
        <v>135</v>
      </c>
      <c r="D60" s="166">
        <v>80</v>
      </c>
      <c r="E60" s="166">
        <v>344</v>
      </c>
      <c r="F60" s="166">
        <v>319</v>
      </c>
      <c r="G60" s="166">
        <v>383</v>
      </c>
      <c r="H60" s="166">
        <v>419</v>
      </c>
      <c r="I60" s="181">
        <f t="shared" si="26"/>
        <v>9.3994778067885143E-2</v>
      </c>
      <c r="J60" s="165">
        <f t="shared" si="25"/>
        <v>36</v>
      </c>
      <c r="K60" s="167">
        <f t="shared" si="24"/>
        <v>2.4301858077148828E-4</v>
      </c>
    </row>
    <row r="61" spans="2:11" x14ac:dyDescent="0.25">
      <c r="B61" s="165" t="s">
        <v>130</v>
      </c>
      <c r="C61" s="166">
        <v>76</v>
      </c>
      <c r="D61" s="166">
        <v>22</v>
      </c>
      <c r="E61" s="166">
        <v>44</v>
      </c>
      <c r="F61" s="166">
        <v>147</v>
      </c>
      <c r="G61" s="166">
        <v>78</v>
      </c>
      <c r="H61" s="166">
        <v>162</v>
      </c>
      <c r="I61" s="181">
        <f t="shared" si="26"/>
        <v>1.0769230769230771</v>
      </c>
      <c r="J61" s="165">
        <f t="shared" si="25"/>
        <v>84</v>
      </c>
      <c r="K61" s="167">
        <f t="shared" si="24"/>
        <v>9.3959451276804539E-5</v>
      </c>
    </row>
    <row r="62" spans="2:11" x14ac:dyDescent="0.25">
      <c r="B62" s="165" t="s">
        <v>133</v>
      </c>
      <c r="C62" s="166">
        <v>105</v>
      </c>
      <c r="D62" s="166">
        <v>14</v>
      </c>
      <c r="E62" s="166">
        <v>88</v>
      </c>
      <c r="F62" s="166">
        <v>133</v>
      </c>
      <c r="G62" s="166">
        <v>83</v>
      </c>
      <c r="H62" s="166">
        <v>321</v>
      </c>
      <c r="I62" s="181">
        <f t="shared" si="26"/>
        <v>2.8674698795180724</v>
      </c>
      <c r="J62" s="165">
        <f t="shared" si="25"/>
        <v>238</v>
      </c>
      <c r="K62" s="167">
        <f t="shared" si="24"/>
        <v>1.8617891271514975E-4</v>
      </c>
    </row>
    <row r="63" spans="2:11" x14ac:dyDescent="0.25">
      <c r="B63" s="170" t="s">
        <v>147</v>
      </c>
      <c r="C63" s="171">
        <f t="shared" ref="C63" si="27">C55-SUM(C56:C62)</f>
        <v>2040</v>
      </c>
      <c r="D63" s="171">
        <f t="shared" ref="D63:H63" si="28">D55-SUM(D56:D62)</f>
        <v>997</v>
      </c>
      <c r="E63" s="171">
        <f t="shared" si="28"/>
        <v>3355</v>
      </c>
      <c r="F63" s="171">
        <f t="shared" si="28"/>
        <v>4748</v>
      </c>
      <c r="G63" s="171">
        <f t="shared" si="28"/>
        <v>4986</v>
      </c>
      <c r="H63" s="171">
        <f t="shared" si="28"/>
        <v>4270</v>
      </c>
      <c r="I63" s="182">
        <f t="shared" si="26"/>
        <v>-0.14360208584035294</v>
      </c>
      <c r="J63" s="170">
        <f>H63-G63</f>
        <v>-716</v>
      </c>
      <c r="K63" s="172">
        <f t="shared" si="24"/>
        <v>2.4765855367404653E-3</v>
      </c>
    </row>
    <row r="64" spans="2:11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70</v>
      </c>
      <c r="C65" s="178">
        <f t="shared" ref="C65:H65" si="29">C66+C69</f>
        <v>23335</v>
      </c>
      <c r="D65" s="178">
        <f t="shared" si="29"/>
        <v>13364</v>
      </c>
      <c r="E65" s="178">
        <f t="shared" si="29"/>
        <v>52151</v>
      </c>
      <c r="F65" s="178">
        <f t="shared" si="29"/>
        <v>67931</v>
      </c>
      <c r="G65" s="178">
        <f t="shared" si="29"/>
        <v>84114</v>
      </c>
      <c r="H65" s="178">
        <f t="shared" si="29"/>
        <v>62084</v>
      </c>
      <c r="I65" s="179">
        <f>IFERROR(H65/G65-1,"-")</f>
        <v>-0.26190646028009601</v>
      </c>
      <c r="J65" s="178">
        <f>H65-G65</f>
        <v>-22030</v>
      </c>
      <c r="K65" s="179">
        <f t="shared" ref="K65:K77" si="30">H65/H$9</f>
        <v>3.6008509710303289E-2</v>
      </c>
    </row>
    <row r="66" spans="2:11" x14ac:dyDescent="0.25">
      <c r="B66" s="161" t="s">
        <v>99</v>
      </c>
      <c r="C66" s="162">
        <v>5481</v>
      </c>
      <c r="D66" s="162">
        <v>6820</v>
      </c>
      <c r="E66" s="162">
        <v>12344</v>
      </c>
      <c r="F66" s="162">
        <v>6571</v>
      </c>
      <c r="G66" s="162">
        <v>20644</v>
      </c>
      <c r="H66" s="162">
        <v>12615</v>
      </c>
      <c r="I66" s="180">
        <f>IFERROR(H66/G66-1,"-")</f>
        <v>-0.38892656461925978</v>
      </c>
      <c r="J66" s="161">
        <f t="shared" ref="J66:J76" si="31">H66-G66</f>
        <v>-8029</v>
      </c>
      <c r="K66" s="163">
        <f t="shared" si="30"/>
        <v>7.3166572707215388E-3</v>
      </c>
    </row>
    <row r="67" spans="2:11" x14ac:dyDescent="0.25">
      <c r="B67" s="165" t="s">
        <v>105</v>
      </c>
      <c r="C67" s="166">
        <v>2199</v>
      </c>
      <c r="D67" s="166">
        <v>6751</v>
      </c>
      <c r="E67" s="166">
        <v>8839</v>
      </c>
      <c r="F67" s="166">
        <v>4414</v>
      </c>
      <c r="G67" s="166">
        <v>11240</v>
      </c>
      <c r="H67" s="166">
        <v>4292</v>
      </c>
      <c r="I67" s="181">
        <f>IFERROR(H67/G67-1,"-")</f>
        <v>-0.61814946619217082</v>
      </c>
      <c r="J67" s="165">
        <f t="shared" si="31"/>
        <v>-6948</v>
      </c>
      <c r="K67" s="167">
        <f t="shared" si="30"/>
        <v>2.4893454622225007E-3</v>
      </c>
    </row>
    <row r="68" spans="2:11" x14ac:dyDescent="0.25">
      <c r="B68" s="165" t="s">
        <v>102</v>
      </c>
      <c r="C68" s="166">
        <v>3282</v>
      </c>
      <c r="D68" s="166">
        <v>69</v>
      </c>
      <c r="E68" s="166">
        <v>3505</v>
      </c>
      <c r="F68" s="166">
        <v>2157</v>
      </c>
      <c r="G68" s="166">
        <v>9404</v>
      </c>
      <c r="H68" s="166">
        <v>8323</v>
      </c>
      <c r="I68" s="181">
        <f>IFERROR(H68/G68-1,"-")</f>
        <v>-0.11495108464483195</v>
      </c>
      <c r="J68" s="165">
        <f t="shared" si="31"/>
        <v>-1081</v>
      </c>
      <c r="K68" s="167">
        <f t="shared" si="30"/>
        <v>4.8273118084990385E-3</v>
      </c>
    </row>
    <row r="69" spans="2:11" x14ac:dyDescent="0.25">
      <c r="B69" s="161" t="s">
        <v>109</v>
      </c>
      <c r="C69" s="162">
        <v>17854</v>
      </c>
      <c r="D69" s="162">
        <v>6544</v>
      </c>
      <c r="E69" s="162">
        <v>39807</v>
      </c>
      <c r="F69" s="162">
        <v>61360</v>
      </c>
      <c r="G69" s="162">
        <v>63470</v>
      </c>
      <c r="H69" s="162">
        <v>49469</v>
      </c>
      <c r="I69" s="180">
        <f>IFERROR(H69/G69-1,"-")</f>
        <v>-0.22059240586103668</v>
      </c>
      <c r="J69" s="161">
        <f t="shared" si="31"/>
        <v>-14001</v>
      </c>
      <c r="K69" s="163">
        <f t="shared" si="30"/>
        <v>2.8691852439581753E-2</v>
      </c>
    </row>
    <row r="70" spans="2:11" x14ac:dyDescent="0.25">
      <c r="B70" s="165" t="s">
        <v>112</v>
      </c>
      <c r="C70" s="166">
        <v>7112</v>
      </c>
      <c r="D70" s="166">
        <v>585</v>
      </c>
      <c r="E70" s="166">
        <v>15807</v>
      </c>
      <c r="F70" s="166">
        <v>22517</v>
      </c>
      <c r="G70" s="166">
        <v>19990</v>
      </c>
      <c r="H70" s="166">
        <v>20697</v>
      </c>
      <c r="I70" s="181">
        <f t="shared" ref="I70:I77" si="32">IFERROR(H70/G70-1,"-")</f>
        <v>3.5367683841921016E-2</v>
      </c>
      <c r="J70" s="165">
        <f t="shared" si="31"/>
        <v>707</v>
      </c>
      <c r="K70" s="167">
        <f t="shared" si="30"/>
        <v>1.2004189895531011E-2</v>
      </c>
    </row>
    <row r="71" spans="2:11" x14ac:dyDescent="0.25">
      <c r="B71" s="165" t="s">
        <v>115</v>
      </c>
      <c r="C71" s="166">
        <v>2067</v>
      </c>
      <c r="D71" s="166">
        <v>1120</v>
      </c>
      <c r="E71" s="166">
        <v>4505</v>
      </c>
      <c r="F71" s="166">
        <v>3468</v>
      </c>
      <c r="G71" s="166">
        <v>4663</v>
      </c>
      <c r="H71" s="166">
        <v>4860</v>
      </c>
      <c r="I71" s="181">
        <f t="shared" si="32"/>
        <v>4.2247480162985296E-2</v>
      </c>
      <c r="J71" s="165">
        <f t="shared" si="31"/>
        <v>197</v>
      </c>
      <c r="K71" s="167">
        <f t="shared" si="30"/>
        <v>2.8187835383041361E-3</v>
      </c>
    </row>
    <row r="72" spans="2:11" x14ac:dyDescent="0.25">
      <c r="B72" s="165" t="s">
        <v>118</v>
      </c>
      <c r="C72" s="166">
        <v>2431</v>
      </c>
      <c r="D72" s="166">
        <v>969</v>
      </c>
      <c r="E72" s="166">
        <v>6043</v>
      </c>
      <c r="F72" s="166">
        <v>8110</v>
      </c>
      <c r="G72" s="166">
        <v>9664</v>
      </c>
      <c r="H72" s="166">
        <v>4243</v>
      </c>
      <c r="I72" s="181">
        <f t="shared" si="32"/>
        <v>-0.56094784768211925</v>
      </c>
      <c r="J72" s="165">
        <f t="shared" si="31"/>
        <v>-5421</v>
      </c>
      <c r="K72" s="167">
        <f t="shared" si="30"/>
        <v>2.4609256281943313E-3</v>
      </c>
    </row>
    <row r="73" spans="2:11" x14ac:dyDescent="0.25">
      <c r="B73" s="165" t="s">
        <v>125</v>
      </c>
      <c r="C73" s="166">
        <v>204</v>
      </c>
      <c r="D73" s="166">
        <v>178</v>
      </c>
      <c r="E73" s="166">
        <v>621</v>
      </c>
      <c r="F73" s="166">
        <v>1564</v>
      </c>
      <c r="G73" s="166">
        <v>2265</v>
      </c>
      <c r="H73" s="166">
        <v>1198</v>
      </c>
      <c r="I73" s="181">
        <f t="shared" si="32"/>
        <v>-0.47108167770419429</v>
      </c>
      <c r="J73" s="165">
        <f t="shared" si="31"/>
        <v>-1067</v>
      </c>
      <c r="K73" s="167">
        <f t="shared" si="30"/>
        <v>6.9483594215809783E-4</v>
      </c>
    </row>
    <row r="74" spans="2:11" x14ac:dyDescent="0.25">
      <c r="B74" s="165" t="s">
        <v>121</v>
      </c>
      <c r="C74" s="166">
        <v>442</v>
      </c>
      <c r="D74" s="166">
        <v>354</v>
      </c>
      <c r="E74" s="166">
        <v>1193</v>
      </c>
      <c r="F74" s="166">
        <v>1181</v>
      </c>
      <c r="G74" s="166">
        <v>1580</v>
      </c>
      <c r="H74" s="166">
        <v>1358</v>
      </c>
      <c r="I74" s="181">
        <f t="shared" si="32"/>
        <v>-0.14050632911392402</v>
      </c>
      <c r="J74" s="165">
        <f t="shared" si="31"/>
        <v>-222</v>
      </c>
      <c r="K74" s="167">
        <f t="shared" si="30"/>
        <v>7.8763540020926283E-4</v>
      </c>
    </row>
    <row r="75" spans="2:11" x14ac:dyDescent="0.25">
      <c r="B75" s="165" t="s">
        <v>130</v>
      </c>
      <c r="C75" s="166">
        <v>634</v>
      </c>
      <c r="D75" s="166">
        <v>0</v>
      </c>
      <c r="E75" s="166">
        <v>844</v>
      </c>
      <c r="F75" s="166">
        <v>3180</v>
      </c>
      <c r="G75" s="166">
        <v>1637</v>
      </c>
      <c r="H75" s="166">
        <v>797</v>
      </c>
      <c r="I75" s="181">
        <f t="shared" si="32"/>
        <v>-0.51313378130726939</v>
      </c>
      <c r="J75" s="165">
        <f t="shared" si="31"/>
        <v>-840</v>
      </c>
      <c r="K75" s="167">
        <f t="shared" si="30"/>
        <v>4.6225730041736556E-4</v>
      </c>
    </row>
    <row r="76" spans="2:11" x14ac:dyDescent="0.25">
      <c r="B76" s="165" t="s">
        <v>133</v>
      </c>
      <c r="C76" s="166">
        <v>773</v>
      </c>
      <c r="D76" s="166">
        <v>0</v>
      </c>
      <c r="E76" s="166">
        <v>191</v>
      </c>
      <c r="F76" s="166">
        <v>904</v>
      </c>
      <c r="G76" s="166">
        <v>202</v>
      </c>
      <c r="H76" s="166">
        <v>501</v>
      </c>
      <c r="I76" s="181">
        <f t="shared" si="32"/>
        <v>1.4801980198019802</v>
      </c>
      <c r="J76" s="165">
        <f t="shared" si="31"/>
        <v>299</v>
      </c>
      <c r="K76" s="167">
        <f t="shared" si="30"/>
        <v>2.9057830302271033E-4</v>
      </c>
    </row>
    <row r="77" spans="2:11" x14ac:dyDescent="0.25">
      <c r="B77" s="170" t="s">
        <v>147</v>
      </c>
      <c r="C77" s="171">
        <f t="shared" ref="C77" si="33">C69-SUM(C70:C76)</f>
        <v>4191</v>
      </c>
      <c r="D77" s="171">
        <f t="shared" ref="D77:H77" si="34">D69-SUM(D70:D76)</f>
        <v>3338</v>
      </c>
      <c r="E77" s="171">
        <f t="shared" si="34"/>
        <v>10603</v>
      </c>
      <c r="F77" s="171">
        <f t="shared" si="34"/>
        <v>20436</v>
      </c>
      <c r="G77" s="171">
        <f t="shared" si="34"/>
        <v>23469</v>
      </c>
      <c r="H77" s="171">
        <f t="shared" si="34"/>
        <v>15815</v>
      </c>
      <c r="I77" s="182">
        <f t="shared" si="32"/>
        <v>-0.32613234479526187</v>
      </c>
      <c r="J77" s="170">
        <f>H77-G77</f>
        <v>-7654</v>
      </c>
      <c r="K77" s="172">
        <f t="shared" si="30"/>
        <v>9.1726464317448391E-3</v>
      </c>
    </row>
    <row r="78" spans="2:11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70</v>
      </c>
      <c r="C79" s="178">
        <f t="shared" ref="C79:H79" si="35">C80+C83</f>
        <v>116219</v>
      </c>
      <c r="D79" s="178">
        <f t="shared" si="35"/>
        <v>32704</v>
      </c>
      <c r="E79" s="178">
        <f t="shared" si="35"/>
        <v>210102</v>
      </c>
      <c r="F79" s="178">
        <f t="shared" si="35"/>
        <v>249332</v>
      </c>
      <c r="G79" s="178">
        <f t="shared" si="35"/>
        <v>287138</v>
      </c>
      <c r="H79" s="178">
        <f t="shared" si="35"/>
        <v>292974</v>
      </c>
      <c r="I79" s="179">
        <f>IFERROR(H79/G79-1,"-")</f>
        <v>2.032472191071899E-2</v>
      </c>
      <c r="J79" s="178">
        <f>H79-G79</f>
        <v>5836</v>
      </c>
      <c r="K79" s="179">
        <f t="shared" ref="K79:K91" si="36">H79/H$9</f>
        <v>0.16992392764426256</v>
      </c>
    </row>
    <row r="80" spans="2:11" x14ac:dyDescent="0.25">
      <c r="B80" s="161" t="s">
        <v>99</v>
      </c>
      <c r="C80" s="162">
        <v>40712</v>
      </c>
      <c r="D80" s="162">
        <v>17346</v>
      </c>
      <c r="E80" s="162">
        <v>96269</v>
      </c>
      <c r="F80" s="162">
        <v>102348</v>
      </c>
      <c r="G80" s="162">
        <v>106565</v>
      </c>
      <c r="H80" s="162">
        <v>110602</v>
      </c>
      <c r="I80" s="180">
        <f>IFERROR(H80/G80-1,"-")</f>
        <v>3.7882982217426031E-2</v>
      </c>
      <c r="J80" s="161">
        <f t="shared" ref="J80:J90" si="37">H80-G80</f>
        <v>4037</v>
      </c>
      <c r="K80" s="163">
        <f t="shared" si="36"/>
        <v>6.4148785371093434E-2</v>
      </c>
    </row>
    <row r="81" spans="2:11" x14ac:dyDescent="0.25">
      <c r="B81" s="165" t="s">
        <v>105</v>
      </c>
      <c r="C81" s="166">
        <v>6804</v>
      </c>
      <c r="D81" s="166">
        <v>8031</v>
      </c>
      <c r="E81" s="166">
        <v>24077</v>
      </c>
      <c r="F81" s="166">
        <v>18732</v>
      </c>
      <c r="G81" s="166">
        <v>24062</v>
      </c>
      <c r="H81" s="166">
        <v>22049</v>
      </c>
      <c r="I81" s="181">
        <f>IFERROR(H81/G81-1,"-")</f>
        <v>-8.3658881223505954E-2</v>
      </c>
      <c r="J81" s="165">
        <f t="shared" si="37"/>
        <v>-2013</v>
      </c>
      <c r="K81" s="167">
        <f t="shared" si="36"/>
        <v>1.2788345316063354E-2</v>
      </c>
    </row>
    <row r="82" spans="2:11" x14ac:dyDescent="0.25">
      <c r="B82" s="165" t="s">
        <v>102</v>
      </c>
      <c r="C82" s="166">
        <v>33908</v>
      </c>
      <c r="D82" s="166">
        <v>9315</v>
      </c>
      <c r="E82" s="166">
        <v>72192</v>
      </c>
      <c r="F82" s="166">
        <v>83616</v>
      </c>
      <c r="G82" s="166">
        <v>82503</v>
      </c>
      <c r="H82" s="166">
        <v>88553</v>
      </c>
      <c r="I82" s="181">
        <f>IFERROR(H82/G82-1,"-")</f>
        <v>7.3330666763632868E-2</v>
      </c>
      <c r="J82" s="165">
        <f t="shared" si="37"/>
        <v>6050</v>
      </c>
      <c r="K82" s="167">
        <f t="shared" si="36"/>
        <v>5.1360440055030078E-2</v>
      </c>
    </row>
    <row r="83" spans="2:11" x14ac:dyDescent="0.25">
      <c r="B83" s="161" t="s">
        <v>109</v>
      </c>
      <c r="C83" s="162">
        <v>75507</v>
      </c>
      <c r="D83" s="162">
        <v>15358</v>
      </c>
      <c r="E83" s="162">
        <v>113833</v>
      </c>
      <c r="F83" s="162">
        <v>146984</v>
      </c>
      <c r="G83" s="162">
        <v>180573</v>
      </c>
      <c r="H83" s="162">
        <v>182372</v>
      </c>
      <c r="I83" s="180">
        <f>IFERROR(H83/G83-1,"-")</f>
        <v>9.9627297547253413E-3</v>
      </c>
      <c r="J83" s="161">
        <f t="shared" si="37"/>
        <v>1799</v>
      </c>
      <c r="K83" s="163">
        <f t="shared" si="36"/>
        <v>0.10577514227316913</v>
      </c>
    </row>
    <row r="84" spans="2:11" x14ac:dyDescent="0.25">
      <c r="B84" s="165" t="s">
        <v>112</v>
      </c>
      <c r="C84" s="166">
        <v>14988</v>
      </c>
      <c r="D84" s="166">
        <v>1142</v>
      </c>
      <c r="E84" s="166">
        <v>20713</v>
      </c>
      <c r="F84" s="166">
        <v>29756</v>
      </c>
      <c r="G84" s="166">
        <v>36481</v>
      </c>
      <c r="H84" s="166">
        <v>37327</v>
      </c>
      <c r="I84" s="181">
        <f t="shared" ref="I84:I91" si="38">IFERROR(H84/G84-1,"-")</f>
        <v>2.319015377867939E-2</v>
      </c>
      <c r="J84" s="165">
        <f t="shared" si="37"/>
        <v>846</v>
      </c>
      <c r="K84" s="167">
        <f t="shared" si="36"/>
        <v>2.1649533566723972E-2</v>
      </c>
    </row>
    <row r="85" spans="2:11" x14ac:dyDescent="0.25">
      <c r="B85" s="165" t="s">
        <v>115</v>
      </c>
      <c r="C85" s="166">
        <v>28410</v>
      </c>
      <c r="D85" s="166">
        <v>2887</v>
      </c>
      <c r="E85" s="166">
        <v>38556</v>
      </c>
      <c r="F85" s="166">
        <v>49386</v>
      </c>
      <c r="G85" s="166">
        <v>56939</v>
      </c>
      <c r="H85" s="166">
        <v>54659</v>
      </c>
      <c r="I85" s="181">
        <f t="shared" si="38"/>
        <v>-4.0042852877640978E-2</v>
      </c>
      <c r="J85" s="165">
        <f t="shared" si="37"/>
        <v>-2280</v>
      </c>
      <c r="K85" s="167">
        <f t="shared" si="36"/>
        <v>3.170203486011642E-2</v>
      </c>
    </row>
    <row r="86" spans="2:11" x14ac:dyDescent="0.25">
      <c r="B86" s="165" t="s">
        <v>118</v>
      </c>
      <c r="C86" s="166">
        <v>5054</v>
      </c>
      <c r="D86" s="166">
        <v>3579</v>
      </c>
      <c r="E86" s="166">
        <v>11539</v>
      </c>
      <c r="F86" s="166">
        <v>14931</v>
      </c>
      <c r="G86" s="166">
        <v>21535</v>
      </c>
      <c r="H86" s="166">
        <v>20445</v>
      </c>
      <c r="I86" s="181">
        <f t="shared" si="38"/>
        <v>-5.0615277455305363E-2</v>
      </c>
      <c r="J86" s="165">
        <f t="shared" si="37"/>
        <v>-1090</v>
      </c>
      <c r="K86" s="167">
        <f t="shared" si="36"/>
        <v>1.1858030749100426E-2</v>
      </c>
    </row>
    <row r="87" spans="2:11" x14ac:dyDescent="0.25">
      <c r="B87" s="165" t="s">
        <v>125</v>
      </c>
      <c r="C87" s="166">
        <v>1174</v>
      </c>
      <c r="D87" s="166">
        <v>174</v>
      </c>
      <c r="E87" s="166">
        <v>2551</v>
      </c>
      <c r="F87" s="166">
        <v>2309</v>
      </c>
      <c r="G87" s="166">
        <v>3945</v>
      </c>
      <c r="H87" s="166">
        <v>4793</v>
      </c>
      <c r="I87" s="181">
        <f t="shared" si="38"/>
        <v>0.21495564005069712</v>
      </c>
      <c r="J87" s="165">
        <f t="shared" si="37"/>
        <v>848</v>
      </c>
      <c r="K87" s="167">
        <f t="shared" si="36"/>
        <v>2.7799237652452111E-3</v>
      </c>
    </row>
    <row r="88" spans="2:11" x14ac:dyDescent="0.25">
      <c r="B88" s="165" t="s">
        <v>121</v>
      </c>
      <c r="C88" s="166">
        <v>993</v>
      </c>
      <c r="D88" s="166">
        <v>352</v>
      </c>
      <c r="E88" s="166">
        <v>2185</v>
      </c>
      <c r="F88" s="166">
        <v>2107</v>
      </c>
      <c r="G88" s="166">
        <v>2607</v>
      </c>
      <c r="H88" s="166">
        <v>2854</v>
      </c>
      <c r="I88" s="181">
        <f t="shared" si="38"/>
        <v>9.474491752972769E-2</v>
      </c>
      <c r="J88" s="165">
        <f t="shared" si="37"/>
        <v>247</v>
      </c>
      <c r="K88" s="167">
        <f t="shared" si="36"/>
        <v>1.6553103329876554E-3</v>
      </c>
    </row>
    <row r="89" spans="2:11" x14ac:dyDescent="0.25">
      <c r="B89" s="165" t="s">
        <v>130</v>
      </c>
      <c r="C89" s="166">
        <v>1688</v>
      </c>
      <c r="D89" s="166">
        <v>44</v>
      </c>
      <c r="E89" s="166">
        <v>1645</v>
      </c>
      <c r="F89" s="166">
        <v>2415</v>
      </c>
      <c r="G89" s="166">
        <v>2370</v>
      </c>
      <c r="H89" s="166">
        <v>2452</v>
      </c>
      <c r="I89" s="181">
        <f t="shared" si="38"/>
        <v>3.459915611814357E-2</v>
      </c>
      <c r="J89" s="165">
        <f t="shared" si="37"/>
        <v>82</v>
      </c>
      <c r="K89" s="167">
        <f t="shared" si="36"/>
        <v>1.4221516946341032E-3</v>
      </c>
    </row>
    <row r="90" spans="2:11" x14ac:dyDescent="0.25">
      <c r="B90" s="165" t="s">
        <v>133</v>
      </c>
      <c r="C90" s="166">
        <v>2253</v>
      </c>
      <c r="D90" s="166">
        <v>168</v>
      </c>
      <c r="E90" s="166">
        <v>1378</v>
      </c>
      <c r="F90" s="166">
        <v>2420</v>
      </c>
      <c r="G90" s="166">
        <v>2880</v>
      </c>
      <c r="H90" s="166">
        <v>2020</v>
      </c>
      <c r="I90" s="181">
        <f t="shared" si="38"/>
        <v>-0.29861111111111116</v>
      </c>
      <c r="J90" s="165">
        <f t="shared" si="37"/>
        <v>-860</v>
      </c>
      <c r="K90" s="167">
        <f t="shared" si="36"/>
        <v>1.1715931578959579E-3</v>
      </c>
    </row>
    <row r="91" spans="2:11" x14ac:dyDescent="0.25">
      <c r="B91" s="170" t="s">
        <v>147</v>
      </c>
      <c r="C91" s="171">
        <f t="shared" ref="C91" si="39">C83-SUM(C84:C90)</f>
        <v>20947</v>
      </c>
      <c r="D91" s="171">
        <f t="shared" ref="D91:H91" si="40">D83-SUM(D84:D90)</f>
        <v>7012</v>
      </c>
      <c r="E91" s="171">
        <f t="shared" si="40"/>
        <v>35266</v>
      </c>
      <c r="F91" s="171">
        <f t="shared" si="40"/>
        <v>43660</v>
      </c>
      <c r="G91" s="171">
        <f t="shared" si="40"/>
        <v>53816</v>
      </c>
      <c r="H91" s="171">
        <f t="shared" si="40"/>
        <v>57822</v>
      </c>
      <c r="I91" s="182">
        <f t="shared" si="38"/>
        <v>7.4438828601159468E-2</v>
      </c>
      <c r="J91" s="170">
        <f>H91-G91</f>
        <v>4006</v>
      </c>
      <c r="K91" s="172">
        <f t="shared" si="36"/>
        <v>3.3536564146465386E-2</v>
      </c>
    </row>
    <row r="92" spans="2:11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70</v>
      </c>
      <c r="C93" s="178">
        <f t="shared" ref="C93:H93" si="41">C94+C97</f>
        <v>12754</v>
      </c>
      <c r="D93" s="178">
        <f t="shared" si="41"/>
        <v>9308</v>
      </c>
      <c r="E93" s="178">
        <f t="shared" si="41"/>
        <v>20151</v>
      </c>
      <c r="F93" s="178">
        <f t="shared" si="41"/>
        <v>26502</v>
      </c>
      <c r="G93" s="178">
        <f t="shared" si="41"/>
        <v>25234</v>
      </c>
      <c r="H93" s="178">
        <f t="shared" si="41"/>
        <v>24153</v>
      </c>
      <c r="I93" s="179">
        <f>IFERROR(H93/G93-1,"-")</f>
        <v>-4.2839026709994399E-2</v>
      </c>
      <c r="J93" s="178">
        <f>H93-G93</f>
        <v>-1081</v>
      </c>
      <c r="K93" s="179">
        <f t="shared" ref="K93:K105" si="42">H93/H$9</f>
        <v>1.4008658189436174E-2</v>
      </c>
    </row>
    <row r="94" spans="2:11" x14ac:dyDescent="0.25">
      <c r="B94" s="161" t="s">
        <v>99</v>
      </c>
      <c r="C94" s="162">
        <v>7454</v>
      </c>
      <c r="D94" s="162">
        <v>5503</v>
      </c>
      <c r="E94" s="162">
        <v>11803</v>
      </c>
      <c r="F94" s="162">
        <v>16636</v>
      </c>
      <c r="G94" s="162">
        <v>13888</v>
      </c>
      <c r="H94" s="162">
        <v>13527</v>
      </c>
      <c r="I94" s="180">
        <f>IFERROR(H94/G94-1,"-")</f>
        <v>-2.5993663594470084E-2</v>
      </c>
      <c r="J94" s="161">
        <f t="shared" ref="J94:J104" si="43">H94-G94</f>
        <v>-361</v>
      </c>
      <c r="K94" s="163">
        <f t="shared" si="42"/>
        <v>7.8456141816131801E-3</v>
      </c>
    </row>
    <row r="95" spans="2:11" x14ac:dyDescent="0.25">
      <c r="B95" s="165" t="s">
        <v>105</v>
      </c>
      <c r="C95" s="166">
        <v>4239</v>
      </c>
      <c r="D95" s="166">
        <v>3153</v>
      </c>
      <c r="E95" s="166">
        <v>5649</v>
      </c>
      <c r="F95" s="166">
        <v>5137</v>
      </c>
      <c r="G95" s="166">
        <v>3948</v>
      </c>
      <c r="H95" s="166">
        <v>4372</v>
      </c>
      <c r="I95" s="181">
        <f>IFERROR(H95/G95-1,"-")</f>
        <v>0.10739614994934144</v>
      </c>
      <c r="J95" s="165">
        <f t="shared" si="43"/>
        <v>424</v>
      </c>
      <c r="K95" s="167">
        <f t="shared" si="42"/>
        <v>2.5357451912480832E-3</v>
      </c>
    </row>
    <row r="96" spans="2:11" x14ac:dyDescent="0.25">
      <c r="B96" s="165" t="s">
        <v>102</v>
      </c>
      <c r="C96" s="166">
        <v>3215</v>
      </c>
      <c r="D96" s="166">
        <v>2350</v>
      </c>
      <c r="E96" s="166">
        <v>6154</v>
      </c>
      <c r="F96" s="166">
        <v>11499</v>
      </c>
      <c r="G96" s="166">
        <v>9940</v>
      </c>
      <c r="H96" s="166">
        <v>9155</v>
      </c>
      <c r="I96" s="181">
        <f>IFERROR(H96/G96-1,"-")</f>
        <v>-7.8973843058350091E-2</v>
      </c>
      <c r="J96" s="165">
        <f t="shared" si="43"/>
        <v>-785</v>
      </c>
      <c r="K96" s="167">
        <f t="shared" si="42"/>
        <v>5.3098689903650961E-3</v>
      </c>
    </row>
    <row r="97" spans="2:11" x14ac:dyDescent="0.25">
      <c r="B97" s="161" t="s">
        <v>109</v>
      </c>
      <c r="C97" s="162">
        <v>5300</v>
      </c>
      <c r="D97" s="162">
        <v>3805</v>
      </c>
      <c r="E97" s="162">
        <v>8348</v>
      </c>
      <c r="F97" s="162">
        <v>9866</v>
      </c>
      <c r="G97" s="162">
        <v>11346</v>
      </c>
      <c r="H97" s="162">
        <v>10626</v>
      </c>
      <c r="I97" s="180">
        <f>IFERROR(H97/G97-1,"-")</f>
        <v>-6.3458487572712885E-2</v>
      </c>
      <c r="J97" s="161">
        <f t="shared" si="43"/>
        <v>-720</v>
      </c>
      <c r="K97" s="163">
        <f t="shared" si="42"/>
        <v>6.1630440078229943E-3</v>
      </c>
    </row>
    <row r="98" spans="2:11" x14ac:dyDescent="0.25">
      <c r="B98" s="165" t="s">
        <v>112</v>
      </c>
      <c r="C98" s="166">
        <v>994</v>
      </c>
      <c r="D98" s="166">
        <v>120</v>
      </c>
      <c r="E98" s="166">
        <v>1187</v>
      </c>
      <c r="F98" s="166">
        <v>1437</v>
      </c>
      <c r="G98" s="166">
        <v>1745</v>
      </c>
      <c r="H98" s="166">
        <v>1439</v>
      </c>
      <c r="I98" s="181">
        <f t="shared" ref="I98:I105" si="44">IFERROR(H98/G98-1,"-")</f>
        <v>-0.17535816618911171</v>
      </c>
      <c r="J98" s="165">
        <f t="shared" si="43"/>
        <v>-306</v>
      </c>
      <c r="K98" s="167">
        <f t="shared" si="42"/>
        <v>8.34615125847665E-4</v>
      </c>
    </row>
    <row r="99" spans="2:11" x14ac:dyDescent="0.25">
      <c r="B99" s="165" t="s">
        <v>115</v>
      </c>
      <c r="C99" s="166">
        <v>1071</v>
      </c>
      <c r="D99" s="166">
        <v>553</v>
      </c>
      <c r="E99" s="166">
        <v>1672</v>
      </c>
      <c r="F99" s="166">
        <v>1896</v>
      </c>
      <c r="G99" s="166">
        <v>2335</v>
      </c>
      <c r="H99" s="166">
        <v>2056</v>
      </c>
      <c r="I99" s="181">
        <f t="shared" si="44"/>
        <v>-0.11948608137044969</v>
      </c>
      <c r="J99" s="165">
        <f t="shared" si="43"/>
        <v>-279</v>
      </c>
      <c r="K99" s="167">
        <f t="shared" si="42"/>
        <v>1.19247303595747E-3</v>
      </c>
    </row>
    <row r="100" spans="2:11" x14ac:dyDescent="0.25">
      <c r="B100" s="165" t="s">
        <v>118</v>
      </c>
      <c r="C100" s="166">
        <v>1161</v>
      </c>
      <c r="D100" s="166">
        <v>1690</v>
      </c>
      <c r="E100" s="166">
        <v>1657</v>
      </c>
      <c r="F100" s="166">
        <v>1967</v>
      </c>
      <c r="G100" s="166">
        <v>1964</v>
      </c>
      <c r="H100" s="166">
        <v>1892</v>
      </c>
      <c r="I100" s="181">
        <f t="shared" si="44"/>
        <v>-3.6659877800407359E-2</v>
      </c>
      <c r="J100" s="165">
        <f t="shared" si="43"/>
        <v>-72</v>
      </c>
      <c r="K100" s="167">
        <f t="shared" si="42"/>
        <v>1.0973535914550259E-3</v>
      </c>
    </row>
    <row r="101" spans="2:11" x14ac:dyDescent="0.25">
      <c r="B101" s="165" t="s">
        <v>125</v>
      </c>
      <c r="C101" s="166">
        <v>265</v>
      </c>
      <c r="D101" s="166">
        <v>67</v>
      </c>
      <c r="E101" s="166">
        <v>587</v>
      </c>
      <c r="F101" s="166">
        <v>501</v>
      </c>
      <c r="G101" s="166">
        <v>562</v>
      </c>
      <c r="H101" s="166">
        <v>543</v>
      </c>
      <c r="I101" s="181">
        <f t="shared" si="44"/>
        <v>-3.3807829181494609E-2</v>
      </c>
      <c r="J101" s="165">
        <f t="shared" si="43"/>
        <v>-19</v>
      </c>
      <c r="K101" s="167">
        <f t="shared" si="42"/>
        <v>3.1493816076114117E-4</v>
      </c>
    </row>
    <row r="102" spans="2:11" x14ac:dyDescent="0.25">
      <c r="B102" s="165" t="s">
        <v>121</v>
      </c>
      <c r="C102" s="166">
        <v>132</v>
      </c>
      <c r="D102" s="166">
        <v>129</v>
      </c>
      <c r="E102" s="166">
        <v>342</v>
      </c>
      <c r="F102" s="166">
        <v>261</v>
      </c>
      <c r="G102" s="166">
        <v>495</v>
      </c>
      <c r="H102" s="166">
        <v>466</v>
      </c>
      <c r="I102" s="181">
        <f t="shared" si="44"/>
        <v>-5.858585858585863E-2</v>
      </c>
      <c r="J102" s="165">
        <f t="shared" si="43"/>
        <v>-29</v>
      </c>
      <c r="K102" s="167">
        <f t="shared" si="42"/>
        <v>2.7027842157401803E-4</v>
      </c>
    </row>
    <row r="103" spans="2:11" x14ac:dyDescent="0.25">
      <c r="B103" s="165" t="s">
        <v>130</v>
      </c>
      <c r="C103" s="166">
        <v>112</v>
      </c>
      <c r="D103" s="166">
        <v>17</v>
      </c>
      <c r="E103" s="166">
        <v>175</v>
      </c>
      <c r="F103" s="166">
        <v>85</v>
      </c>
      <c r="G103" s="166">
        <v>104</v>
      </c>
      <c r="H103" s="166">
        <v>126</v>
      </c>
      <c r="I103" s="181">
        <f t="shared" si="44"/>
        <v>0.21153846153846145</v>
      </c>
      <c r="J103" s="165">
        <f t="shared" si="43"/>
        <v>22</v>
      </c>
      <c r="K103" s="167">
        <f t="shared" si="42"/>
        <v>7.3079573215292421E-5</v>
      </c>
    </row>
    <row r="104" spans="2:11" x14ac:dyDescent="0.25">
      <c r="B104" s="165" t="s">
        <v>133</v>
      </c>
      <c r="C104" s="166">
        <v>61</v>
      </c>
      <c r="D104" s="166">
        <v>37</v>
      </c>
      <c r="E104" s="166">
        <v>77</v>
      </c>
      <c r="F104" s="166">
        <v>146</v>
      </c>
      <c r="G104" s="166">
        <v>265</v>
      </c>
      <c r="H104" s="166">
        <v>139</v>
      </c>
      <c r="I104" s="181">
        <f t="shared" si="44"/>
        <v>-0.47547169811320755</v>
      </c>
      <c r="J104" s="165">
        <f t="shared" si="43"/>
        <v>-126</v>
      </c>
      <c r="K104" s="167">
        <f t="shared" si="42"/>
        <v>8.0619529181949571E-5</v>
      </c>
    </row>
    <row r="105" spans="2:11" x14ac:dyDescent="0.25">
      <c r="B105" s="170" t="s">
        <v>147</v>
      </c>
      <c r="C105" s="171">
        <f t="shared" ref="C105" si="45">C97-SUM(C98:C104)</f>
        <v>1504</v>
      </c>
      <c r="D105" s="171">
        <f t="shared" ref="D105:H105" si="46">D97-SUM(D98:D104)</f>
        <v>1192</v>
      </c>
      <c r="E105" s="171">
        <f t="shared" si="46"/>
        <v>2651</v>
      </c>
      <c r="F105" s="171">
        <f t="shared" si="46"/>
        <v>3573</v>
      </c>
      <c r="G105" s="171">
        <f t="shared" si="46"/>
        <v>3876</v>
      </c>
      <c r="H105" s="171">
        <f t="shared" si="46"/>
        <v>3965</v>
      </c>
      <c r="I105" s="182">
        <f t="shared" si="44"/>
        <v>2.2961816305469451E-2</v>
      </c>
      <c r="J105" s="170">
        <f>H105-G105</f>
        <v>89</v>
      </c>
      <c r="K105" s="172">
        <f t="shared" si="42"/>
        <v>2.299686569830432E-3</v>
      </c>
    </row>
    <row r="106" spans="2:11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70</v>
      </c>
      <c r="C107" s="178">
        <f t="shared" ref="C107:H107" si="47">C108+C111</f>
        <v>22627</v>
      </c>
      <c r="D107" s="178">
        <f t="shared" si="47"/>
        <v>17961</v>
      </c>
      <c r="E107" s="178">
        <f t="shared" si="47"/>
        <v>68287</v>
      </c>
      <c r="F107" s="178">
        <f t="shared" si="47"/>
        <v>92728</v>
      </c>
      <c r="G107" s="178">
        <f t="shared" si="47"/>
        <v>86636</v>
      </c>
      <c r="H107" s="178">
        <f t="shared" si="47"/>
        <v>95259</v>
      </c>
      <c r="I107" s="179">
        <f>IFERROR(H107/G107-1,"-")</f>
        <v>9.9531372639549476E-2</v>
      </c>
      <c r="J107" s="178">
        <f>H107-G107</f>
        <v>8623</v>
      </c>
      <c r="K107" s="179">
        <f t="shared" ref="K107:K119" si="48">H107/H$9</f>
        <v>5.5249897340599534E-2</v>
      </c>
    </row>
    <row r="108" spans="2:11" x14ac:dyDescent="0.25">
      <c r="B108" s="161" t="s">
        <v>99</v>
      </c>
      <c r="C108" s="162">
        <v>5441</v>
      </c>
      <c r="D108" s="162">
        <v>11052</v>
      </c>
      <c r="E108" s="162">
        <v>13107</v>
      </c>
      <c r="F108" s="162">
        <v>17275</v>
      </c>
      <c r="G108" s="162">
        <v>16131</v>
      </c>
      <c r="H108" s="162">
        <v>17740</v>
      </c>
      <c r="I108" s="180">
        <f>IFERROR(H108/G108-1,"-")</f>
        <v>9.9745831008617003E-2</v>
      </c>
      <c r="J108" s="161">
        <f t="shared" ref="J108:J118" si="49">H108-G108</f>
        <v>1609</v>
      </c>
      <c r="K108" s="163">
        <f t="shared" si="48"/>
        <v>1.0289139911422917E-2</v>
      </c>
    </row>
    <row r="109" spans="2:11" x14ac:dyDescent="0.25">
      <c r="B109" s="165" t="s">
        <v>105</v>
      </c>
      <c r="C109" s="166">
        <v>273</v>
      </c>
      <c r="D109" s="166">
        <v>10160</v>
      </c>
      <c r="E109" s="166">
        <v>5114</v>
      </c>
      <c r="F109" s="166">
        <v>6615</v>
      </c>
      <c r="G109" s="166">
        <v>4058</v>
      </c>
      <c r="H109" s="166">
        <v>5541</v>
      </c>
      <c r="I109" s="181">
        <f>IFERROR(H109/G109-1,"-")</f>
        <v>0.36545096106456376</v>
      </c>
      <c r="J109" s="165">
        <f t="shared" si="49"/>
        <v>1483</v>
      </c>
      <c r="K109" s="167">
        <f t="shared" si="48"/>
        <v>3.2137612316344073E-3</v>
      </c>
    </row>
    <row r="110" spans="2:11" x14ac:dyDescent="0.25">
      <c r="B110" s="165" t="s">
        <v>102</v>
      </c>
      <c r="C110" s="166">
        <v>5168</v>
      </c>
      <c r="D110" s="166">
        <v>892</v>
      </c>
      <c r="E110" s="166">
        <v>7993</v>
      </c>
      <c r="F110" s="166">
        <v>10660</v>
      </c>
      <c r="G110" s="166">
        <v>12073</v>
      </c>
      <c r="H110" s="166">
        <v>12199</v>
      </c>
      <c r="I110" s="181">
        <f>IFERROR(H110/G110-1,"-")</f>
        <v>1.0436511223391065E-2</v>
      </c>
      <c r="J110" s="165">
        <f t="shared" si="49"/>
        <v>126</v>
      </c>
      <c r="K110" s="167">
        <f t="shared" si="48"/>
        <v>7.0753786797885104E-3</v>
      </c>
    </row>
    <row r="111" spans="2:11" x14ac:dyDescent="0.25">
      <c r="B111" s="161" t="s">
        <v>109</v>
      </c>
      <c r="C111" s="162">
        <v>17186</v>
      </c>
      <c r="D111" s="162">
        <v>6909</v>
      </c>
      <c r="E111" s="162">
        <v>55180</v>
      </c>
      <c r="F111" s="162">
        <v>75453</v>
      </c>
      <c r="G111" s="162">
        <v>70505</v>
      </c>
      <c r="H111" s="162">
        <v>77519</v>
      </c>
      <c r="I111" s="180">
        <f>IFERROR(H111/G111-1,"-")</f>
        <v>9.9482306219417005E-2</v>
      </c>
      <c r="J111" s="161">
        <f t="shared" si="49"/>
        <v>7014</v>
      </c>
      <c r="K111" s="163">
        <f t="shared" si="48"/>
        <v>4.4960757429176615E-2</v>
      </c>
    </row>
    <row r="112" spans="2:11" x14ac:dyDescent="0.25">
      <c r="B112" s="165" t="s">
        <v>112</v>
      </c>
      <c r="C112" s="166">
        <v>9701</v>
      </c>
      <c r="D112" s="166">
        <v>999</v>
      </c>
      <c r="E112" s="166">
        <v>30291</v>
      </c>
      <c r="F112" s="166">
        <v>48894</v>
      </c>
      <c r="G112" s="166">
        <v>42355</v>
      </c>
      <c r="H112" s="166">
        <v>44687</v>
      </c>
      <c r="I112" s="181">
        <f t="shared" ref="I112:I119" si="50">IFERROR(H112/G112-1,"-")</f>
        <v>5.5058434659426281E-2</v>
      </c>
      <c r="J112" s="165">
        <f t="shared" si="49"/>
        <v>2332</v>
      </c>
      <c r="K112" s="167">
        <f t="shared" si="48"/>
        <v>2.5918308637077558E-2</v>
      </c>
    </row>
    <row r="113" spans="2:11" x14ac:dyDescent="0.25">
      <c r="B113" s="165" t="s">
        <v>115</v>
      </c>
      <c r="C113" s="166">
        <v>1353</v>
      </c>
      <c r="D113" s="166">
        <v>1535</v>
      </c>
      <c r="E113" s="166">
        <v>3092</v>
      </c>
      <c r="F113" s="166">
        <v>3778</v>
      </c>
      <c r="G113" s="166">
        <v>3352</v>
      </c>
      <c r="H113" s="166">
        <v>3940</v>
      </c>
      <c r="I113" s="181">
        <f t="shared" si="50"/>
        <v>0.17541766109785195</v>
      </c>
      <c r="J113" s="165">
        <f t="shared" si="49"/>
        <v>588</v>
      </c>
      <c r="K113" s="167">
        <f t="shared" si="48"/>
        <v>2.2851866545099378E-3</v>
      </c>
    </row>
    <row r="114" spans="2:11" x14ac:dyDescent="0.25">
      <c r="B114" s="165" t="s">
        <v>118</v>
      </c>
      <c r="C114" s="166">
        <v>895</v>
      </c>
      <c r="D114" s="166">
        <v>1839</v>
      </c>
      <c r="E114" s="166">
        <v>3780</v>
      </c>
      <c r="F114" s="166">
        <v>6852</v>
      </c>
      <c r="G114" s="166">
        <v>4816</v>
      </c>
      <c r="H114" s="166">
        <v>6372</v>
      </c>
      <c r="I114" s="181">
        <f t="shared" si="50"/>
        <v>0.32308970099667778</v>
      </c>
      <c r="J114" s="165">
        <f t="shared" si="49"/>
        <v>1556</v>
      </c>
      <c r="K114" s="167">
        <f t="shared" si="48"/>
        <v>3.6957384168876456E-3</v>
      </c>
    </row>
    <row r="115" spans="2:11" x14ac:dyDescent="0.25">
      <c r="B115" s="165" t="s">
        <v>125</v>
      </c>
      <c r="C115" s="166">
        <v>429</v>
      </c>
      <c r="D115" s="166">
        <v>127</v>
      </c>
      <c r="E115" s="166">
        <v>3219</v>
      </c>
      <c r="F115" s="166">
        <v>2628</v>
      </c>
      <c r="G115" s="166">
        <v>3107</v>
      </c>
      <c r="H115" s="166">
        <v>2989</v>
      </c>
      <c r="I115" s="181">
        <f t="shared" si="50"/>
        <v>-3.7978757644029582E-2</v>
      </c>
      <c r="J115" s="165">
        <f t="shared" si="49"/>
        <v>-118</v>
      </c>
      <c r="K115" s="167">
        <f t="shared" si="48"/>
        <v>1.7336098757183259E-3</v>
      </c>
    </row>
    <row r="116" spans="2:11" x14ac:dyDescent="0.25">
      <c r="B116" s="165" t="s">
        <v>121</v>
      </c>
      <c r="C116" s="166">
        <v>623</v>
      </c>
      <c r="D116" s="166">
        <v>449</v>
      </c>
      <c r="E116" s="166">
        <v>2104</v>
      </c>
      <c r="F116" s="166">
        <v>1868</v>
      </c>
      <c r="G116" s="166">
        <v>2165</v>
      </c>
      <c r="H116" s="166">
        <v>2043</v>
      </c>
      <c r="I116" s="181">
        <f t="shared" si="50"/>
        <v>-5.635103926096996E-2</v>
      </c>
      <c r="J116" s="165">
        <f t="shared" si="49"/>
        <v>-122</v>
      </c>
      <c r="K116" s="167">
        <f t="shared" si="48"/>
        <v>1.1849330799908128E-3</v>
      </c>
    </row>
    <row r="117" spans="2:11" x14ac:dyDescent="0.25">
      <c r="B117" s="165" t="s">
        <v>130</v>
      </c>
      <c r="C117" s="166">
        <v>206</v>
      </c>
      <c r="D117" s="166">
        <v>4</v>
      </c>
      <c r="E117" s="166">
        <v>413</v>
      </c>
      <c r="F117" s="166">
        <v>578</v>
      </c>
      <c r="G117" s="166">
        <v>806</v>
      </c>
      <c r="H117" s="166">
        <v>767</v>
      </c>
      <c r="I117" s="181">
        <f t="shared" si="50"/>
        <v>-4.8387096774193505E-2</v>
      </c>
      <c r="J117" s="165">
        <f t="shared" si="49"/>
        <v>-39</v>
      </c>
      <c r="K117" s="167">
        <f t="shared" si="48"/>
        <v>4.4485740203277214E-4</v>
      </c>
    </row>
    <row r="118" spans="2:11" x14ac:dyDescent="0.25">
      <c r="B118" s="165" t="s">
        <v>133</v>
      </c>
      <c r="C118" s="166">
        <v>526</v>
      </c>
      <c r="D118" s="166">
        <v>6</v>
      </c>
      <c r="E118" s="166">
        <v>621</v>
      </c>
      <c r="F118" s="166">
        <v>362</v>
      </c>
      <c r="G118" s="166">
        <v>1002</v>
      </c>
      <c r="H118" s="166">
        <v>637</v>
      </c>
      <c r="I118" s="181">
        <f t="shared" si="50"/>
        <v>-0.36427145708582831</v>
      </c>
      <c r="J118" s="165">
        <f t="shared" si="49"/>
        <v>-365</v>
      </c>
      <c r="K118" s="167">
        <f t="shared" si="48"/>
        <v>3.6945784236620057E-4</v>
      </c>
    </row>
    <row r="119" spans="2:11" x14ac:dyDescent="0.25">
      <c r="B119" s="170" t="s">
        <v>147</v>
      </c>
      <c r="C119" s="171">
        <f t="shared" ref="C119" si="51">C111-SUM(C112:C118)</f>
        <v>3453</v>
      </c>
      <c r="D119" s="171">
        <f t="shared" ref="D119:H119" si="52">D111-SUM(D112:D118)</f>
        <v>1950</v>
      </c>
      <c r="E119" s="171">
        <f t="shared" si="52"/>
        <v>11660</v>
      </c>
      <c r="F119" s="171">
        <f t="shared" si="52"/>
        <v>10493</v>
      </c>
      <c r="G119" s="171">
        <f t="shared" si="52"/>
        <v>12902</v>
      </c>
      <c r="H119" s="171">
        <f t="shared" si="52"/>
        <v>16084</v>
      </c>
      <c r="I119" s="182">
        <f t="shared" si="50"/>
        <v>0.24662842970082166</v>
      </c>
      <c r="J119" s="170">
        <f>H119-G119</f>
        <v>3182</v>
      </c>
      <c r="K119" s="172">
        <f t="shared" si="48"/>
        <v>9.32866552059336E-3</v>
      </c>
    </row>
    <row r="120" spans="2:11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70</v>
      </c>
      <c r="C121" s="178">
        <f t="shared" ref="C121:H121" si="53">C122+C125</f>
        <v>52853</v>
      </c>
      <c r="D121" s="178">
        <f t="shared" si="53"/>
        <v>45262</v>
      </c>
      <c r="E121" s="178">
        <f t="shared" si="53"/>
        <v>86813</v>
      </c>
      <c r="F121" s="178">
        <f t="shared" si="53"/>
        <v>108593</v>
      </c>
      <c r="G121" s="178">
        <f t="shared" si="53"/>
        <v>105931</v>
      </c>
      <c r="H121" s="178">
        <f t="shared" si="53"/>
        <v>119888</v>
      </c>
      <c r="I121" s="179">
        <f>IFERROR(H121/G121-1,"-")</f>
        <v>0.13175557674335181</v>
      </c>
      <c r="J121" s="178">
        <f>H121-G121</f>
        <v>13957</v>
      </c>
      <c r="K121" s="179">
        <f t="shared" ref="K121:K133" si="54">H121/H$9</f>
        <v>6.9534633917737926E-2</v>
      </c>
    </row>
    <row r="122" spans="2:11" x14ac:dyDescent="0.25">
      <c r="B122" s="161" t="s">
        <v>99</v>
      </c>
      <c r="C122" s="162">
        <v>26940</v>
      </c>
      <c r="D122" s="162">
        <v>28730</v>
      </c>
      <c r="E122" s="162">
        <v>50567</v>
      </c>
      <c r="F122" s="162">
        <v>63399</v>
      </c>
      <c r="G122" s="162">
        <v>61062</v>
      </c>
      <c r="H122" s="162">
        <v>71053</v>
      </c>
      <c r="I122" s="180">
        <f>IFERROR(H122/G122-1,"-")</f>
        <v>0.16362058235891386</v>
      </c>
      <c r="J122" s="161">
        <f t="shared" ref="J122:J132" si="55">H122-G122</f>
        <v>9991</v>
      </c>
      <c r="K122" s="163">
        <f t="shared" si="54"/>
        <v>4.1210499330683908E-2</v>
      </c>
    </row>
    <row r="123" spans="2:11" x14ac:dyDescent="0.25">
      <c r="B123" s="165" t="s">
        <v>105</v>
      </c>
      <c r="C123" s="166">
        <v>13715</v>
      </c>
      <c r="D123" s="166">
        <v>15336</v>
      </c>
      <c r="E123" s="166">
        <v>24707</v>
      </c>
      <c r="F123" s="166">
        <v>29212</v>
      </c>
      <c r="G123" s="166">
        <v>26776</v>
      </c>
      <c r="H123" s="166">
        <v>35145</v>
      </c>
      <c r="I123" s="181">
        <f>IFERROR(H123/G123-1,"-")</f>
        <v>0.31255602031670149</v>
      </c>
      <c r="J123" s="165">
        <f t="shared" si="55"/>
        <v>8369</v>
      </c>
      <c r="K123" s="167">
        <f t="shared" si="54"/>
        <v>2.0383980957551208E-2</v>
      </c>
    </row>
    <row r="124" spans="2:11" x14ac:dyDescent="0.25">
      <c r="B124" s="165" t="s">
        <v>102</v>
      </c>
      <c r="C124" s="166">
        <v>13225</v>
      </c>
      <c r="D124" s="166">
        <v>13394</v>
      </c>
      <c r="E124" s="166">
        <v>25860</v>
      </c>
      <c r="F124" s="166">
        <v>34187</v>
      </c>
      <c r="G124" s="166">
        <v>34286</v>
      </c>
      <c r="H124" s="166">
        <v>35908</v>
      </c>
      <c r="I124" s="181">
        <f>IFERROR(H124/G124-1,"-")</f>
        <v>4.7307939100507568E-2</v>
      </c>
      <c r="J124" s="165">
        <f t="shared" si="55"/>
        <v>1622</v>
      </c>
      <c r="K124" s="167">
        <f t="shared" si="54"/>
        <v>2.0826518373132701E-2</v>
      </c>
    </row>
    <row r="125" spans="2:11" x14ac:dyDescent="0.25">
      <c r="B125" s="161" t="s">
        <v>109</v>
      </c>
      <c r="C125" s="162">
        <v>25913</v>
      </c>
      <c r="D125" s="162">
        <v>16532</v>
      </c>
      <c r="E125" s="162">
        <v>36246</v>
      </c>
      <c r="F125" s="162">
        <v>45194</v>
      </c>
      <c r="G125" s="162">
        <v>44869</v>
      </c>
      <c r="H125" s="162">
        <v>48835</v>
      </c>
      <c r="I125" s="180">
        <f>IFERROR(H125/G125-1,"-")</f>
        <v>8.8390648331810429E-2</v>
      </c>
      <c r="J125" s="161">
        <f t="shared" si="55"/>
        <v>3966</v>
      </c>
      <c r="K125" s="163">
        <f t="shared" si="54"/>
        <v>2.832413458705401E-2</v>
      </c>
    </row>
    <row r="126" spans="2:11" x14ac:dyDescent="0.25">
      <c r="B126" s="165" t="s">
        <v>112</v>
      </c>
      <c r="C126" s="166">
        <v>2810</v>
      </c>
      <c r="D126" s="166">
        <v>484</v>
      </c>
      <c r="E126" s="166">
        <v>3553</v>
      </c>
      <c r="F126" s="166">
        <v>5158</v>
      </c>
      <c r="G126" s="166">
        <v>5355</v>
      </c>
      <c r="H126" s="166">
        <v>5149</v>
      </c>
      <c r="I126" s="181">
        <f t="shared" ref="I126:I133" si="56">IFERROR(H126/G126-1,"-")</f>
        <v>-3.8468720821661972E-2</v>
      </c>
      <c r="J126" s="165">
        <f t="shared" si="55"/>
        <v>-206</v>
      </c>
      <c r="K126" s="167">
        <f t="shared" si="54"/>
        <v>2.9864025594090529E-3</v>
      </c>
    </row>
    <row r="127" spans="2:11" x14ac:dyDescent="0.25">
      <c r="B127" s="165" t="s">
        <v>115</v>
      </c>
      <c r="C127" s="166">
        <v>2894</v>
      </c>
      <c r="D127" s="166">
        <v>1743</v>
      </c>
      <c r="E127" s="166">
        <v>4321</v>
      </c>
      <c r="F127" s="166">
        <v>7132</v>
      </c>
      <c r="G127" s="166">
        <v>6753</v>
      </c>
      <c r="H127" s="166">
        <v>7677</v>
      </c>
      <c r="I127" s="181">
        <f t="shared" si="56"/>
        <v>0.13682807641048433</v>
      </c>
      <c r="J127" s="165">
        <f t="shared" si="55"/>
        <v>924</v>
      </c>
      <c r="K127" s="167">
        <f t="shared" si="54"/>
        <v>4.4526339966174597E-3</v>
      </c>
    </row>
    <row r="128" spans="2:11" x14ac:dyDescent="0.25">
      <c r="B128" s="165" t="s">
        <v>118</v>
      </c>
      <c r="C128" s="166">
        <v>1950</v>
      </c>
      <c r="D128" s="166">
        <v>2502</v>
      </c>
      <c r="E128" s="166">
        <v>3637</v>
      </c>
      <c r="F128" s="166">
        <v>4035</v>
      </c>
      <c r="G128" s="166">
        <v>3781</v>
      </c>
      <c r="H128" s="166">
        <v>3883</v>
      </c>
      <c r="I128" s="181">
        <f t="shared" si="56"/>
        <v>2.6976990214228946E-2</v>
      </c>
      <c r="J128" s="165">
        <f t="shared" si="55"/>
        <v>102</v>
      </c>
      <c r="K128" s="167">
        <f t="shared" si="54"/>
        <v>2.2521268475792101E-3</v>
      </c>
    </row>
    <row r="129" spans="2:11" x14ac:dyDescent="0.25">
      <c r="B129" s="165" t="s">
        <v>125</v>
      </c>
      <c r="C129" s="166">
        <v>527</v>
      </c>
      <c r="D129" s="166">
        <v>235</v>
      </c>
      <c r="E129" s="166">
        <v>1052</v>
      </c>
      <c r="F129" s="166">
        <v>1127</v>
      </c>
      <c r="G129" s="166">
        <v>1146</v>
      </c>
      <c r="H129" s="166">
        <v>1195</v>
      </c>
      <c r="I129" s="181">
        <f t="shared" si="56"/>
        <v>4.2757417102966766E-2</v>
      </c>
      <c r="J129" s="165">
        <f t="shared" si="55"/>
        <v>49</v>
      </c>
      <c r="K129" s="167">
        <f t="shared" si="54"/>
        <v>6.9309595231963842E-4</v>
      </c>
    </row>
    <row r="130" spans="2:11" x14ac:dyDescent="0.25">
      <c r="B130" s="165" t="s">
        <v>121</v>
      </c>
      <c r="C130" s="166">
        <v>455</v>
      </c>
      <c r="D130" s="166">
        <v>242</v>
      </c>
      <c r="E130" s="166">
        <v>781</v>
      </c>
      <c r="F130" s="166">
        <v>854</v>
      </c>
      <c r="G130" s="166">
        <v>896</v>
      </c>
      <c r="H130" s="166">
        <v>1016</v>
      </c>
      <c r="I130" s="181">
        <f t="shared" si="56"/>
        <v>0.1339285714285714</v>
      </c>
      <c r="J130" s="165">
        <f t="shared" si="55"/>
        <v>120</v>
      </c>
      <c r="K130" s="167">
        <f t="shared" si="54"/>
        <v>5.8927655862489766E-4</v>
      </c>
    </row>
    <row r="131" spans="2:11" x14ac:dyDescent="0.25">
      <c r="B131" s="165" t="s">
        <v>130</v>
      </c>
      <c r="C131" s="166">
        <v>630</v>
      </c>
      <c r="D131" s="166">
        <v>31</v>
      </c>
      <c r="E131" s="166">
        <v>536</v>
      </c>
      <c r="F131" s="166">
        <v>749</v>
      </c>
      <c r="G131" s="166">
        <v>819</v>
      </c>
      <c r="H131" s="166">
        <v>642</v>
      </c>
      <c r="I131" s="181">
        <f t="shared" si="56"/>
        <v>-0.21611721611721613</v>
      </c>
      <c r="J131" s="165">
        <f t="shared" si="55"/>
        <v>-177</v>
      </c>
      <c r="K131" s="167">
        <f t="shared" si="54"/>
        <v>3.723578254302995E-4</v>
      </c>
    </row>
    <row r="132" spans="2:11" x14ac:dyDescent="0.25">
      <c r="B132" s="165" t="s">
        <v>133</v>
      </c>
      <c r="C132" s="166">
        <v>970</v>
      </c>
      <c r="D132" s="166">
        <v>114</v>
      </c>
      <c r="E132" s="166">
        <v>979</v>
      </c>
      <c r="F132" s="166">
        <v>1421</v>
      </c>
      <c r="G132" s="166">
        <v>1292</v>
      </c>
      <c r="H132" s="166">
        <v>1341</v>
      </c>
      <c r="I132" s="181">
        <f t="shared" si="56"/>
        <v>3.7925696594427238E-2</v>
      </c>
      <c r="J132" s="165">
        <f t="shared" si="55"/>
        <v>49</v>
      </c>
      <c r="K132" s="167">
        <f t="shared" si="54"/>
        <v>7.7777545779132652E-4</v>
      </c>
    </row>
    <row r="133" spans="2:11" x14ac:dyDescent="0.25">
      <c r="B133" s="170" t="s">
        <v>147</v>
      </c>
      <c r="C133" s="171">
        <f t="shared" ref="C133" si="57">C125-SUM(C126:C132)</f>
        <v>15677</v>
      </c>
      <c r="D133" s="171">
        <f t="shared" ref="D133:H133" si="58">D125-SUM(D126:D132)</f>
        <v>11181</v>
      </c>
      <c r="E133" s="171">
        <f t="shared" si="58"/>
        <v>21387</v>
      </c>
      <c r="F133" s="171">
        <f t="shared" si="58"/>
        <v>24718</v>
      </c>
      <c r="G133" s="171">
        <f t="shared" si="58"/>
        <v>24827</v>
      </c>
      <c r="H133" s="171">
        <f t="shared" si="58"/>
        <v>27932</v>
      </c>
      <c r="I133" s="182">
        <f t="shared" si="56"/>
        <v>0.12506545293430538</v>
      </c>
      <c r="J133" s="170">
        <f>H133-G133</f>
        <v>3105</v>
      </c>
      <c r="K133" s="172">
        <f t="shared" si="54"/>
        <v>1.6200465389282128E-2</v>
      </c>
    </row>
    <row r="134" spans="2:11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70</v>
      </c>
      <c r="C135" s="178">
        <f t="shared" ref="C135:H135" si="59">C136+C139</f>
        <v>39287</v>
      </c>
      <c r="D135" s="178">
        <f t="shared" si="59"/>
        <v>25226</v>
      </c>
      <c r="E135" s="178">
        <f t="shared" si="59"/>
        <v>85266</v>
      </c>
      <c r="F135" s="178">
        <f t="shared" si="59"/>
        <v>92422</v>
      </c>
      <c r="G135" s="178">
        <f t="shared" si="59"/>
        <v>98712</v>
      </c>
      <c r="H135" s="178">
        <f t="shared" si="59"/>
        <v>91468</v>
      </c>
      <c r="I135" s="179">
        <f>IFERROR(H135/G135-1,"-")</f>
        <v>-7.3385201393954103E-2</v>
      </c>
      <c r="J135" s="178">
        <f>H135-G135</f>
        <v>-7244</v>
      </c>
      <c r="K135" s="179">
        <f t="shared" ref="K135:K147" si="60">H135/H$9</f>
        <v>5.3051130181399737E-2</v>
      </c>
    </row>
    <row r="136" spans="2:11" x14ac:dyDescent="0.25">
      <c r="B136" s="161" t="s">
        <v>99</v>
      </c>
      <c r="C136" s="162">
        <v>1887</v>
      </c>
      <c r="D136" s="162">
        <v>15565</v>
      </c>
      <c r="E136" s="162">
        <v>7731</v>
      </c>
      <c r="F136" s="162">
        <v>8163</v>
      </c>
      <c r="G136" s="162">
        <v>6118</v>
      </c>
      <c r="H136" s="162">
        <v>4434</v>
      </c>
      <c r="I136" s="180">
        <f>IFERROR(H136/G136-1,"-")</f>
        <v>-0.27525335076822488</v>
      </c>
      <c r="J136" s="161">
        <f t="shared" ref="J136:J146" si="61">H136-G136</f>
        <v>-1684</v>
      </c>
      <c r="K136" s="163">
        <f t="shared" si="60"/>
        <v>2.5717049812429096E-3</v>
      </c>
    </row>
    <row r="137" spans="2:11" x14ac:dyDescent="0.25">
      <c r="B137" s="165" t="s">
        <v>105</v>
      </c>
      <c r="C137" s="166">
        <v>1146</v>
      </c>
      <c r="D137" s="166">
        <v>13952</v>
      </c>
      <c r="E137" s="166">
        <v>5489</v>
      </c>
      <c r="F137" s="166">
        <v>5390</v>
      </c>
      <c r="G137" s="166">
        <v>3711</v>
      </c>
      <c r="H137" s="166">
        <v>1698</v>
      </c>
      <c r="I137" s="181">
        <f>IFERROR(H137/G137-1,"-")</f>
        <v>-0.54244139046079232</v>
      </c>
      <c r="J137" s="165">
        <f t="shared" si="61"/>
        <v>-2013</v>
      </c>
      <c r="K137" s="167">
        <f t="shared" si="60"/>
        <v>9.8483424856798843E-4</v>
      </c>
    </row>
    <row r="138" spans="2:11" x14ac:dyDescent="0.25">
      <c r="B138" s="165" t="s">
        <v>102</v>
      </c>
      <c r="C138" s="166">
        <v>741</v>
      </c>
      <c r="D138" s="166">
        <v>1613</v>
      </c>
      <c r="E138" s="166">
        <v>2242</v>
      </c>
      <c r="F138" s="166">
        <v>2773</v>
      </c>
      <c r="G138" s="166">
        <v>2407</v>
      </c>
      <c r="H138" s="166">
        <v>2736</v>
      </c>
      <c r="I138" s="181">
        <f>IFERROR(H138/G138-1,"-")</f>
        <v>0.13668466971333615</v>
      </c>
      <c r="J138" s="165">
        <f t="shared" si="61"/>
        <v>329</v>
      </c>
      <c r="K138" s="167">
        <f t="shared" si="60"/>
        <v>1.5868707326749212E-3</v>
      </c>
    </row>
    <row r="139" spans="2:11" x14ac:dyDescent="0.25">
      <c r="B139" s="161" t="s">
        <v>109</v>
      </c>
      <c r="C139" s="162">
        <v>37400</v>
      </c>
      <c r="D139" s="162">
        <v>9661</v>
      </c>
      <c r="E139" s="162">
        <v>77535</v>
      </c>
      <c r="F139" s="162">
        <v>84259</v>
      </c>
      <c r="G139" s="162">
        <v>92594</v>
      </c>
      <c r="H139" s="162">
        <v>87034</v>
      </c>
      <c r="I139" s="180">
        <f>IFERROR(H139/G139-1,"-")</f>
        <v>-6.0047087284273326E-2</v>
      </c>
      <c r="J139" s="161">
        <f t="shared" si="61"/>
        <v>-5560</v>
      </c>
      <c r="K139" s="163">
        <f t="shared" si="60"/>
        <v>5.047942520015683E-2</v>
      </c>
    </row>
    <row r="140" spans="2:11" x14ac:dyDescent="0.25">
      <c r="B140" s="165" t="s">
        <v>112</v>
      </c>
      <c r="C140" s="166">
        <v>15636</v>
      </c>
      <c r="D140" s="166">
        <v>277</v>
      </c>
      <c r="E140" s="166">
        <v>32119</v>
      </c>
      <c r="F140" s="166">
        <v>32989</v>
      </c>
      <c r="G140" s="166">
        <v>38657</v>
      </c>
      <c r="H140" s="166">
        <v>38617</v>
      </c>
      <c r="I140" s="181">
        <f t="shared" ref="I140:I147" si="62">IFERROR(H140/G140-1,"-")</f>
        <v>-1.0347414439816349E-3</v>
      </c>
      <c r="J140" s="165">
        <f t="shared" si="61"/>
        <v>-40</v>
      </c>
      <c r="K140" s="167">
        <f t="shared" si="60"/>
        <v>2.2397729197261487E-2</v>
      </c>
    </row>
    <row r="141" spans="2:11" x14ac:dyDescent="0.25">
      <c r="B141" s="165" t="s">
        <v>115</v>
      </c>
      <c r="C141" s="166">
        <v>2675</v>
      </c>
      <c r="D141" s="166">
        <v>1058</v>
      </c>
      <c r="E141" s="166">
        <v>4797</v>
      </c>
      <c r="F141" s="166">
        <v>7661</v>
      </c>
      <c r="G141" s="166">
        <v>8993</v>
      </c>
      <c r="H141" s="166">
        <v>7532</v>
      </c>
      <c r="I141" s="181">
        <f t="shared" si="62"/>
        <v>-0.16245969087067724</v>
      </c>
      <c r="J141" s="165">
        <f t="shared" si="61"/>
        <v>-1461</v>
      </c>
      <c r="K141" s="167">
        <f t="shared" si="60"/>
        <v>4.3685344877585916E-3</v>
      </c>
    </row>
    <row r="142" spans="2:11" x14ac:dyDescent="0.25">
      <c r="B142" s="165" t="s">
        <v>118</v>
      </c>
      <c r="C142" s="166">
        <v>3097</v>
      </c>
      <c r="D142" s="166">
        <v>3368</v>
      </c>
      <c r="E142" s="166">
        <v>10189</v>
      </c>
      <c r="F142" s="166">
        <v>9407</v>
      </c>
      <c r="G142" s="166">
        <v>10057</v>
      </c>
      <c r="H142" s="166">
        <v>8049</v>
      </c>
      <c r="I142" s="181">
        <f t="shared" si="62"/>
        <v>-0.19966192701600871</v>
      </c>
      <c r="J142" s="165">
        <f t="shared" si="61"/>
        <v>-2008</v>
      </c>
      <c r="K142" s="167">
        <f t="shared" si="60"/>
        <v>4.6683927365864181E-3</v>
      </c>
    </row>
    <row r="143" spans="2:11" x14ac:dyDescent="0.25">
      <c r="B143" s="165" t="s">
        <v>125</v>
      </c>
      <c r="C143" s="166">
        <v>406</v>
      </c>
      <c r="D143" s="166">
        <v>104</v>
      </c>
      <c r="E143" s="166">
        <v>3378</v>
      </c>
      <c r="F143" s="166">
        <v>3055</v>
      </c>
      <c r="G143" s="166">
        <v>2242</v>
      </c>
      <c r="H143" s="166">
        <v>2020</v>
      </c>
      <c r="I143" s="181">
        <f t="shared" si="62"/>
        <v>-9.9018733273862569E-2</v>
      </c>
      <c r="J143" s="165">
        <f t="shared" si="61"/>
        <v>-222</v>
      </c>
      <c r="K143" s="167">
        <f t="shared" si="60"/>
        <v>1.1715931578959579E-3</v>
      </c>
    </row>
    <row r="144" spans="2:11" x14ac:dyDescent="0.25">
      <c r="B144" s="165" t="s">
        <v>121</v>
      </c>
      <c r="C144" s="166">
        <v>671</v>
      </c>
      <c r="D144" s="166">
        <v>337</v>
      </c>
      <c r="E144" s="166">
        <v>1466</v>
      </c>
      <c r="F144" s="166">
        <v>1703</v>
      </c>
      <c r="G144" s="166">
        <v>2026</v>
      </c>
      <c r="H144" s="166">
        <v>1449</v>
      </c>
      <c r="I144" s="181">
        <f t="shared" si="62"/>
        <v>-0.28479763079960518</v>
      </c>
      <c r="J144" s="165">
        <f t="shared" si="61"/>
        <v>-577</v>
      </c>
      <c r="K144" s="167">
        <f t="shared" si="60"/>
        <v>8.4041509197586286E-4</v>
      </c>
    </row>
    <row r="145" spans="2:11" x14ac:dyDescent="0.25">
      <c r="B145" s="165" t="s">
        <v>130</v>
      </c>
      <c r="C145" s="166">
        <v>1581</v>
      </c>
      <c r="D145" s="166">
        <v>19</v>
      </c>
      <c r="E145" s="166">
        <v>1548</v>
      </c>
      <c r="F145" s="166">
        <v>1944</v>
      </c>
      <c r="G145" s="166">
        <v>1796</v>
      </c>
      <c r="H145" s="166">
        <v>1975</v>
      </c>
      <c r="I145" s="181">
        <f t="shared" si="62"/>
        <v>9.9665924276169271E-2</v>
      </c>
      <c r="J145" s="165">
        <f t="shared" si="61"/>
        <v>179</v>
      </c>
      <c r="K145" s="167">
        <f t="shared" si="60"/>
        <v>1.1454933103190678E-3</v>
      </c>
    </row>
    <row r="146" spans="2:11" x14ac:dyDescent="0.25">
      <c r="B146" s="165" t="s">
        <v>133</v>
      </c>
      <c r="C146" s="166">
        <v>3277</v>
      </c>
      <c r="D146" s="166">
        <v>33</v>
      </c>
      <c r="E146" s="166">
        <v>713</v>
      </c>
      <c r="F146" s="166">
        <v>1288</v>
      </c>
      <c r="G146" s="166">
        <v>1149</v>
      </c>
      <c r="H146" s="166">
        <v>798</v>
      </c>
      <c r="I146" s="181">
        <f t="shared" si="62"/>
        <v>-0.3054830287206266</v>
      </c>
      <c r="J146" s="165">
        <f t="shared" si="61"/>
        <v>-351</v>
      </c>
      <c r="K146" s="167">
        <f t="shared" si="60"/>
        <v>4.6283729703018535E-4</v>
      </c>
    </row>
    <row r="147" spans="2:11" x14ac:dyDescent="0.25">
      <c r="B147" s="170" t="s">
        <v>147</v>
      </c>
      <c r="C147" s="171">
        <f t="shared" ref="C147" si="63">C139-SUM(C140:C146)</f>
        <v>10057</v>
      </c>
      <c r="D147" s="171">
        <f t="shared" ref="D147:H147" si="64">D139-SUM(D140:D146)</f>
        <v>4465</v>
      </c>
      <c r="E147" s="171">
        <f t="shared" si="64"/>
        <v>23325</v>
      </c>
      <c r="F147" s="171">
        <f t="shared" si="64"/>
        <v>26212</v>
      </c>
      <c r="G147" s="171">
        <f t="shared" si="64"/>
        <v>27674</v>
      </c>
      <c r="H147" s="171">
        <f t="shared" si="64"/>
        <v>26594</v>
      </c>
      <c r="I147" s="182">
        <f t="shared" si="62"/>
        <v>-3.9025800390258047E-2</v>
      </c>
      <c r="J147" s="170">
        <f>H147-G147</f>
        <v>-1080</v>
      </c>
      <c r="K147" s="172">
        <f t="shared" si="60"/>
        <v>1.5424429921329259E-2</v>
      </c>
    </row>
    <row r="148" spans="2:11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70</v>
      </c>
      <c r="C149" s="178">
        <f t="shared" ref="C149:H149" si="65">C150+C153</f>
        <v>22394</v>
      </c>
      <c r="D149" s="178">
        <f t="shared" si="65"/>
        <v>16890</v>
      </c>
      <c r="E149" s="178">
        <f t="shared" si="65"/>
        <v>44853</v>
      </c>
      <c r="F149" s="178">
        <f t="shared" si="65"/>
        <v>45806</v>
      </c>
      <c r="G149" s="178">
        <f t="shared" si="65"/>
        <v>49356</v>
      </c>
      <c r="H149" s="178">
        <f t="shared" si="65"/>
        <v>45502</v>
      </c>
      <c r="I149" s="179">
        <f>IFERROR(H149/G149-1,"-")</f>
        <v>-7.8085744387713762E-2</v>
      </c>
      <c r="J149" s="178">
        <f>H149-G149</f>
        <v>-3854</v>
      </c>
      <c r="K149" s="179">
        <f t="shared" ref="K149:K161" si="66">H149/H$9</f>
        <v>2.6391005876525681E-2</v>
      </c>
    </row>
    <row r="150" spans="2:11" x14ac:dyDescent="0.25">
      <c r="B150" s="161" t="s">
        <v>99</v>
      </c>
      <c r="C150" s="162">
        <v>7858</v>
      </c>
      <c r="D150" s="162">
        <v>11521</v>
      </c>
      <c r="E150" s="162">
        <v>23736</v>
      </c>
      <c r="F150" s="162">
        <v>22262</v>
      </c>
      <c r="G150" s="162">
        <v>21576</v>
      </c>
      <c r="H150" s="162">
        <v>17875</v>
      </c>
      <c r="I150" s="180">
        <f>IFERROR(H150/G150-1,"-")</f>
        <v>-0.17153318502039305</v>
      </c>
      <c r="J150" s="161">
        <f t="shared" ref="J150:J160" si="67">H150-G150</f>
        <v>-3701</v>
      </c>
      <c r="K150" s="163">
        <f t="shared" si="66"/>
        <v>1.0367439454153587E-2</v>
      </c>
    </row>
    <row r="151" spans="2:11" x14ac:dyDescent="0.25">
      <c r="B151" s="165" t="s">
        <v>105</v>
      </c>
      <c r="C151" s="166">
        <v>3860</v>
      </c>
      <c r="D151" s="166">
        <v>10286</v>
      </c>
      <c r="E151" s="166">
        <v>16199</v>
      </c>
      <c r="F151" s="166">
        <v>15533</v>
      </c>
      <c r="G151" s="166">
        <v>15388</v>
      </c>
      <c r="H151" s="166">
        <v>11799</v>
      </c>
      <c r="I151" s="181">
        <f>IFERROR(H151/G151-1,"-")</f>
        <v>-0.23323368858851057</v>
      </c>
      <c r="J151" s="165">
        <f t="shared" si="67"/>
        <v>-3589</v>
      </c>
      <c r="K151" s="167">
        <f t="shared" si="66"/>
        <v>6.8433800346605978E-3</v>
      </c>
    </row>
    <row r="152" spans="2:11" x14ac:dyDescent="0.25">
      <c r="B152" s="165" t="s">
        <v>102</v>
      </c>
      <c r="C152" s="166">
        <v>3998</v>
      </c>
      <c r="D152" s="166">
        <v>1235</v>
      </c>
      <c r="E152" s="166">
        <v>7537</v>
      </c>
      <c r="F152" s="166">
        <v>6729</v>
      </c>
      <c r="G152" s="166">
        <v>6188</v>
      </c>
      <c r="H152" s="166">
        <v>6076</v>
      </c>
      <c r="I152" s="181">
        <f>IFERROR(H152/G152-1,"-")</f>
        <v>-1.8099547511312264E-2</v>
      </c>
      <c r="J152" s="165">
        <f t="shared" si="67"/>
        <v>-112</v>
      </c>
      <c r="K152" s="167">
        <f t="shared" si="66"/>
        <v>3.5240594194929902E-3</v>
      </c>
    </row>
    <row r="153" spans="2:11" x14ac:dyDescent="0.25">
      <c r="B153" s="161" t="s">
        <v>109</v>
      </c>
      <c r="C153" s="162">
        <v>14536</v>
      </c>
      <c r="D153" s="162">
        <v>5369</v>
      </c>
      <c r="E153" s="162">
        <v>21117</v>
      </c>
      <c r="F153" s="162">
        <v>23544</v>
      </c>
      <c r="G153" s="162">
        <v>27780</v>
      </c>
      <c r="H153" s="162">
        <v>27627</v>
      </c>
      <c r="I153" s="180">
        <f>IFERROR(H153/G153-1,"-")</f>
        <v>-5.5075593952483848E-3</v>
      </c>
      <c r="J153" s="161">
        <f t="shared" si="67"/>
        <v>-153</v>
      </c>
      <c r="K153" s="163">
        <f t="shared" si="66"/>
        <v>1.6023566422372092E-2</v>
      </c>
    </row>
    <row r="154" spans="2:11" x14ac:dyDescent="0.25">
      <c r="B154" s="165" t="s">
        <v>112</v>
      </c>
      <c r="C154" s="166">
        <v>4906</v>
      </c>
      <c r="D154" s="166">
        <v>214</v>
      </c>
      <c r="E154" s="166">
        <v>7485</v>
      </c>
      <c r="F154" s="166">
        <v>8158</v>
      </c>
      <c r="G154" s="166">
        <v>9198</v>
      </c>
      <c r="H154" s="166">
        <v>7334</v>
      </c>
      <c r="I154" s="181">
        <f t="shared" ref="I154:I161" si="68">IFERROR(H154/G154-1,"-")</f>
        <v>-0.20265275059795607</v>
      </c>
      <c r="J154" s="165">
        <f t="shared" si="67"/>
        <v>-1864</v>
      </c>
      <c r="K154" s="167">
        <f t="shared" si="66"/>
        <v>4.2536951584202752E-3</v>
      </c>
    </row>
    <row r="155" spans="2:11" x14ac:dyDescent="0.25">
      <c r="B155" s="165" t="s">
        <v>115</v>
      </c>
      <c r="C155" s="166">
        <v>3835</v>
      </c>
      <c r="D155" s="166">
        <v>986</v>
      </c>
      <c r="E155" s="166">
        <v>4636</v>
      </c>
      <c r="F155" s="166">
        <v>4671</v>
      </c>
      <c r="G155" s="166">
        <v>4920</v>
      </c>
      <c r="H155" s="166">
        <v>4794</v>
      </c>
      <c r="I155" s="181">
        <f t="shared" si="68"/>
        <v>-2.5609756097560998E-2</v>
      </c>
      <c r="J155" s="165">
        <f t="shared" si="67"/>
        <v>-126</v>
      </c>
      <c r="K155" s="167">
        <f t="shared" si="66"/>
        <v>2.7805037618580308E-3</v>
      </c>
    </row>
    <row r="156" spans="2:11" x14ac:dyDescent="0.25">
      <c r="B156" s="165" t="s">
        <v>118</v>
      </c>
      <c r="C156" s="166">
        <v>1701</v>
      </c>
      <c r="D156" s="166">
        <v>1575</v>
      </c>
      <c r="E156" s="166">
        <v>2490</v>
      </c>
      <c r="F156" s="166">
        <v>3479</v>
      </c>
      <c r="G156" s="166">
        <v>4322</v>
      </c>
      <c r="H156" s="166">
        <v>6312</v>
      </c>
      <c r="I156" s="181">
        <f t="shared" si="68"/>
        <v>0.46043498380379444</v>
      </c>
      <c r="J156" s="165">
        <f t="shared" si="67"/>
        <v>1990</v>
      </c>
      <c r="K156" s="167">
        <f t="shared" si="66"/>
        <v>3.6609386201184586E-3</v>
      </c>
    </row>
    <row r="157" spans="2:11" x14ac:dyDescent="0.25">
      <c r="B157" s="165" t="s">
        <v>125</v>
      </c>
      <c r="C157" s="166">
        <v>495</v>
      </c>
      <c r="D157" s="166">
        <v>186</v>
      </c>
      <c r="E157" s="166">
        <v>658</v>
      </c>
      <c r="F157" s="166">
        <v>707</v>
      </c>
      <c r="G157" s="166">
        <v>974</v>
      </c>
      <c r="H157" s="166">
        <v>1015</v>
      </c>
      <c r="I157" s="181">
        <f t="shared" si="68"/>
        <v>4.2094455852156099E-2</v>
      </c>
      <c r="J157" s="165">
        <f t="shared" si="67"/>
        <v>41</v>
      </c>
      <c r="K157" s="167">
        <f t="shared" si="66"/>
        <v>5.8869656201207782E-4</v>
      </c>
    </row>
    <row r="158" spans="2:11" x14ac:dyDescent="0.25">
      <c r="B158" s="165" t="s">
        <v>121</v>
      </c>
      <c r="C158" s="166">
        <v>507</v>
      </c>
      <c r="D158" s="166">
        <v>195</v>
      </c>
      <c r="E158" s="166">
        <v>892</v>
      </c>
      <c r="F158" s="166">
        <v>1053</v>
      </c>
      <c r="G158" s="166">
        <v>1131</v>
      </c>
      <c r="H158" s="166">
        <v>1069</v>
      </c>
      <c r="I158" s="181">
        <f t="shared" si="68"/>
        <v>-5.4818744473916881E-2</v>
      </c>
      <c r="J158" s="165">
        <f t="shared" si="67"/>
        <v>-62</v>
      </c>
      <c r="K158" s="167">
        <f t="shared" si="66"/>
        <v>6.2001637910434604E-4</v>
      </c>
    </row>
    <row r="159" spans="2:11" x14ac:dyDescent="0.25">
      <c r="B159" s="165" t="s">
        <v>130</v>
      </c>
      <c r="C159" s="166">
        <v>209</v>
      </c>
      <c r="D159" s="166">
        <v>22</v>
      </c>
      <c r="E159" s="166">
        <v>236</v>
      </c>
      <c r="F159" s="166">
        <v>234</v>
      </c>
      <c r="G159" s="166">
        <v>258</v>
      </c>
      <c r="H159" s="166">
        <v>184</v>
      </c>
      <c r="I159" s="181">
        <f t="shared" si="68"/>
        <v>-0.28682170542635654</v>
      </c>
      <c r="J159" s="165">
        <f t="shared" si="67"/>
        <v>-74</v>
      </c>
      <c r="K159" s="167">
        <f t="shared" si="66"/>
        <v>1.0671937675883972E-4</v>
      </c>
    </row>
    <row r="160" spans="2:11" x14ac:dyDescent="0.25">
      <c r="B160" s="165" t="s">
        <v>133</v>
      </c>
      <c r="C160" s="166">
        <v>277</v>
      </c>
      <c r="D160" s="166">
        <v>56</v>
      </c>
      <c r="E160" s="166">
        <v>368</v>
      </c>
      <c r="F160" s="166">
        <v>488</v>
      </c>
      <c r="G160" s="166">
        <v>364</v>
      </c>
      <c r="H160" s="166">
        <v>260</v>
      </c>
      <c r="I160" s="181">
        <f t="shared" si="68"/>
        <v>-0.2857142857142857</v>
      </c>
      <c r="J160" s="165">
        <f t="shared" si="67"/>
        <v>-104</v>
      </c>
      <c r="K160" s="167">
        <f t="shared" si="66"/>
        <v>1.507991193331431E-4</v>
      </c>
    </row>
    <row r="161" spans="2:11" x14ac:dyDescent="0.25">
      <c r="B161" s="170" t="s">
        <v>147</v>
      </c>
      <c r="C161" s="171">
        <f t="shared" ref="C161" si="69">C153-SUM(C154:C160)</f>
        <v>2606</v>
      </c>
      <c r="D161" s="171">
        <f t="shared" ref="D161:H161" si="70">D153-SUM(D154:D160)</f>
        <v>2135</v>
      </c>
      <c r="E161" s="171">
        <f t="shared" si="70"/>
        <v>4352</v>
      </c>
      <c r="F161" s="171">
        <f t="shared" si="70"/>
        <v>4754</v>
      </c>
      <c r="G161" s="171">
        <f t="shared" si="70"/>
        <v>6613</v>
      </c>
      <c r="H161" s="171">
        <f t="shared" si="70"/>
        <v>6659</v>
      </c>
      <c r="I161" s="182">
        <f t="shared" si="68"/>
        <v>6.9559957659155458E-3</v>
      </c>
      <c r="J161" s="170">
        <f>H161-G161</f>
        <v>46</v>
      </c>
      <c r="K161" s="172">
        <f t="shared" si="66"/>
        <v>3.8621974447669224E-3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A9F8A-12B5-4D93-8E2D-A2C979DAD6FC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79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9"/>
      <c r="D4" s="279"/>
      <c r="E4" s="279"/>
      <c r="F4" s="279"/>
      <c r="G4" s="279"/>
      <c r="H4" s="279"/>
      <c r="I4" s="279"/>
      <c r="J4" s="146"/>
      <c r="K4" s="146"/>
      <c r="N4" s="145" t="s">
        <v>260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09" t="s">
        <v>45</v>
      </c>
      <c r="D6" s="310"/>
      <c r="E6" s="310"/>
      <c r="F6" s="310"/>
      <c r="G6" s="310"/>
      <c r="H6" s="310"/>
      <c r="I6" s="310"/>
      <c r="J6" s="310"/>
      <c r="K6" s="310"/>
      <c r="N6" s="147"/>
      <c r="O6" s="309" t="s">
        <v>45</v>
      </c>
      <c r="P6" s="310"/>
      <c r="Q6" s="310"/>
      <c r="R6" s="310"/>
      <c r="S6" s="310"/>
      <c r="T6" s="310"/>
      <c r="U6" s="310"/>
      <c r="V6" s="310"/>
      <c r="W6" s="310"/>
    </row>
    <row r="7" spans="1:23" s="148" customFormat="1" ht="72" customHeight="1" x14ac:dyDescent="0.25">
      <c r="B7" s="149"/>
      <c r="C7" s="174" t="s">
        <v>253</v>
      </c>
      <c r="D7" s="174" t="s">
        <v>254</v>
      </c>
      <c r="E7" s="174" t="s">
        <v>255</v>
      </c>
      <c r="F7" s="174" t="s">
        <v>256</v>
      </c>
      <c r="G7" s="174" t="s">
        <v>257</v>
      </c>
      <c r="H7" s="174" t="s">
        <v>258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253</v>
      </c>
      <c r="P7" s="174" t="s">
        <v>254</v>
      </c>
      <c r="Q7" s="174" t="s">
        <v>255</v>
      </c>
      <c r="R7" s="174" t="s">
        <v>256</v>
      </c>
      <c r="S7" s="174" t="s">
        <v>257</v>
      </c>
      <c r="T7" s="174" t="s">
        <v>258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48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98</v>
      </c>
      <c r="B9" s="158" t="s">
        <v>70</v>
      </c>
      <c r="C9" s="178">
        <f t="shared" ref="C9:H9" si="0">C10+C13</f>
        <v>222725</v>
      </c>
      <c r="D9" s="178">
        <f t="shared" si="0"/>
        <v>89464</v>
      </c>
      <c r="E9" s="178">
        <f t="shared" si="0"/>
        <v>371854</v>
      </c>
      <c r="F9" s="178">
        <f t="shared" si="0"/>
        <v>437671</v>
      </c>
      <c r="G9" s="178">
        <f t="shared" si="0"/>
        <v>486833</v>
      </c>
      <c r="H9" s="178">
        <f t="shared" si="0"/>
        <v>504739</v>
      </c>
      <c r="I9" s="179">
        <f>IFERROR(H9/G9-1,"-")</f>
        <v>3.6780579788140866E-2</v>
      </c>
      <c r="J9" s="178">
        <f t="shared" ref="J9:J21" si="1">H9-G9</f>
        <v>17906</v>
      </c>
      <c r="K9" s="179">
        <f t="shared" ref="K9:K21" si="2">H9/H$9</f>
        <v>1</v>
      </c>
      <c r="N9" s="158" t="s">
        <v>70</v>
      </c>
      <c r="O9" s="178">
        <f t="shared" ref="O9:T9" si="3">O10+O13</f>
        <v>1878</v>
      </c>
      <c r="P9" s="178">
        <f t="shared" si="3"/>
        <v>0</v>
      </c>
      <c r="Q9" s="178">
        <f t="shared" si="3"/>
        <v>0</v>
      </c>
      <c r="R9" s="178">
        <f t="shared" si="3"/>
        <v>0</v>
      </c>
      <c r="S9" s="178">
        <f t="shared" si="3"/>
        <v>0</v>
      </c>
      <c r="T9" s="178">
        <f t="shared" si="3"/>
        <v>0</v>
      </c>
      <c r="U9" s="179" t="str">
        <f>IFERROR(T9/S9-1,"-")</f>
        <v>-</v>
      </c>
      <c r="V9" s="178">
        <f>T9-S9</f>
        <v>0</v>
      </c>
      <c r="W9" s="179" t="e">
        <f t="shared" ref="W9:W21" si="4">T9/T$9</f>
        <v>#DIV/0!</v>
      </c>
    </row>
    <row r="10" spans="1:23" x14ac:dyDescent="0.25">
      <c r="A10" s="164" t="s">
        <v>105</v>
      </c>
      <c r="B10" s="161" t="s">
        <v>99</v>
      </c>
      <c r="C10" s="162">
        <v>17411</v>
      </c>
      <c r="D10" s="162">
        <v>39871</v>
      </c>
      <c r="E10" s="162">
        <v>46553</v>
      </c>
      <c r="F10" s="162">
        <v>50491</v>
      </c>
      <c r="G10" s="162">
        <v>53360</v>
      </c>
      <c r="H10" s="162">
        <v>57923</v>
      </c>
      <c r="I10" s="180">
        <f>IFERROR(H10/G10-1,"-")</f>
        <v>8.5513493253373207E-2</v>
      </c>
      <c r="J10" s="161">
        <f t="shared" si="1"/>
        <v>4563</v>
      </c>
      <c r="K10" s="163">
        <f t="shared" si="2"/>
        <v>0.11475832063700249</v>
      </c>
      <c r="N10" s="161" t="s">
        <v>99</v>
      </c>
      <c r="O10" s="162">
        <v>350</v>
      </c>
      <c r="P10" s="162">
        <v>0</v>
      </c>
      <c r="Q10" s="162">
        <v>0</v>
      </c>
      <c r="R10" s="162">
        <v>0</v>
      </c>
      <c r="S10" s="162">
        <v>0</v>
      </c>
      <c r="T10" s="162">
        <v>0</v>
      </c>
      <c r="U10" s="180" t="str">
        <f>IFERROR(T10/S10-1,"-")</f>
        <v>-</v>
      </c>
      <c r="V10" s="161">
        <f t="shared" ref="V10:V20" si="5">T10-S10</f>
        <v>0</v>
      </c>
      <c r="W10" s="163" t="e">
        <f t="shared" si="4"/>
        <v>#DIV/0!</v>
      </c>
    </row>
    <row r="11" spans="1:23" x14ac:dyDescent="0.25">
      <c r="A11" s="164" t="s">
        <v>102</v>
      </c>
      <c r="B11" s="165" t="s">
        <v>105</v>
      </c>
      <c r="C11" s="166">
        <v>10079</v>
      </c>
      <c r="D11" s="166">
        <v>32625</v>
      </c>
      <c r="E11" s="166">
        <v>27178</v>
      </c>
      <c r="F11" s="166">
        <v>27901</v>
      </c>
      <c r="G11" s="166">
        <v>25640</v>
      </c>
      <c r="H11" s="166">
        <v>22814</v>
      </c>
      <c r="I11" s="181">
        <f>IFERROR(H11/G11-1,"-")</f>
        <v>-0.11021840873634947</v>
      </c>
      <c r="J11" s="165">
        <f t="shared" si="1"/>
        <v>-2826</v>
      </c>
      <c r="K11" s="167">
        <f t="shared" si="2"/>
        <v>4.519959820818284E-2</v>
      </c>
      <c r="N11" s="165" t="s">
        <v>105</v>
      </c>
      <c r="O11" s="166">
        <v>171</v>
      </c>
      <c r="P11" s="166">
        <v>0</v>
      </c>
      <c r="Q11" s="166">
        <v>0</v>
      </c>
      <c r="R11" s="166">
        <v>0</v>
      </c>
      <c r="S11" s="166">
        <v>0</v>
      </c>
      <c r="T11" s="166">
        <v>0</v>
      </c>
      <c r="U11" s="181" t="str">
        <f>IFERROR(T11/S11-1,"-")</f>
        <v>-</v>
      </c>
      <c r="V11" s="165">
        <f t="shared" si="5"/>
        <v>0</v>
      </c>
      <c r="W11" s="167" t="e">
        <f>T11/T$9</f>
        <v>#DIV/0!</v>
      </c>
    </row>
    <row r="12" spans="1:23" x14ac:dyDescent="0.25">
      <c r="A12" s="1"/>
      <c r="B12" s="165" t="s">
        <v>102</v>
      </c>
      <c r="C12" s="166">
        <v>7332</v>
      </c>
      <c r="D12" s="166">
        <v>7246</v>
      </c>
      <c r="E12" s="166">
        <v>19375</v>
      </c>
      <c r="F12" s="166">
        <v>22590</v>
      </c>
      <c r="G12" s="166">
        <v>27720</v>
      </c>
      <c r="H12" s="166">
        <v>35109</v>
      </c>
      <c r="I12" s="181">
        <f>IFERROR(H12/G12-1,"-")</f>
        <v>0.26655844155844166</v>
      </c>
      <c r="J12" s="165">
        <f t="shared" si="1"/>
        <v>7389</v>
      </c>
      <c r="K12" s="167">
        <f t="shared" si="2"/>
        <v>6.955872242881965E-2</v>
      </c>
      <c r="N12" s="165" t="s">
        <v>102</v>
      </c>
      <c r="O12" s="166">
        <v>179</v>
      </c>
      <c r="P12" s="166">
        <v>0</v>
      </c>
      <c r="Q12" s="166">
        <v>0</v>
      </c>
      <c r="R12" s="166">
        <v>0</v>
      </c>
      <c r="S12" s="166">
        <v>0</v>
      </c>
      <c r="T12" s="166">
        <v>0</v>
      </c>
      <c r="U12" s="181" t="str">
        <f>IFERROR(T12/S12-1,"-")</f>
        <v>-</v>
      </c>
      <c r="V12" s="165">
        <f t="shared" si="5"/>
        <v>0</v>
      </c>
      <c r="W12" s="167" t="e">
        <f t="shared" si="4"/>
        <v>#DIV/0!</v>
      </c>
    </row>
    <row r="13" spans="1:23" s="57" customFormat="1" x14ac:dyDescent="0.25">
      <c r="B13" s="161" t="s">
        <v>109</v>
      </c>
      <c r="C13" s="162">
        <v>205314</v>
      </c>
      <c r="D13" s="162">
        <v>49593</v>
      </c>
      <c r="E13" s="162">
        <v>325301</v>
      </c>
      <c r="F13" s="162">
        <v>387180</v>
      </c>
      <c r="G13" s="162">
        <v>433473</v>
      </c>
      <c r="H13" s="162">
        <v>446816</v>
      </c>
      <c r="I13" s="180">
        <f>IFERROR(H13/G13-1,"-")</f>
        <v>3.0781617309497911E-2</v>
      </c>
      <c r="J13" s="161">
        <f t="shared" si="1"/>
        <v>13343</v>
      </c>
      <c r="K13" s="163">
        <f t="shared" si="2"/>
        <v>0.88524167936299747</v>
      </c>
      <c r="N13" s="161" t="s">
        <v>109</v>
      </c>
      <c r="O13" s="162">
        <v>1528</v>
      </c>
      <c r="P13" s="162">
        <v>0</v>
      </c>
      <c r="Q13" s="162">
        <v>0</v>
      </c>
      <c r="R13" s="162">
        <v>0</v>
      </c>
      <c r="S13" s="162">
        <v>0</v>
      </c>
      <c r="T13" s="162">
        <v>0</v>
      </c>
      <c r="U13" s="180" t="str">
        <f>IFERROR(T13/S13-1,"-")</f>
        <v>-</v>
      </c>
      <c r="V13" s="161">
        <f t="shared" si="5"/>
        <v>0</v>
      </c>
      <c r="W13" s="163" t="e">
        <f t="shared" si="4"/>
        <v>#DIV/0!</v>
      </c>
    </row>
    <row r="14" spans="1:23" s="57" customFormat="1" x14ac:dyDescent="0.25">
      <c r="B14" s="165" t="s">
        <v>112</v>
      </c>
      <c r="C14" s="166">
        <v>88139</v>
      </c>
      <c r="D14" s="166">
        <v>2203</v>
      </c>
      <c r="E14" s="166">
        <v>139864</v>
      </c>
      <c r="F14" s="166">
        <v>181059</v>
      </c>
      <c r="G14" s="166">
        <v>213771</v>
      </c>
      <c r="H14" s="166">
        <v>222768</v>
      </c>
      <c r="I14" s="181">
        <f t="shared" ref="I14:I21" si="6">IFERROR(H14/G14-1,"-")</f>
        <v>4.2087093197861192E-2</v>
      </c>
      <c r="J14" s="165">
        <f t="shared" si="1"/>
        <v>8997</v>
      </c>
      <c r="K14" s="167">
        <f t="shared" si="2"/>
        <v>0.44135285761552012</v>
      </c>
      <c r="N14" s="165" t="s">
        <v>112</v>
      </c>
      <c r="O14" s="166">
        <v>596</v>
      </c>
      <c r="P14" s="166">
        <v>0</v>
      </c>
      <c r="Q14" s="166">
        <v>0</v>
      </c>
      <c r="R14" s="166">
        <v>0</v>
      </c>
      <c r="S14" s="166">
        <v>0</v>
      </c>
      <c r="T14" s="166">
        <v>0</v>
      </c>
      <c r="U14" s="181" t="str">
        <f t="shared" ref="U14:U21" si="7">IFERROR(T14/S14-1,"-")</f>
        <v>-</v>
      </c>
      <c r="V14" s="165">
        <f t="shared" si="5"/>
        <v>0</v>
      </c>
      <c r="W14" s="167" t="e">
        <f t="shared" si="4"/>
        <v>#DIV/0!</v>
      </c>
    </row>
    <row r="15" spans="1:23" x14ac:dyDescent="0.25">
      <c r="A15" s="1"/>
      <c r="B15" s="165" t="s">
        <v>115</v>
      </c>
      <c r="C15" s="166">
        <v>14632</v>
      </c>
      <c r="D15" s="166">
        <v>5131</v>
      </c>
      <c r="E15" s="166">
        <v>19875</v>
      </c>
      <c r="F15" s="166">
        <v>21938</v>
      </c>
      <c r="G15" s="166">
        <v>25152</v>
      </c>
      <c r="H15" s="166">
        <v>26641</v>
      </c>
      <c r="I15" s="181">
        <f t="shared" si="6"/>
        <v>5.9200063613231491E-2</v>
      </c>
      <c r="J15" s="165">
        <f t="shared" si="1"/>
        <v>1489</v>
      </c>
      <c r="K15" s="167">
        <f t="shared" si="2"/>
        <v>5.2781734718339579E-2</v>
      </c>
      <c r="N15" s="165" t="s">
        <v>115</v>
      </c>
      <c r="O15" s="166">
        <v>89</v>
      </c>
      <c r="P15" s="166">
        <v>0</v>
      </c>
      <c r="Q15" s="166">
        <v>0</v>
      </c>
      <c r="R15" s="166">
        <v>0</v>
      </c>
      <c r="S15" s="166">
        <v>0</v>
      </c>
      <c r="T15" s="166">
        <v>0</v>
      </c>
      <c r="U15" s="181" t="str">
        <f t="shared" si="7"/>
        <v>-</v>
      </c>
      <c r="V15" s="165">
        <f t="shared" si="5"/>
        <v>0</v>
      </c>
      <c r="W15" s="167" t="e">
        <f t="shared" si="4"/>
        <v>#DIV/0!</v>
      </c>
    </row>
    <row r="16" spans="1:23" x14ac:dyDescent="0.25">
      <c r="A16" s="1"/>
      <c r="B16" s="165" t="s">
        <v>118</v>
      </c>
      <c r="C16" s="166">
        <v>5438</v>
      </c>
      <c r="D16" s="166">
        <v>7689</v>
      </c>
      <c r="E16" s="166">
        <v>13027</v>
      </c>
      <c r="F16" s="166">
        <v>15815</v>
      </c>
      <c r="G16" s="166">
        <v>17785</v>
      </c>
      <c r="H16" s="166">
        <v>17495</v>
      </c>
      <c r="I16" s="181">
        <f t="shared" si="6"/>
        <v>-1.6305875737981479E-2</v>
      </c>
      <c r="J16" s="165">
        <f t="shared" si="1"/>
        <v>-290</v>
      </c>
      <c r="K16" s="167">
        <f t="shared" si="2"/>
        <v>3.4661478506713368E-2</v>
      </c>
      <c r="N16" s="165" t="s">
        <v>118</v>
      </c>
      <c r="O16" s="166">
        <v>56</v>
      </c>
      <c r="P16" s="166">
        <v>0</v>
      </c>
      <c r="Q16" s="166">
        <v>0</v>
      </c>
      <c r="R16" s="166">
        <v>0</v>
      </c>
      <c r="S16" s="166">
        <v>0</v>
      </c>
      <c r="T16" s="166">
        <v>0</v>
      </c>
      <c r="U16" s="181" t="str">
        <f t="shared" si="7"/>
        <v>-</v>
      </c>
      <c r="V16" s="165">
        <f t="shared" si="5"/>
        <v>0</v>
      </c>
      <c r="W16" s="167" t="e">
        <f t="shared" si="4"/>
        <v>#DIV/0!</v>
      </c>
    </row>
    <row r="17" spans="1:23" x14ac:dyDescent="0.25">
      <c r="A17" s="1"/>
      <c r="B17" s="165" t="s">
        <v>125</v>
      </c>
      <c r="C17" s="166">
        <v>8166</v>
      </c>
      <c r="D17" s="166">
        <v>1435</v>
      </c>
      <c r="E17" s="166">
        <v>20678</v>
      </c>
      <c r="F17" s="166">
        <v>17815</v>
      </c>
      <c r="G17" s="166">
        <v>19351</v>
      </c>
      <c r="H17" s="166">
        <v>18159</v>
      </c>
      <c r="I17" s="181">
        <f t="shared" si="6"/>
        <v>-6.1598883778616109E-2</v>
      </c>
      <c r="J17" s="165">
        <f t="shared" si="1"/>
        <v>-1192</v>
      </c>
      <c r="K17" s="167">
        <f t="shared" si="2"/>
        <v>3.5977009900166224E-2</v>
      </c>
      <c r="N17" s="165" t="s">
        <v>125</v>
      </c>
      <c r="O17" s="166">
        <v>13</v>
      </c>
      <c r="P17" s="166">
        <v>0</v>
      </c>
      <c r="Q17" s="166">
        <v>0</v>
      </c>
      <c r="R17" s="166">
        <v>0</v>
      </c>
      <c r="S17" s="166">
        <v>0</v>
      </c>
      <c r="T17" s="166">
        <v>0</v>
      </c>
      <c r="U17" s="181" t="str">
        <f t="shared" si="7"/>
        <v>-</v>
      </c>
      <c r="V17" s="165">
        <f t="shared" si="5"/>
        <v>0</v>
      </c>
      <c r="W17" s="167" t="e">
        <f t="shared" si="4"/>
        <v>#DIV/0!</v>
      </c>
    </row>
    <row r="18" spans="1:23" x14ac:dyDescent="0.25">
      <c r="A18" s="1"/>
      <c r="B18" s="165" t="s">
        <v>121</v>
      </c>
      <c r="C18" s="166">
        <v>3282</v>
      </c>
      <c r="D18" s="166">
        <v>1293</v>
      </c>
      <c r="E18" s="166">
        <v>6270</v>
      </c>
      <c r="F18" s="166">
        <v>6495</v>
      </c>
      <c r="G18" s="166">
        <v>7630</v>
      </c>
      <c r="H18" s="166">
        <v>6788</v>
      </c>
      <c r="I18" s="181">
        <f t="shared" si="6"/>
        <v>-0.11035386631716904</v>
      </c>
      <c r="J18" s="165">
        <f t="shared" si="1"/>
        <v>-842</v>
      </c>
      <c r="K18" s="167">
        <f t="shared" si="2"/>
        <v>1.3448534787286102E-2</v>
      </c>
      <c r="N18" s="165" t="s">
        <v>121</v>
      </c>
      <c r="O18" s="166">
        <v>52</v>
      </c>
      <c r="P18" s="166">
        <v>0</v>
      </c>
      <c r="Q18" s="166">
        <v>0</v>
      </c>
      <c r="R18" s="166">
        <v>0</v>
      </c>
      <c r="S18" s="166">
        <v>0</v>
      </c>
      <c r="T18" s="166">
        <v>0</v>
      </c>
      <c r="U18" s="181" t="str">
        <f t="shared" si="7"/>
        <v>-</v>
      </c>
      <c r="V18" s="165">
        <f t="shared" si="5"/>
        <v>0</v>
      </c>
      <c r="W18" s="167" t="e">
        <f t="shared" si="4"/>
        <v>#DIV/0!</v>
      </c>
    </row>
    <row r="19" spans="1:23" x14ac:dyDescent="0.25">
      <c r="A19" s="164" t="s">
        <v>146</v>
      </c>
      <c r="B19" s="165" t="s">
        <v>130</v>
      </c>
      <c r="C19" s="166">
        <v>10352</v>
      </c>
      <c r="D19" s="166">
        <v>166</v>
      </c>
      <c r="E19" s="166">
        <v>10987</v>
      </c>
      <c r="F19" s="166">
        <v>13556</v>
      </c>
      <c r="G19" s="166">
        <v>12260</v>
      </c>
      <c r="H19" s="166">
        <v>12188</v>
      </c>
      <c r="I19" s="181">
        <f t="shared" si="6"/>
        <v>-5.8727569331158413E-3</v>
      </c>
      <c r="J19" s="165">
        <f t="shared" si="1"/>
        <v>-72</v>
      </c>
      <c r="K19" s="167">
        <f t="shared" si="2"/>
        <v>2.4147133468980998E-2</v>
      </c>
      <c r="N19" s="165" t="s">
        <v>130</v>
      </c>
      <c r="O19" s="166">
        <v>60</v>
      </c>
      <c r="P19" s="166">
        <v>0</v>
      </c>
      <c r="Q19" s="166">
        <v>0</v>
      </c>
      <c r="R19" s="166">
        <v>0</v>
      </c>
      <c r="S19" s="166">
        <v>0</v>
      </c>
      <c r="T19" s="166">
        <v>0</v>
      </c>
      <c r="U19" s="181" t="str">
        <f t="shared" si="7"/>
        <v>-</v>
      </c>
      <c r="V19" s="165">
        <f t="shared" si="5"/>
        <v>0</v>
      </c>
      <c r="W19" s="167" t="e">
        <f t="shared" si="4"/>
        <v>#DIV/0!</v>
      </c>
    </row>
    <row r="20" spans="1:23" x14ac:dyDescent="0.25">
      <c r="A20" s="169" t="s">
        <v>147</v>
      </c>
      <c r="B20" s="165" t="s">
        <v>133</v>
      </c>
      <c r="C20" s="166">
        <v>16006</v>
      </c>
      <c r="D20" s="166">
        <v>1205</v>
      </c>
      <c r="E20" s="166">
        <v>10360</v>
      </c>
      <c r="F20" s="166">
        <v>13679</v>
      </c>
      <c r="G20" s="166">
        <v>16333</v>
      </c>
      <c r="H20" s="166">
        <v>11699</v>
      </c>
      <c r="I20" s="181">
        <f t="shared" si="6"/>
        <v>-0.28372007591991677</v>
      </c>
      <c r="J20" s="165">
        <f t="shared" si="1"/>
        <v>-4634</v>
      </c>
      <c r="K20" s="167">
        <f t="shared" si="2"/>
        <v>2.3178315921694184E-2</v>
      </c>
      <c r="N20" s="165" t="s">
        <v>133</v>
      </c>
      <c r="O20" s="166">
        <v>96</v>
      </c>
      <c r="P20" s="166">
        <v>0</v>
      </c>
      <c r="Q20" s="166">
        <v>0</v>
      </c>
      <c r="R20" s="166">
        <v>0</v>
      </c>
      <c r="S20" s="166">
        <v>0</v>
      </c>
      <c r="T20" s="166">
        <v>0</v>
      </c>
      <c r="U20" s="181" t="str">
        <f t="shared" si="7"/>
        <v>-</v>
      </c>
      <c r="V20" s="165">
        <f t="shared" si="5"/>
        <v>0</v>
      </c>
      <c r="W20" s="167" t="e">
        <f t="shared" si="4"/>
        <v>#DIV/0!</v>
      </c>
    </row>
    <row r="21" spans="1:23" x14ac:dyDescent="0.25">
      <c r="B21" s="170" t="s">
        <v>147</v>
      </c>
      <c r="C21" s="171">
        <f t="shared" ref="C21" si="8">C13-SUM(C14:C20)</f>
        <v>59299</v>
      </c>
      <c r="D21" s="171">
        <f t="shared" ref="D21:H21" si="9">D13-SUM(D14:D20)</f>
        <v>30471</v>
      </c>
      <c r="E21" s="171">
        <f t="shared" si="9"/>
        <v>104240</v>
      </c>
      <c r="F21" s="171">
        <f t="shared" si="9"/>
        <v>116823</v>
      </c>
      <c r="G21" s="171">
        <f t="shared" si="9"/>
        <v>121191</v>
      </c>
      <c r="H21" s="171">
        <f t="shared" si="9"/>
        <v>131078</v>
      </c>
      <c r="I21" s="182">
        <f t="shared" si="6"/>
        <v>8.1581965657515854E-2</v>
      </c>
      <c r="J21" s="170">
        <f t="shared" si="1"/>
        <v>9887</v>
      </c>
      <c r="K21" s="172">
        <f t="shared" si="2"/>
        <v>0.25969461444429698</v>
      </c>
      <c r="N21" s="170" t="s">
        <v>147</v>
      </c>
      <c r="O21" s="171">
        <f t="shared" ref="O21:T21" si="10">O13-SUM(O14:O20)</f>
        <v>566</v>
      </c>
      <c r="P21" s="171">
        <f t="shared" si="10"/>
        <v>0</v>
      </c>
      <c r="Q21" s="171">
        <f t="shared" si="10"/>
        <v>0</v>
      </c>
      <c r="R21" s="171">
        <f t="shared" si="10"/>
        <v>0</v>
      </c>
      <c r="S21" s="171">
        <f t="shared" si="10"/>
        <v>0</v>
      </c>
      <c r="T21" s="171">
        <f t="shared" si="10"/>
        <v>0</v>
      </c>
      <c r="U21" s="182" t="str">
        <f t="shared" si="7"/>
        <v>-</v>
      </c>
      <c r="V21" s="170">
        <f>T21-S21</f>
        <v>0</v>
      </c>
      <c r="W21" s="172" t="e">
        <f t="shared" si="4"/>
        <v>#DIV/0!</v>
      </c>
    </row>
    <row r="22" spans="1:23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70</v>
      </c>
      <c r="C23" s="178">
        <f t="shared" ref="C23:H23" si="11">C24+C27</f>
        <v>64346</v>
      </c>
      <c r="D23" s="178">
        <f t="shared" si="11"/>
        <v>27981</v>
      </c>
      <c r="E23" s="178">
        <f t="shared" si="11"/>
        <v>93344</v>
      </c>
      <c r="F23" s="178">
        <f t="shared" si="11"/>
        <v>135498</v>
      </c>
      <c r="G23" s="178">
        <f t="shared" si="11"/>
        <v>149077</v>
      </c>
      <c r="H23" s="178">
        <f t="shared" si="11"/>
        <v>151868</v>
      </c>
      <c r="I23" s="179">
        <f>IFERROR(H23/G23-1,"-")</f>
        <v>1.8721868564567368E-2</v>
      </c>
      <c r="J23" s="178">
        <f>H23-G23</f>
        <v>2791</v>
      </c>
      <c r="K23" s="179">
        <f t="shared" ref="K23:K35" si="12">H23/H$9</f>
        <v>0.30088421936882231</v>
      </c>
    </row>
    <row r="24" spans="1:23" x14ac:dyDescent="0.25">
      <c r="B24" s="161" t="s">
        <v>99</v>
      </c>
      <c r="C24" s="162">
        <v>3630</v>
      </c>
      <c r="D24" s="162">
        <v>16128</v>
      </c>
      <c r="E24" s="162">
        <v>10405</v>
      </c>
      <c r="F24" s="162">
        <v>12221</v>
      </c>
      <c r="G24" s="162">
        <v>11850</v>
      </c>
      <c r="H24" s="162">
        <v>11197</v>
      </c>
      <c r="I24" s="180">
        <f>IFERROR(H24/G24-1,"-")</f>
        <v>-5.5105485232067486E-2</v>
      </c>
      <c r="J24" s="161">
        <f t="shared" ref="J24:J34" si="13">H24-G24</f>
        <v>-653</v>
      </c>
      <c r="K24" s="163">
        <f t="shared" si="12"/>
        <v>2.2183742488692176E-2</v>
      </c>
    </row>
    <row r="25" spans="1:23" x14ac:dyDescent="0.25">
      <c r="B25" s="165" t="s">
        <v>105</v>
      </c>
      <c r="C25" s="166">
        <v>2906</v>
      </c>
      <c r="D25" s="166">
        <v>13399</v>
      </c>
      <c r="E25" s="166">
        <v>6134</v>
      </c>
      <c r="F25" s="166">
        <v>6493</v>
      </c>
      <c r="G25" s="166">
        <v>6081</v>
      </c>
      <c r="H25" s="166">
        <v>4276</v>
      </c>
      <c r="I25" s="181">
        <f>IFERROR(H25/G25-1,"-")</f>
        <v>-0.2968261799046209</v>
      </c>
      <c r="J25" s="165">
        <f t="shared" si="13"/>
        <v>-1805</v>
      </c>
      <c r="K25" s="167">
        <f t="shared" si="12"/>
        <v>8.4717051783198844E-3</v>
      </c>
    </row>
    <row r="26" spans="1:23" x14ac:dyDescent="0.25">
      <c r="B26" s="165" t="s">
        <v>102</v>
      </c>
      <c r="C26" s="166">
        <v>724</v>
      </c>
      <c r="D26" s="166">
        <v>2729</v>
      </c>
      <c r="E26" s="166">
        <v>4271</v>
      </c>
      <c r="F26" s="166">
        <v>5728</v>
      </c>
      <c r="G26" s="166">
        <v>5769</v>
      </c>
      <c r="H26" s="166">
        <v>6921</v>
      </c>
      <c r="I26" s="181">
        <f>IFERROR(H26/G26-1,"-")</f>
        <v>0.19968798751950079</v>
      </c>
      <c r="J26" s="165">
        <f t="shared" si="13"/>
        <v>1152</v>
      </c>
      <c r="K26" s="167">
        <f t="shared" si="12"/>
        <v>1.3712037310372292E-2</v>
      </c>
    </row>
    <row r="27" spans="1:23" x14ac:dyDescent="0.25">
      <c r="B27" s="161" t="s">
        <v>109</v>
      </c>
      <c r="C27" s="162">
        <v>60716</v>
      </c>
      <c r="D27" s="162">
        <v>11853</v>
      </c>
      <c r="E27" s="162">
        <v>82939</v>
      </c>
      <c r="F27" s="162">
        <v>123277</v>
      </c>
      <c r="G27" s="162">
        <v>137227</v>
      </c>
      <c r="H27" s="162">
        <v>140671</v>
      </c>
      <c r="I27" s="180">
        <f>IFERROR(H27/G27-1,"-")</f>
        <v>2.5097101882282535E-2</v>
      </c>
      <c r="J27" s="161">
        <f t="shared" si="13"/>
        <v>3444</v>
      </c>
      <c r="K27" s="163">
        <f t="shared" si="12"/>
        <v>0.27870047688013011</v>
      </c>
    </row>
    <row r="28" spans="1:23" x14ac:dyDescent="0.25">
      <c r="B28" s="165" t="s">
        <v>112</v>
      </c>
      <c r="C28" s="166">
        <v>32787</v>
      </c>
      <c r="D28" s="166">
        <v>831</v>
      </c>
      <c r="E28" s="166">
        <v>39529</v>
      </c>
      <c r="F28" s="166">
        <v>65090</v>
      </c>
      <c r="G28" s="166">
        <v>76523</v>
      </c>
      <c r="H28" s="166">
        <v>81963</v>
      </c>
      <c r="I28" s="181">
        <f t="shared" ref="I28:I35" si="14">IFERROR(H28/G28-1,"-")</f>
        <v>7.1089737725912538E-2</v>
      </c>
      <c r="J28" s="165">
        <f t="shared" si="13"/>
        <v>5440</v>
      </c>
      <c r="K28" s="167">
        <f t="shared" si="12"/>
        <v>0.16238689699032569</v>
      </c>
    </row>
    <row r="29" spans="1:23" x14ac:dyDescent="0.25">
      <c r="B29" s="165" t="s">
        <v>115</v>
      </c>
      <c r="C29" s="166">
        <v>5288</v>
      </c>
      <c r="D29" s="166">
        <v>1407</v>
      </c>
      <c r="E29" s="166">
        <v>5430</v>
      </c>
      <c r="F29" s="166">
        <v>6424</v>
      </c>
      <c r="G29" s="166">
        <v>7330</v>
      </c>
      <c r="H29" s="166">
        <v>6658</v>
      </c>
      <c r="I29" s="181">
        <f t="shared" si="14"/>
        <v>-9.167803547066844E-2</v>
      </c>
      <c r="J29" s="165">
        <f t="shared" si="13"/>
        <v>-672</v>
      </c>
      <c r="K29" s="167">
        <f t="shared" si="12"/>
        <v>1.3190975930134187E-2</v>
      </c>
    </row>
    <row r="30" spans="1:23" x14ac:dyDescent="0.25">
      <c r="B30" s="165" t="s">
        <v>118</v>
      </c>
      <c r="C30" s="166">
        <v>1832</v>
      </c>
      <c r="D30" s="166">
        <v>1901</v>
      </c>
      <c r="E30" s="166">
        <v>4245</v>
      </c>
      <c r="F30" s="166">
        <v>6768</v>
      </c>
      <c r="G30" s="166">
        <v>8693</v>
      </c>
      <c r="H30" s="166">
        <v>5116</v>
      </c>
      <c r="I30" s="181">
        <f t="shared" si="14"/>
        <v>-0.41148050155297367</v>
      </c>
      <c r="J30" s="165">
        <f t="shared" si="13"/>
        <v>-3577</v>
      </c>
      <c r="K30" s="167">
        <f t="shared" si="12"/>
        <v>1.0135931639916869E-2</v>
      </c>
    </row>
    <row r="31" spans="1:23" x14ac:dyDescent="0.25">
      <c r="B31" s="165" t="s">
        <v>125</v>
      </c>
      <c r="C31" s="166">
        <v>2275</v>
      </c>
      <c r="D31" s="166">
        <v>442</v>
      </c>
      <c r="E31" s="166">
        <v>4881</v>
      </c>
      <c r="F31" s="166">
        <v>5557</v>
      </c>
      <c r="G31" s="166">
        <v>4713</v>
      </c>
      <c r="H31" s="166">
        <v>4494</v>
      </c>
      <c r="I31" s="181">
        <f t="shared" si="14"/>
        <v>-4.6467218332272409E-2</v>
      </c>
      <c r="J31" s="165">
        <f t="shared" si="13"/>
        <v>-219</v>
      </c>
      <c r="K31" s="167">
        <f t="shared" si="12"/>
        <v>8.903611569543864E-3</v>
      </c>
    </row>
    <row r="32" spans="1:23" x14ac:dyDescent="0.25">
      <c r="B32" s="165" t="s">
        <v>121</v>
      </c>
      <c r="C32" s="166">
        <v>1200</v>
      </c>
      <c r="D32" s="166">
        <v>499</v>
      </c>
      <c r="E32" s="166">
        <v>2109</v>
      </c>
      <c r="F32" s="166">
        <v>2232</v>
      </c>
      <c r="G32" s="166">
        <v>2348</v>
      </c>
      <c r="H32" s="166">
        <v>2118</v>
      </c>
      <c r="I32" s="181">
        <f t="shared" si="14"/>
        <v>-9.7955706984667823E-2</v>
      </c>
      <c r="J32" s="165">
        <f t="shared" si="13"/>
        <v>-230</v>
      </c>
      <c r="K32" s="167">
        <f t="shared" si="12"/>
        <v>4.1962281495981088E-3</v>
      </c>
    </row>
    <row r="33" spans="2:11" x14ac:dyDescent="0.25">
      <c r="B33" s="165" t="s">
        <v>130</v>
      </c>
      <c r="C33" s="166">
        <v>1994</v>
      </c>
      <c r="D33" s="166">
        <v>24</v>
      </c>
      <c r="E33" s="166">
        <v>1352</v>
      </c>
      <c r="F33" s="166">
        <v>2266</v>
      </c>
      <c r="G33" s="166">
        <v>1743</v>
      </c>
      <c r="H33" s="166">
        <v>2137</v>
      </c>
      <c r="I33" s="181">
        <f t="shared" si="14"/>
        <v>0.22604704532415365</v>
      </c>
      <c r="J33" s="165">
        <f t="shared" si="13"/>
        <v>394</v>
      </c>
      <c r="K33" s="167">
        <f t="shared" si="12"/>
        <v>4.2338713671818502E-3</v>
      </c>
    </row>
    <row r="34" spans="2:11" x14ac:dyDescent="0.25">
      <c r="B34" s="165" t="s">
        <v>133</v>
      </c>
      <c r="C34" s="166">
        <v>1701</v>
      </c>
      <c r="D34" s="166">
        <v>126</v>
      </c>
      <c r="E34" s="166">
        <v>811</v>
      </c>
      <c r="F34" s="166">
        <v>1891</v>
      </c>
      <c r="G34" s="166">
        <v>2106</v>
      </c>
      <c r="H34" s="166">
        <v>1206</v>
      </c>
      <c r="I34" s="181">
        <f t="shared" si="14"/>
        <v>-0.42735042735042739</v>
      </c>
      <c r="J34" s="165">
        <f t="shared" si="13"/>
        <v>-900</v>
      </c>
      <c r="K34" s="167">
        <f t="shared" si="12"/>
        <v>2.3893537055785269E-3</v>
      </c>
    </row>
    <row r="35" spans="2:11" x14ac:dyDescent="0.25">
      <c r="B35" s="170" t="s">
        <v>147</v>
      </c>
      <c r="C35" s="171">
        <f t="shared" ref="C35" si="15">C27-SUM(C28:C34)</f>
        <v>13639</v>
      </c>
      <c r="D35" s="171">
        <f t="shared" ref="D35:H35" si="16">D27-SUM(D28:D34)</f>
        <v>6623</v>
      </c>
      <c r="E35" s="171">
        <f t="shared" si="16"/>
        <v>24582</v>
      </c>
      <c r="F35" s="171">
        <f t="shared" si="16"/>
        <v>33049</v>
      </c>
      <c r="G35" s="171">
        <f t="shared" si="16"/>
        <v>33771</v>
      </c>
      <c r="H35" s="171">
        <f t="shared" si="16"/>
        <v>36979</v>
      </c>
      <c r="I35" s="182">
        <f t="shared" si="14"/>
        <v>9.49927452548045E-2</v>
      </c>
      <c r="J35" s="170">
        <f>H35-G35</f>
        <v>3208</v>
      </c>
      <c r="K35" s="172">
        <f t="shared" si="12"/>
        <v>7.3263607527851021E-2</v>
      </c>
    </row>
    <row r="36" spans="2:11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70</v>
      </c>
      <c r="C37" s="178">
        <f t="shared" ref="C37:H37" si="17">C38+C41</f>
        <v>102171</v>
      </c>
      <c r="D37" s="178">
        <f t="shared" si="17"/>
        <v>43809</v>
      </c>
      <c r="E37" s="178">
        <f t="shared" si="17"/>
        <v>196098</v>
      </c>
      <c r="F37" s="178">
        <f t="shared" si="17"/>
        <v>204306</v>
      </c>
      <c r="G37" s="178">
        <f t="shared" si="17"/>
        <v>219623</v>
      </c>
      <c r="H37" s="178">
        <f t="shared" si="17"/>
        <v>223924</v>
      </c>
      <c r="I37" s="179">
        <f>IFERROR(H37/G37-1,"-")</f>
        <v>1.9583559099001446E-2</v>
      </c>
      <c r="J37" s="178">
        <f>H37-G37</f>
        <v>4301</v>
      </c>
      <c r="K37" s="179">
        <f t="shared" ref="K37:K49" si="18">H37/H$9</f>
        <v>0.44364315022219403</v>
      </c>
    </row>
    <row r="38" spans="2:11" x14ac:dyDescent="0.25">
      <c r="B38" s="161" t="s">
        <v>99</v>
      </c>
      <c r="C38" s="162">
        <v>4287</v>
      </c>
      <c r="D38" s="162">
        <v>15685</v>
      </c>
      <c r="E38" s="162">
        <v>12609</v>
      </c>
      <c r="F38" s="162">
        <v>10643</v>
      </c>
      <c r="G38" s="162">
        <v>10511</v>
      </c>
      <c r="H38" s="162">
        <v>11460</v>
      </c>
      <c r="I38" s="180">
        <f>IFERROR(H38/G38-1,"-")</f>
        <v>9.0286366663495432E-2</v>
      </c>
      <c r="J38" s="161">
        <f t="shared" ref="J38:J48" si="19">H38-G38</f>
        <v>949</v>
      </c>
      <c r="K38" s="163">
        <f t="shared" si="18"/>
        <v>2.2704803868930278E-2</v>
      </c>
    </row>
    <row r="39" spans="2:11" x14ac:dyDescent="0.25">
      <c r="B39" s="165" t="s">
        <v>105</v>
      </c>
      <c r="C39" s="166">
        <v>3014</v>
      </c>
      <c r="D39" s="166">
        <v>14160</v>
      </c>
      <c r="E39" s="166">
        <v>9181</v>
      </c>
      <c r="F39" s="166">
        <v>6542</v>
      </c>
      <c r="G39" s="166">
        <v>5341</v>
      </c>
      <c r="H39" s="166">
        <v>5768</v>
      </c>
      <c r="I39" s="181">
        <f>IFERROR(H39/G39-1,"-")</f>
        <v>7.9947575360419298E-2</v>
      </c>
      <c r="J39" s="165">
        <f t="shared" si="19"/>
        <v>427</v>
      </c>
      <c r="K39" s="167">
        <f t="shared" si="18"/>
        <v>1.1427688369632621E-2</v>
      </c>
    </row>
    <row r="40" spans="2:11" x14ac:dyDescent="0.25">
      <c r="B40" s="165" t="s">
        <v>102</v>
      </c>
      <c r="C40" s="166">
        <v>1273</v>
      </c>
      <c r="D40" s="166">
        <v>1525</v>
      </c>
      <c r="E40" s="166">
        <v>3428</v>
      </c>
      <c r="F40" s="166">
        <v>4101</v>
      </c>
      <c r="G40" s="166">
        <v>5170</v>
      </c>
      <c r="H40" s="166">
        <v>5692</v>
      </c>
      <c r="I40" s="181">
        <f>IFERROR(H40/G40-1,"-")</f>
        <v>0.10096711798839464</v>
      </c>
      <c r="J40" s="165">
        <f t="shared" si="19"/>
        <v>522</v>
      </c>
      <c r="K40" s="167">
        <f t="shared" si="18"/>
        <v>1.1277115499297656E-2</v>
      </c>
    </row>
    <row r="41" spans="2:11" x14ac:dyDescent="0.25">
      <c r="B41" s="161" t="s">
        <v>109</v>
      </c>
      <c r="C41" s="162">
        <v>97884</v>
      </c>
      <c r="D41" s="162">
        <v>28124</v>
      </c>
      <c r="E41" s="162">
        <v>183489</v>
      </c>
      <c r="F41" s="162">
        <v>193663</v>
      </c>
      <c r="G41" s="162">
        <v>209112</v>
      </c>
      <c r="H41" s="162">
        <v>212464</v>
      </c>
      <c r="I41" s="180">
        <f>IFERROR(H41/G41-1,"-")</f>
        <v>1.6029687440223483E-2</v>
      </c>
      <c r="J41" s="161">
        <f t="shared" si="19"/>
        <v>3352</v>
      </c>
      <c r="K41" s="163">
        <f t="shared" si="18"/>
        <v>0.42093834635326377</v>
      </c>
    </row>
    <row r="42" spans="2:11" x14ac:dyDescent="0.25">
      <c r="B42" s="165" t="s">
        <v>112</v>
      </c>
      <c r="C42" s="166">
        <v>40531</v>
      </c>
      <c r="D42" s="166">
        <v>1009</v>
      </c>
      <c r="E42" s="166">
        <v>84219</v>
      </c>
      <c r="F42" s="166">
        <v>97787</v>
      </c>
      <c r="G42" s="166">
        <v>107454</v>
      </c>
      <c r="H42" s="166">
        <v>110577</v>
      </c>
      <c r="I42" s="181">
        <f t="shared" ref="I42:I49" si="20">IFERROR(H42/G42-1,"-")</f>
        <v>2.906359930761071E-2</v>
      </c>
      <c r="J42" s="165">
        <f t="shared" si="19"/>
        <v>3123</v>
      </c>
      <c r="K42" s="167">
        <f t="shared" si="18"/>
        <v>0.21907758267144009</v>
      </c>
    </row>
    <row r="43" spans="2:11" x14ac:dyDescent="0.25">
      <c r="B43" s="165" t="s">
        <v>115</v>
      </c>
      <c r="C43" s="166">
        <v>3224</v>
      </c>
      <c r="D43" s="166">
        <v>2070</v>
      </c>
      <c r="E43" s="166">
        <v>5041</v>
      </c>
      <c r="F43" s="166">
        <v>4711</v>
      </c>
      <c r="G43" s="166">
        <v>5722</v>
      </c>
      <c r="H43" s="166">
        <v>6731</v>
      </c>
      <c r="I43" s="181">
        <f t="shared" si="20"/>
        <v>0.17633694512408238</v>
      </c>
      <c r="J43" s="165">
        <f t="shared" si="19"/>
        <v>1009</v>
      </c>
      <c r="K43" s="167">
        <f t="shared" si="18"/>
        <v>1.3335605134534878E-2</v>
      </c>
    </row>
    <row r="44" spans="2:11" x14ac:dyDescent="0.25">
      <c r="B44" s="165" t="s">
        <v>118</v>
      </c>
      <c r="C44" s="166">
        <v>1607</v>
      </c>
      <c r="D44" s="166">
        <v>3864</v>
      </c>
      <c r="E44" s="166">
        <v>4358</v>
      </c>
      <c r="F44" s="166">
        <v>4060</v>
      </c>
      <c r="G44" s="166">
        <v>4459</v>
      </c>
      <c r="H44" s="166">
        <v>4355</v>
      </c>
      <c r="I44" s="181">
        <f t="shared" si="20"/>
        <v>-2.3323615160349864E-2</v>
      </c>
      <c r="J44" s="165">
        <f t="shared" si="19"/>
        <v>-104</v>
      </c>
      <c r="K44" s="167">
        <f t="shared" si="18"/>
        <v>8.6282217145891241E-3</v>
      </c>
    </row>
    <row r="45" spans="2:11" x14ac:dyDescent="0.25">
      <c r="B45" s="165" t="s">
        <v>125</v>
      </c>
      <c r="C45" s="166">
        <v>5044</v>
      </c>
      <c r="D45" s="166">
        <v>775</v>
      </c>
      <c r="E45" s="166">
        <v>12369</v>
      </c>
      <c r="F45" s="166">
        <v>9571</v>
      </c>
      <c r="G45" s="166">
        <v>10739</v>
      </c>
      <c r="H45" s="166">
        <v>9918</v>
      </c>
      <c r="I45" s="181">
        <f t="shared" si="20"/>
        <v>-7.6450321258962672E-2</v>
      </c>
      <c r="J45" s="165">
        <f t="shared" si="19"/>
        <v>-821</v>
      </c>
      <c r="K45" s="167">
        <f t="shared" si="18"/>
        <v>1.9649759578712959E-2</v>
      </c>
    </row>
    <row r="46" spans="2:11" x14ac:dyDescent="0.25">
      <c r="B46" s="165" t="s">
        <v>121</v>
      </c>
      <c r="C46" s="166">
        <v>1457</v>
      </c>
      <c r="D46" s="166">
        <v>640</v>
      </c>
      <c r="E46" s="166">
        <v>3081</v>
      </c>
      <c r="F46" s="166">
        <v>3129</v>
      </c>
      <c r="G46" s="166">
        <v>4033</v>
      </c>
      <c r="H46" s="166">
        <v>3634</v>
      </c>
      <c r="I46" s="181">
        <f t="shared" si="20"/>
        <v>-9.8933796181502554E-2</v>
      </c>
      <c r="J46" s="165">
        <f t="shared" si="19"/>
        <v>-399</v>
      </c>
      <c r="K46" s="167">
        <f t="shared" si="18"/>
        <v>7.1997606683850465E-3</v>
      </c>
    </row>
    <row r="47" spans="2:11" x14ac:dyDescent="0.25">
      <c r="B47" s="165" t="s">
        <v>130</v>
      </c>
      <c r="C47" s="166">
        <v>6272</v>
      </c>
      <c r="D47" s="166">
        <v>79</v>
      </c>
      <c r="E47" s="166">
        <v>7567</v>
      </c>
      <c r="F47" s="166">
        <v>8059</v>
      </c>
      <c r="G47" s="166">
        <v>7857</v>
      </c>
      <c r="H47" s="166">
        <v>7093</v>
      </c>
      <c r="I47" s="181">
        <f t="shared" si="20"/>
        <v>-9.7238131602392808E-2</v>
      </c>
      <c r="J47" s="165">
        <f t="shared" si="19"/>
        <v>-764</v>
      </c>
      <c r="K47" s="167">
        <f t="shared" si="18"/>
        <v>1.4052807490604054E-2</v>
      </c>
    </row>
    <row r="48" spans="2:11" x14ac:dyDescent="0.25">
      <c r="B48" s="165" t="s">
        <v>133</v>
      </c>
      <c r="C48" s="166">
        <v>10629</v>
      </c>
      <c r="D48" s="166">
        <v>881</v>
      </c>
      <c r="E48" s="166">
        <v>7474</v>
      </c>
      <c r="F48" s="166">
        <v>8296</v>
      </c>
      <c r="G48" s="166">
        <v>9369</v>
      </c>
      <c r="H48" s="166">
        <v>6869</v>
      </c>
      <c r="I48" s="181">
        <f t="shared" si="20"/>
        <v>-0.26683744262994979</v>
      </c>
      <c r="J48" s="165">
        <f t="shared" si="19"/>
        <v>-2500</v>
      </c>
      <c r="K48" s="167">
        <f t="shared" si="18"/>
        <v>1.3609013767511526E-2</v>
      </c>
    </row>
    <row r="49" spans="2:11" x14ac:dyDescent="0.25">
      <c r="B49" s="170" t="s">
        <v>147</v>
      </c>
      <c r="C49" s="171">
        <f t="shared" ref="C49" si="21">C41-SUM(C42:C48)</f>
        <v>29120</v>
      </c>
      <c r="D49" s="171">
        <f t="shared" ref="D49:H49" si="22">D41-SUM(D42:D48)</f>
        <v>18806</v>
      </c>
      <c r="E49" s="171">
        <f t="shared" si="22"/>
        <v>59380</v>
      </c>
      <c r="F49" s="171">
        <f t="shared" si="22"/>
        <v>58050</v>
      </c>
      <c r="G49" s="171">
        <f t="shared" si="22"/>
        <v>59479</v>
      </c>
      <c r="H49" s="171">
        <f t="shared" si="22"/>
        <v>63287</v>
      </c>
      <c r="I49" s="182">
        <f t="shared" si="20"/>
        <v>6.4022596210427274E-2</v>
      </c>
      <c r="J49" s="170">
        <f>H49-G49</f>
        <v>3808</v>
      </c>
      <c r="K49" s="172">
        <f t="shared" si="18"/>
        <v>0.12538559532748608</v>
      </c>
    </row>
    <row r="50" spans="2:11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70</v>
      </c>
      <c r="C51" s="178">
        <f t="shared" ref="C51:H51" si="23">IFERROR(C52+C55,"nd")</f>
        <v>1878</v>
      </c>
      <c r="D51" s="178">
        <f t="shared" si="23"/>
        <v>0</v>
      </c>
      <c r="E51" s="178">
        <f t="shared" si="23"/>
        <v>0</v>
      </c>
      <c r="F51" s="178">
        <f t="shared" si="23"/>
        <v>0</v>
      </c>
      <c r="G51" s="178">
        <f t="shared" si="23"/>
        <v>0</v>
      </c>
      <c r="H51" s="178">
        <f t="shared" si="23"/>
        <v>0</v>
      </c>
      <c r="I51" s="179" t="str">
        <f>IFERROR(H51/G51-1,"-")</f>
        <v>-</v>
      </c>
      <c r="J51" s="178">
        <f>H51-G51</f>
        <v>0</v>
      </c>
      <c r="K51" s="179">
        <f t="shared" ref="K51:K63" si="24">H51/H$9</f>
        <v>0</v>
      </c>
    </row>
    <row r="52" spans="2:11" x14ac:dyDescent="0.25">
      <c r="B52" s="161" t="s">
        <v>99</v>
      </c>
      <c r="C52" s="162">
        <v>350</v>
      </c>
      <c r="D52" s="162">
        <v>0</v>
      </c>
      <c r="E52" s="162">
        <v>0</v>
      </c>
      <c r="F52" s="162">
        <v>0</v>
      </c>
      <c r="G52" s="162">
        <v>0</v>
      </c>
      <c r="H52" s="162">
        <v>0</v>
      </c>
      <c r="I52" s="180" t="str">
        <f>IFERROR(H52/G52-1,"-")</f>
        <v>-</v>
      </c>
      <c r="J52" s="161">
        <f t="shared" ref="J52:J62" si="25">H52-G52</f>
        <v>0</v>
      </c>
      <c r="K52" s="163">
        <f t="shared" si="24"/>
        <v>0</v>
      </c>
    </row>
    <row r="53" spans="2:11" x14ac:dyDescent="0.25">
      <c r="B53" s="165" t="s">
        <v>105</v>
      </c>
      <c r="C53" s="166">
        <v>171</v>
      </c>
      <c r="D53" s="166">
        <v>0</v>
      </c>
      <c r="E53" s="166">
        <v>0</v>
      </c>
      <c r="F53" s="166">
        <v>0</v>
      </c>
      <c r="G53" s="166">
        <v>0</v>
      </c>
      <c r="H53" s="166">
        <v>0</v>
      </c>
      <c r="I53" s="181" t="str">
        <f>IFERROR(H53/G53-1,"-")</f>
        <v>-</v>
      </c>
      <c r="J53" s="165">
        <f t="shared" si="25"/>
        <v>0</v>
      </c>
      <c r="K53" s="167">
        <f t="shared" si="24"/>
        <v>0</v>
      </c>
    </row>
    <row r="54" spans="2:11" x14ac:dyDescent="0.25">
      <c r="B54" s="165" t="s">
        <v>102</v>
      </c>
      <c r="C54" s="166">
        <v>179</v>
      </c>
      <c r="D54" s="166">
        <v>0</v>
      </c>
      <c r="E54" s="166">
        <v>0</v>
      </c>
      <c r="F54" s="166">
        <v>0</v>
      </c>
      <c r="G54" s="166">
        <v>0</v>
      </c>
      <c r="H54" s="166">
        <v>0</v>
      </c>
      <c r="I54" s="181" t="str">
        <f>IFERROR(H54/G54-1,"-")</f>
        <v>-</v>
      </c>
      <c r="J54" s="165">
        <f t="shared" si="25"/>
        <v>0</v>
      </c>
      <c r="K54" s="167">
        <f t="shared" si="24"/>
        <v>0</v>
      </c>
    </row>
    <row r="55" spans="2:11" x14ac:dyDescent="0.25">
      <c r="B55" s="161" t="s">
        <v>109</v>
      </c>
      <c r="C55" s="162">
        <v>1528</v>
      </c>
      <c r="D55" s="162">
        <v>0</v>
      </c>
      <c r="E55" s="162">
        <v>0</v>
      </c>
      <c r="F55" s="162">
        <v>0</v>
      </c>
      <c r="G55" s="162">
        <v>0</v>
      </c>
      <c r="H55" s="162">
        <v>0</v>
      </c>
      <c r="I55" s="180" t="str">
        <f>IFERROR(H55/G55-1,"-")</f>
        <v>-</v>
      </c>
      <c r="J55" s="161">
        <f t="shared" si="25"/>
        <v>0</v>
      </c>
      <c r="K55" s="163">
        <f t="shared" si="24"/>
        <v>0</v>
      </c>
    </row>
    <row r="56" spans="2:11" x14ac:dyDescent="0.25">
      <c r="B56" s="165" t="s">
        <v>112</v>
      </c>
      <c r="C56" s="166">
        <v>596</v>
      </c>
      <c r="D56" s="166">
        <v>0</v>
      </c>
      <c r="E56" s="166">
        <v>0</v>
      </c>
      <c r="F56" s="166">
        <v>0</v>
      </c>
      <c r="G56" s="166">
        <v>0</v>
      </c>
      <c r="H56" s="166">
        <v>0</v>
      </c>
      <c r="I56" s="181" t="str">
        <f t="shared" ref="I56:I63" si="26">IFERROR(H56/G56-1,"-")</f>
        <v>-</v>
      </c>
      <c r="J56" s="165">
        <f t="shared" si="25"/>
        <v>0</v>
      </c>
      <c r="K56" s="167">
        <f t="shared" si="24"/>
        <v>0</v>
      </c>
    </row>
    <row r="57" spans="2:11" x14ac:dyDescent="0.25">
      <c r="B57" s="165" t="s">
        <v>115</v>
      </c>
      <c r="C57" s="166">
        <v>89</v>
      </c>
      <c r="D57" s="166">
        <v>0</v>
      </c>
      <c r="E57" s="166">
        <v>0</v>
      </c>
      <c r="F57" s="166">
        <v>0</v>
      </c>
      <c r="G57" s="166">
        <v>0</v>
      </c>
      <c r="H57" s="166">
        <v>0</v>
      </c>
      <c r="I57" s="181" t="str">
        <f t="shared" si="26"/>
        <v>-</v>
      </c>
      <c r="J57" s="165">
        <f t="shared" si="25"/>
        <v>0</v>
      </c>
      <c r="K57" s="167">
        <f t="shared" si="24"/>
        <v>0</v>
      </c>
    </row>
    <row r="58" spans="2:11" x14ac:dyDescent="0.25">
      <c r="B58" s="165" t="s">
        <v>118</v>
      </c>
      <c r="C58" s="166">
        <v>56</v>
      </c>
      <c r="D58" s="166">
        <v>0</v>
      </c>
      <c r="E58" s="166">
        <v>0</v>
      </c>
      <c r="F58" s="166">
        <v>0</v>
      </c>
      <c r="G58" s="166">
        <v>0</v>
      </c>
      <c r="H58" s="166">
        <v>0</v>
      </c>
      <c r="I58" s="181" t="str">
        <f t="shared" si="26"/>
        <v>-</v>
      </c>
      <c r="J58" s="165">
        <f t="shared" si="25"/>
        <v>0</v>
      </c>
      <c r="K58" s="167">
        <f t="shared" si="24"/>
        <v>0</v>
      </c>
    </row>
    <row r="59" spans="2:11" x14ac:dyDescent="0.25">
      <c r="B59" s="165" t="s">
        <v>125</v>
      </c>
      <c r="C59" s="166">
        <v>13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81" t="str">
        <f t="shared" si="26"/>
        <v>-</v>
      </c>
      <c r="J59" s="165">
        <f t="shared" si="25"/>
        <v>0</v>
      </c>
      <c r="K59" s="167">
        <f t="shared" si="24"/>
        <v>0</v>
      </c>
    </row>
    <row r="60" spans="2:11" x14ac:dyDescent="0.25">
      <c r="B60" s="165" t="s">
        <v>121</v>
      </c>
      <c r="C60" s="166">
        <v>52</v>
      </c>
      <c r="D60" s="166">
        <v>0</v>
      </c>
      <c r="E60" s="166">
        <v>0</v>
      </c>
      <c r="F60" s="166">
        <v>0</v>
      </c>
      <c r="G60" s="166">
        <v>0</v>
      </c>
      <c r="H60" s="166">
        <v>0</v>
      </c>
      <c r="I60" s="181" t="str">
        <f t="shared" si="26"/>
        <v>-</v>
      </c>
      <c r="J60" s="165">
        <f t="shared" si="25"/>
        <v>0</v>
      </c>
      <c r="K60" s="167">
        <f t="shared" si="24"/>
        <v>0</v>
      </c>
    </row>
    <row r="61" spans="2:11" x14ac:dyDescent="0.25">
      <c r="B61" s="165" t="s">
        <v>130</v>
      </c>
      <c r="C61" s="166">
        <v>60</v>
      </c>
      <c r="D61" s="166">
        <v>0</v>
      </c>
      <c r="E61" s="166">
        <v>0</v>
      </c>
      <c r="F61" s="166">
        <v>0</v>
      </c>
      <c r="G61" s="166">
        <v>0</v>
      </c>
      <c r="H61" s="166">
        <v>0</v>
      </c>
      <c r="I61" s="181" t="str">
        <f t="shared" si="26"/>
        <v>-</v>
      </c>
      <c r="J61" s="165">
        <f t="shared" si="25"/>
        <v>0</v>
      </c>
      <c r="K61" s="167">
        <f t="shared" si="24"/>
        <v>0</v>
      </c>
    </row>
    <row r="62" spans="2:11" x14ac:dyDescent="0.25">
      <c r="B62" s="165" t="s">
        <v>133</v>
      </c>
      <c r="C62" s="166">
        <v>96</v>
      </c>
      <c r="D62" s="166">
        <v>0</v>
      </c>
      <c r="E62" s="166">
        <v>0</v>
      </c>
      <c r="F62" s="166">
        <v>0</v>
      </c>
      <c r="G62" s="166">
        <v>0</v>
      </c>
      <c r="H62" s="166">
        <v>0</v>
      </c>
      <c r="I62" s="181" t="str">
        <f t="shared" si="26"/>
        <v>-</v>
      </c>
      <c r="J62" s="165">
        <f t="shared" si="25"/>
        <v>0</v>
      </c>
      <c r="K62" s="167">
        <f t="shared" si="24"/>
        <v>0</v>
      </c>
    </row>
    <row r="63" spans="2:11" x14ac:dyDescent="0.25">
      <c r="B63" s="170" t="s">
        <v>147</v>
      </c>
      <c r="C63" s="171">
        <f t="shared" ref="C63:H63" si="27">IFERROR(C55-SUM(C56:C62),"nd")</f>
        <v>566</v>
      </c>
      <c r="D63" s="171">
        <f t="shared" si="27"/>
        <v>0</v>
      </c>
      <c r="E63" s="171">
        <f t="shared" si="27"/>
        <v>0</v>
      </c>
      <c r="F63" s="171">
        <f t="shared" si="27"/>
        <v>0</v>
      </c>
      <c r="G63" s="171">
        <f t="shared" si="27"/>
        <v>0</v>
      </c>
      <c r="H63" s="171">
        <f t="shared" si="27"/>
        <v>0</v>
      </c>
      <c r="I63" s="182" t="str">
        <f t="shared" si="26"/>
        <v>-</v>
      </c>
      <c r="J63" s="170">
        <f>H63-G63</f>
        <v>0</v>
      </c>
      <c r="K63" s="172">
        <f t="shared" si="24"/>
        <v>0</v>
      </c>
    </row>
    <row r="64" spans="2:11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70</v>
      </c>
      <c r="C65" s="178" t="str">
        <f t="shared" ref="C65:H65" si="28">IFERROR(C66+C69,"nd")</f>
        <v>nd</v>
      </c>
      <c r="D65" s="178" t="str">
        <f t="shared" si="28"/>
        <v>nd</v>
      </c>
      <c r="E65" s="178" t="str">
        <f t="shared" si="28"/>
        <v>nd</v>
      </c>
      <c r="F65" s="178" t="str">
        <f t="shared" si="28"/>
        <v>nd</v>
      </c>
      <c r="G65" s="178" t="str">
        <f t="shared" si="28"/>
        <v>nd</v>
      </c>
      <c r="H65" s="178" t="str">
        <f t="shared" si="28"/>
        <v>nd</v>
      </c>
      <c r="I65" s="179" t="str">
        <f>IFERROR(H65/G65-1,"-")</f>
        <v>-</v>
      </c>
      <c r="J65" s="178" t="str">
        <f>IFERROR(H65-G65,"-")</f>
        <v>-</v>
      </c>
      <c r="K65" s="179" t="str">
        <f>IFERROR(H65/H$9,"-")</f>
        <v>-</v>
      </c>
    </row>
    <row r="66" spans="2:11" x14ac:dyDescent="0.25">
      <c r="B66" s="161" t="s">
        <v>99</v>
      </c>
      <c r="C66" s="162" t="s">
        <v>300</v>
      </c>
      <c r="D66" s="162" t="s">
        <v>300</v>
      </c>
      <c r="E66" s="162" t="s">
        <v>300</v>
      </c>
      <c r="F66" s="162" t="s">
        <v>300</v>
      </c>
      <c r="G66" s="162" t="s">
        <v>300</v>
      </c>
      <c r="H66" s="162" t="s">
        <v>300</v>
      </c>
      <c r="I66" s="180" t="str">
        <f>IFERROR(H66/G66-1,"-")</f>
        <v>-</v>
      </c>
      <c r="J66" s="183" t="str">
        <f t="shared" ref="J66:J77" si="29">IFERROR(H66-G66,"-")</f>
        <v>-</v>
      </c>
      <c r="K66" s="163" t="str">
        <f t="shared" ref="K66:K77" si="30">IFERROR(H66/H$9,"-")</f>
        <v>-</v>
      </c>
    </row>
    <row r="67" spans="2:11" x14ac:dyDescent="0.25">
      <c r="B67" s="165" t="s">
        <v>105</v>
      </c>
      <c r="C67" s="166" t="s">
        <v>300</v>
      </c>
      <c r="D67" s="166" t="s">
        <v>300</v>
      </c>
      <c r="E67" s="166" t="s">
        <v>300</v>
      </c>
      <c r="F67" s="166" t="s">
        <v>300</v>
      </c>
      <c r="G67" s="166" t="s">
        <v>300</v>
      </c>
      <c r="H67" s="166" t="s">
        <v>300</v>
      </c>
      <c r="I67" s="181" t="str">
        <f>IFERROR(H67/G67-1,"-")</f>
        <v>-</v>
      </c>
      <c r="J67" s="184" t="str">
        <f t="shared" si="29"/>
        <v>-</v>
      </c>
      <c r="K67" s="167" t="str">
        <f t="shared" si="30"/>
        <v>-</v>
      </c>
    </row>
    <row r="68" spans="2:11" x14ac:dyDescent="0.25">
      <c r="B68" s="165" t="s">
        <v>102</v>
      </c>
      <c r="C68" s="166" t="s">
        <v>300</v>
      </c>
      <c r="D68" s="166" t="s">
        <v>300</v>
      </c>
      <c r="E68" s="166" t="s">
        <v>300</v>
      </c>
      <c r="F68" s="166" t="s">
        <v>300</v>
      </c>
      <c r="G68" s="166" t="s">
        <v>300</v>
      </c>
      <c r="H68" s="166" t="s">
        <v>300</v>
      </c>
      <c r="I68" s="181" t="str">
        <f>IFERROR(H68/G68-1,"-")</f>
        <v>-</v>
      </c>
      <c r="J68" s="184" t="str">
        <f t="shared" si="29"/>
        <v>-</v>
      </c>
      <c r="K68" s="167" t="str">
        <f t="shared" si="30"/>
        <v>-</v>
      </c>
    </row>
    <row r="69" spans="2:11" x14ac:dyDescent="0.25">
      <c r="B69" s="161" t="s">
        <v>109</v>
      </c>
      <c r="C69" s="162" t="s">
        <v>300</v>
      </c>
      <c r="D69" s="162" t="s">
        <v>300</v>
      </c>
      <c r="E69" s="162" t="s">
        <v>300</v>
      </c>
      <c r="F69" s="162" t="s">
        <v>300</v>
      </c>
      <c r="G69" s="162" t="s">
        <v>300</v>
      </c>
      <c r="H69" s="162" t="s">
        <v>300</v>
      </c>
      <c r="I69" s="180" t="str">
        <f>IFERROR(H69/G69-1,"-")</f>
        <v>-</v>
      </c>
      <c r="J69" s="183" t="str">
        <f t="shared" si="29"/>
        <v>-</v>
      </c>
      <c r="K69" s="163" t="str">
        <f t="shared" si="30"/>
        <v>-</v>
      </c>
    </row>
    <row r="70" spans="2:11" x14ac:dyDescent="0.25">
      <c r="B70" s="165" t="s">
        <v>112</v>
      </c>
      <c r="C70" s="166" t="s">
        <v>300</v>
      </c>
      <c r="D70" s="166" t="s">
        <v>300</v>
      </c>
      <c r="E70" s="166" t="s">
        <v>300</v>
      </c>
      <c r="F70" s="166" t="s">
        <v>300</v>
      </c>
      <c r="G70" s="166" t="s">
        <v>300</v>
      </c>
      <c r="H70" s="166" t="s">
        <v>300</v>
      </c>
      <c r="I70" s="181" t="str">
        <f t="shared" ref="I70:I77" si="31">IFERROR(H70/G70-1,"-")</f>
        <v>-</v>
      </c>
      <c r="J70" s="184" t="str">
        <f t="shared" si="29"/>
        <v>-</v>
      </c>
      <c r="K70" s="167" t="str">
        <f t="shared" si="30"/>
        <v>-</v>
      </c>
    </row>
    <row r="71" spans="2:11" x14ac:dyDescent="0.25">
      <c r="B71" s="165" t="s">
        <v>115</v>
      </c>
      <c r="C71" s="166" t="s">
        <v>300</v>
      </c>
      <c r="D71" s="166" t="s">
        <v>300</v>
      </c>
      <c r="E71" s="166" t="s">
        <v>300</v>
      </c>
      <c r="F71" s="166" t="s">
        <v>300</v>
      </c>
      <c r="G71" s="166" t="s">
        <v>300</v>
      </c>
      <c r="H71" s="166" t="s">
        <v>300</v>
      </c>
      <c r="I71" s="181" t="str">
        <f t="shared" si="31"/>
        <v>-</v>
      </c>
      <c r="J71" s="184" t="str">
        <f t="shared" si="29"/>
        <v>-</v>
      </c>
      <c r="K71" s="167" t="str">
        <f t="shared" si="30"/>
        <v>-</v>
      </c>
    </row>
    <row r="72" spans="2:11" x14ac:dyDescent="0.25">
      <c r="B72" s="165" t="s">
        <v>118</v>
      </c>
      <c r="C72" s="166" t="s">
        <v>300</v>
      </c>
      <c r="D72" s="166" t="s">
        <v>300</v>
      </c>
      <c r="E72" s="166" t="s">
        <v>300</v>
      </c>
      <c r="F72" s="166" t="s">
        <v>300</v>
      </c>
      <c r="G72" s="166" t="s">
        <v>300</v>
      </c>
      <c r="H72" s="166" t="s">
        <v>300</v>
      </c>
      <c r="I72" s="181" t="str">
        <f t="shared" si="31"/>
        <v>-</v>
      </c>
      <c r="J72" s="184" t="str">
        <f t="shared" si="29"/>
        <v>-</v>
      </c>
      <c r="K72" s="167" t="str">
        <f t="shared" si="30"/>
        <v>-</v>
      </c>
    </row>
    <row r="73" spans="2:11" x14ac:dyDescent="0.25">
      <c r="B73" s="165" t="s">
        <v>125</v>
      </c>
      <c r="C73" s="166" t="s">
        <v>300</v>
      </c>
      <c r="D73" s="166" t="s">
        <v>300</v>
      </c>
      <c r="E73" s="166" t="s">
        <v>300</v>
      </c>
      <c r="F73" s="166" t="s">
        <v>300</v>
      </c>
      <c r="G73" s="166" t="s">
        <v>300</v>
      </c>
      <c r="H73" s="166" t="s">
        <v>300</v>
      </c>
      <c r="I73" s="181" t="str">
        <f t="shared" si="31"/>
        <v>-</v>
      </c>
      <c r="J73" s="184" t="str">
        <f t="shared" si="29"/>
        <v>-</v>
      </c>
      <c r="K73" s="167" t="str">
        <f t="shared" si="30"/>
        <v>-</v>
      </c>
    </row>
    <row r="74" spans="2:11" x14ac:dyDescent="0.25">
      <c r="B74" s="165" t="s">
        <v>121</v>
      </c>
      <c r="C74" s="166" t="s">
        <v>300</v>
      </c>
      <c r="D74" s="166" t="s">
        <v>300</v>
      </c>
      <c r="E74" s="166" t="s">
        <v>300</v>
      </c>
      <c r="F74" s="166" t="s">
        <v>300</v>
      </c>
      <c r="G74" s="166" t="s">
        <v>300</v>
      </c>
      <c r="H74" s="166" t="s">
        <v>300</v>
      </c>
      <c r="I74" s="181" t="str">
        <f t="shared" si="31"/>
        <v>-</v>
      </c>
      <c r="J74" s="184" t="str">
        <f t="shared" si="29"/>
        <v>-</v>
      </c>
      <c r="K74" s="167" t="str">
        <f t="shared" si="30"/>
        <v>-</v>
      </c>
    </row>
    <row r="75" spans="2:11" x14ac:dyDescent="0.25">
      <c r="B75" s="165" t="s">
        <v>130</v>
      </c>
      <c r="C75" s="166" t="s">
        <v>300</v>
      </c>
      <c r="D75" s="166" t="s">
        <v>300</v>
      </c>
      <c r="E75" s="166" t="s">
        <v>300</v>
      </c>
      <c r="F75" s="166" t="s">
        <v>300</v>
      </c>
      <c r="G75" s="166" t="s">
        <v>300</v>
      </c>
      <c r="H75" s="166" t="s">
        <v>300</v>
      </c>
      <c r="I75" s="181" t="str">
        <f t="shared" si="31"/>
        <v>-</v>
      </c>
      <c r="J75" s="184" t="str">
        <f t="shared" si="29"/>
        <v>-</v>
      </c>
      <c r="K75" s="167" t="str">
        <f t="shared" si="30"/>
        <v>-</v>
      </c>
    </row>
    <row r="76" spans="2:11" x14ac:dyDescent="0.25">
      <c r="B76" s="165" t="s">
        <v>133</v>
      </c>
      <c r="C76" s="166" t="s">
        <v>300</v>
      </c>
      <c r="D76" s="166" t="s">
        <v>300</v>
      </c>
      <c r="E76" s="166" t="s">
        <v>300</v>
      </c>
      <c r="F76" s="166" t="s">
        <v>300</v>
      </c>
      <c r="G76" s="166" t="s">
        <v>300</v>
      </c>
      <c r="H76" s="166" t="s">
        <v>300</v>
      </c>
      <c r="I76" s="181" t="str">
        <f t="shared" si="31"/>
        <v>-</v>
      </c>
      <c r="J76" s="184" t="str">
        <f t="shared" si="29"/>
        <v>-</v>
      </c>
      <c r="K76" s="167" t="str">
        <f t="shared" si="30"/>
        <v>-</v>
      </c>
    </row>
    <row r="77" spans="2:11" x14ac:dyDescent="0.25">
      <c r="B77" s="170" t="s">
        <v>147</v>
      </c>
      <c r="C77" s="171" t="str">
        <f t="shared" ref="C77:H77" si="32">IFERROR(C69-SUM(C70:C76),"nd")</f>
        <v>nd</v>
      </c>
      <c r="D77" s="171" t="str">
        <f t="shared" si="32"/>
        <v>nd</v>
      </c>
      <c r="E77" s="171" t="str">
        <f t="shared" si="32"/>
        <v>nd</v>
      </c>
      <c r="F77" s="171" t="str">
        <f t="shared" si="32"/>
        <v>nd</v>
      </c>
      <c r="G77" s="171" t="str">
        <f t="shared" si="32"/>
        <v>nd</v>
      </c>
      <c r="H77" s="171" t="str">
        <f t="shared" si="32"/>
        <v>nd</v>
      </c>
      <c r="I77" s="182" t="str">
        <f t="shared" si="31"/>
        <v>-</v>
      </c>
      <c r="J77" s="185" t="str">
        <f t="shared" si="29"/>
        <v>-</v>
      </c>
      <c r="K77" s="172" t="str">
        <f t="shared" si="30"/>
        <v>-</v>
      </c>
    </row>
    <row r="78" spans="2:11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70</v>
      </c>
      <c r="C79" s="178">
        <f t="shared" ref="C79:H79" si="33">IFERROR(C80+C83,"nd")</f>
        <v>26023</v>
      </c>
      <c r="D79" s="178">
        <f t="shared" si="33"/>
        <v>12355</v>
      </c>
      <c r="E79" s="178">
        <f t="shared" si="33"/>
        <v>48023</v>
      </c>
      <c r="F79" s="178">
        <f t="shared" si="33"/>
        <v>58261</v>
      </c>
      <c r="G79" s="178">
        <f t="shared" si="33"/>
        <v>64100</v>
      </c>
      <c r="H79" s="178">
        <f t="shared" si="33"/>
        <v>73707</v>
      </c>
      <c r="I79" s="179">
        <f>IFERROR(H79/G79-1,"-")</f>
        <v>0.14987519500780033</v>
      </c>
      <c r="J79" s="178">
        <f>IFERROR(H79-G79,"-")</f>
        <v>9607</v>
      </c>
      <c r="K79" s="179">
        <f>IFERROR(H79/H$9,"-")</f>
        <v>0.14602992833920106</v>
      </c>
    </row>
    <row r="80" spans="2:11" x14ac:dyDescent="0.25">
      <c r="B80" s="161" t="s">
        <v>99</v>
      </c>
      <c r="C80" s="162">
        <v>6348</v>
      </c>
      <c r="D80" s="162">
        <v>5741</v>
      </c>
      <c r="E80" s="162">
        <v>18844</v>
      </c>
      <c r="F80" s="162">
        <v>21367</v>
      </c>
      <c r="G80" s="162">
        <v>25617</v>
      </c>
      <c r="H80" s="162">
        <v>29293</v>
      </c>
      <c r="I80" s="180">
        <f>IFERROR(H80/G80-1,"-")</f>
        <v>0.14349845805519768</v>
      </c>
      <c r="J80" s="183">
        <f t="shared" ref="J80:J91" si="34">IFERROR(H80-G80,"-")</f>
        <v>3676</v>
      </c>
      <c r="K80" s="163">
        <f t="shared" ref="K80:K91" si="35">IFERROR(H80/H$9,"-")</f>
        <v>5.8035935404238626E-2</v>
      </c>
    </row>
    <row r="81" spans="2:11" x14ac:dyDescent="0.25">
      <c r="B81" s="165" t="s">
        <v>105</v>
      </c>
      <c r="C81" s="166">
        <v>1948</v>
      </c>
      <c r="D81" s="166">
        <v>3459</v>
      </c>
      <c r="E81" s="166">
        <v>8898</v>
      </c>
      <c r="F81" s="166">
        <v>11075</v>
      </c>
      <c r="G81" s="166">
        <v>10705</v>
      </c>
      <c r="H81" s="166">
        <v>9256</v>
      </c>
      <c r="I81" s="181">
        <f>IFERROR(H81/G81-1,"-")</f>
        <v>-0.13535730966837922</v>
      </c>
      <c r="J81" s="184">
        <f t="shared" si="34"/>
        <v>-1449</v>
      </c>
      <c r="K81" s="167">
        <f t="shared" si="35"/>
        <v>1.8338190629216287E-2</v>
      </c>
    </row>
    <row r="82" spans="2:11" x14ac:dyDescent="0.25">
      <c r="B82" s="165" t="s">
        <v>102</v>
      </c>
      <c r="C82" s="166">
        <v>4400</v>
      </c>
      <c r="D82" s="166">
        <v>2282</v>
      </c>
      <c r="E82" s="166">
        <v>9946</v>
      </c>
      <c r="F82" s="166">
        <v>10292</v>
      </c>
      <c r="G82" s="166">
        <v>14912</v>
      </c>
      <c r="H82" s="166">
        <v>20037</v>
      </c>
      <c r="I82" s="181">
        <f>IFERROR(H82/G82-1,"-")</f>
        <v>0.34368293991416299</v>
      </c>
      <c r="J82" s="184">
        <f t="shared" si="34"/>
        <v>5125</v>
      </c>
      <c r="K82" s="167">
        <f t="shared" si="35"/>
        <v>3.9697744775022338E-2</v>
      </c>
    </row>
    <row r="83" spans="2:11" x14ac:dyDescent="0.25">
      <c r="B83" s="161" t="s">
        <v>109</v>
      </c>
      <c r="C83" s="162">
        <v>19675</v>
      </c>
      <c r="D83" s="162">
        <v>6614</v>
      </c>
      <c r="E83" s="162">
        <v>29179</v>
      </c>
      <c r="F83" s="162">
        <v>36894</v>
      </c>
      <c r="G83" s="162">
        <v>38483</v>
      </c>
      <c r="H83" s="162">
        <v>44414</v>
      </c>
      <c r="I83" s="180">
        <f>IFERROR(H83/G83-1,"-")</f>
        <v>0.15412000103941992</v>
      </c>
      <c r="J83" s="183">
        <f t="shared" si="34"/>
        <v>5931</v>
      </c>
      <c r="K83" s="163">
        <f t="shared" si="35"/>
        <v>8.799399293496242E-2</v>
      </c>
    </row>
    <row r="84" spans="2:11" x14ac:dyDescent="0.25">
      <c r="B84" s="165" t="s">
        <v>112</v>
      </c>
      <c r="C84" s="166">
        <v>1812</v>
      </c>
      <c r="D84" s="166">
        <v>266</v>
      </c>
      <c r="E84" s="166">
        <v>3314</v>
      </c>
      <c r="F84" s="166">
        <v>4473</v>
      </c>
      <c r="G84" s="166">
        <v>5485</v>
      </c>
      <c r="H84" s="166">
        <v>5185</v>
      </c>
      <c r="I84" s="181">
        <f t="shared" ref="I84:I91" si="36">IFERROR(H84/G84-1,"-")</f>
        <v>-5.4694621695533296E-2</v>
      </c>
      <c r="J84" s="184">
        <f t="shared" si="34"/>
        <v>-300</v>
      </c>
      <c r="K84" s="167">
        <f t="shared" si="35"/>
        <v>1.0272635956405192E-2</v>
      </c>
    </row>
    <row r="85" spans="2:11" x14ac:dyDescent="0.25">
      <c r="B85" s="165" t="s">
        <v>115</v>
      </c>
      <c r="C85" s="166">
        <v>4471</v>
      </c>
      <c r="D85" s="166">
        <v>1348</v>
      </c>
      <c r="E85" s="166">
        <v>6731</v>
      </c>
      <c r="F85" s="166">
        <v>7580</v>
      </c>
      <c r="G85" s="166">
        <v>8216</v>
      </c>
      <c r="H85" s="166">
        <v>9830</v>
      </c>
      <c r="I85" s="181">
        <f t="shared" si="36"/>
        <v>0.19644595910418694</v>
      </c>
      <c r="J85" s="184">
        <f t="shared" si="34"/>
        <v>1614</v>
      </c>
      <c r="K85" s="167">
        <f t="shared" si="35"/>
        <v>1.9475412044640893E-2</v>
      </c>
    </row>
    <row r="86" spans="2:11" x14ac:dyDescent="0.25">
      <c r="B86" s="165" t="s">
        <v>118</v>
      </c>
      <c r="C86" s="166">
        <v>798</v>
      </c>
      <c r="D86" s="166">
        <v>1161</v>
      </c>
      <c r="E86" s="166">
        <v>2137</v>
      </c>
      <c r="F86" s="166">
        <v>2077</v>
      </c>
      <c r="G86" s="166">
        <v>2143</v>
      </c>
      <c r="H86" s="166">
        <v>5104</v>
      </c>
      <c r="I86" s="181">
        <f t="shared" si="36"/>
        <v>1.3817078861409238</v>
      </c>
      <c r="J86" s="184">
        <f t="shared" si="34"/>
        <v>2961</v>
      </c>
      <c r="K86" s="167">
        <f t="shared" si="35"/>
        <v>1.0112156976179768E-2</v>
      </c>
    </row>
    <row r="87" spans="2:11" x14ac:dyDescent="0.25">
      <c r="B87" s="165" t="s">
        <v>125</v>
      </c>
      <c r="C87" s="166">
        <v>290</v>
      </c>
      <c r="D87" s="166">
        <v>161</v>
      </c>
      <c r="E87" s="166">
        <v>1709</v>
      </c>
      <c r="F87" s="166">
        <v>1543</v>
      </c>
      <c r="G87" s="166">
        <v>1845</v>
      </c>
      <c r="H87" s="166">
        <v>1471</v>
      </c>
      <c r="I87" s="181">
        <f t="shared" si="36"/>
        <v>-0.20271002710027097</v>
      </c>
      <c r="J87" s="184">
        <f t="shared" si="34"/>
        <v>-374</v>
      </c>
      <c r="K87" s="167">
        <f t="shared" si="35"/>
        <v>2.9143775297728134E-3</v>
      </c>
    </row>
    <row r="88" spans="2:11" x14ac:dyDescent="0.25">
      <c r="B88" s="165" t="s">
        <v>121</v>
      </c>
      <c r="C88" s="166">
        <v>94</v>
      </c>
      <c r="D88" s="166">
        <v>111</v>
      </c>
      <c r="E88" s="166">
        <v>316</v>
      </c>
      <c r="F88" s="166">
        <v>270</v>
      </c>
      <c r="G88" s="166">
        <v>333</v>
      </c>
      <c r="H88" s="166">
        <v>397</v>
      </c>
      <c r="I88" s="181">
        <f t="shared" si="36"/>
        <v>0.1921921921921923</v>
      </c>
      <c r="J88" s="184">
        <f t="shared" si="34"/>
        <v>64</v>
      </c>
      <c r="K88" s="167">
        <f t="shared" si="35"/>
        <v>7.8654512530238396E-4</v>
      </c>
    </row>
    <row r="89" spans="2:11" x14ac:dyDescent="0.25">
      <c r="B89" s="165" t="s">
        <v>130</v>
      </c>
      <c r="C89" s="166">
        <v>1314</v>
      </c>
      <c r="D89" s="166">
        <v>47</v>
      </c>
      <c r="E89" s="166">
        <v>1629</v>
      </c>
      <c r="F89" s="166">
        <v>2649</v>
      </c>
      <c r="G89" s="166">
        <v>1820</v>
      </c>
      <c r="H89" s="166">
        <v>1916</v>
      </c>
      <c r="I89" s="181">
        <f t="shared" si="36"/>
        <v>5.2747252747252782E-2</v>
      </c>
      <c r="J89" s="184">
        <f t="shared" si="34"/>
        <v>96</v>
      </c>
      <c r="K89" s="167">
        <f t="shared" si="35"/>
        <v>3.7960213100235963E-3</v>
      </c>
    </row>
    <row r="90" spans="2:11" x14ac:dyDescent="0.25">
      <c r="B90" s="165" t="s">
        <v>133</v>
      </c>
      <c r="C90" s="166">
        <v>2383</v>
      </c>
      <c r="D90" s="166">
        <v>194</v>
      </c>
      <c r="E90" s="166">
        <v>1702</v>
      </c>
      <c r="F90" s="166">
        <v>3091</v>
      </c>
      <c r="G90" s="166">
        <v>2940</v>
      </c>
      <c r="H90" s="166">
        <v>1920</v>
      </c>
      <c r="I90" s="181">
        <f t="shared" si="36"/>
        <v>-0.34693877551020413</v>
      </c>
      <c r="J90" s="184">
        <f t="shared" si="34"/>
        <v>-1020</v>
      </c>
      <c r="K90" s="167">
        <f t="shared" si="35"/>
        <v>3.8039461979359631E-3</v>
      </c>
    </row>
    <row r="91" spans="2:11" x14ac:dyDescent="0.25">
      <c r="B91" s="170" t="s">
        <v>147</v>
      </c>
      <c r="C91" s="171">
        <f t="shared" ref="C91:H91" si="37">IFERROR(C83-SUM(C84:C90),"nd")</f>
        <v>8513</v>
      </c>
      <c r="D91" s="171">
        <f t="shared" si="37"/>
        <v>3326</v>
      </c>
      <c r="E91" s="171">
        <f t="shared" si="37"/>
        <v>11641</v>
      </c>
      <c r="F91" s="171">
        <f t="shared" si="37"/>
        <v>15211</v>
      </c>
      <c r="G91" s="171">
        <f t="shared" si="37"/>
        <v>15701</v>
      </c>
      <c r="H91" s="171">
        <f t="shared" si="37"/>
        <v>18591</v>
      </c>
      <c r="I91" s="182">
        <f t="shared" si="36"/>
        <v>0.18406470925418761</v>
      </c>
      <c r="J91" s="185">
        <f t="shared" si="34"/>
        <v>2890</v>
      </c>
      <c r="K91" s="172">
        <f t="shared" si="35"/>
        <v>3.6832897794701815E-2</v>
      </c>
    </row>
    <row r="92" spans="2:11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70</v>
      </c>
      <c r="C93" s="178" t="str">
        <f t="shared" ref="C93:H93" si="38">IFERROR(C94+C97,"nd")</f>
        <v>nd</v>
      </c>
      <c r="D93" s="178" t="str">
        <f t="shared" si="38"/>
        <v>nd</v>
      </c>
      <c r="E93" s="178" t="str">
        <f t="shared" si="38"/>
        <v>nd</v>
      </c>
      <c r="F93" s="178" t="str">
        <f t="shared" si="38"/>
        <v>nd</v>
      </c>
      <c r="G93" s="178" t="str">
        <f t="shared" si="38"/>
        <v>nd</v>
      </c>
      <c r="H93" s="178" t="str">
        <f t="shared" si="38"/>
        <v>nd</v>
      </c>
      <c r="I93" s="179" t="str">
        <f>IFERROR(H93/G93-1,"-")</f>
        <v>-</v>
      </c>
      <c r="J93" s="178" t="str">
        <f>IFERROR(H93-G93,"-")</f>
        <v>-</v>
      </c>
      <c r="K93" s="179" t="str">
        <f>IFERROR(H93/H$9,"-")</f>
        <v>-</v>
      </c>
    </row>
    <row r="94" spans="2:11" x14ac:dyDescent="0.25">
      <c r="B94" s="161" t="s">
        <v>99</v>
      </c>
      <c r="C94" s="162" t="s">
        <v>300</v>
      </c>
      <c r="D94" s="162" t="s">
        <v>300</v>
      </c>
      <c r="E94" s="162" t="s">
        <v>300</v>
      </c>
      <c r="F94" s="162" t="s">
        <v>300</v>
      </c>
      <c r="G94" s="162" t="s">
        <v>300</v>
      </c>
      <c r="H94" s="162" t="s">
        <v>300</v>
      </c>
      <c r="I94" s="180" t="str">
        <f>IFERROR(H94/G94-1,"-")</f>
        <v>-</v>
      </c>
      <c r="J94" s="183" t="str">
        <f t="shared" ref="J94:J105" si="39">IFERROR(H94-G94,"-")</f>
        <v>-</v>
      </c>
      <c r="K94" s="163" t="str">
        <f t="shared" ref="K94:K105" si="40">IFERROR(H94/H$9,"-")</f>
        <v>-</v>
      </c>
    </row>
    <row r="95" spans="2:11" x14ac:dyDescent="0.25">
      <c r="B95" s="165" t="s">
        <v>105</v>
      </c>
      <c r="C95" s="166" t="s">
        <v>300</v>
      </c>
      <c r="D95" s="166" t="s">
        <v>300</v>
      </c>
      <c r="E95" s="166" t="s">
        <v>300</v>
      </c>
      <c r="F95" s="166" t="s">
        <v>300</v>
      </c>
      <c r="G95" s="166" t="s">
        <v>300</v>
      </c>
      <c r="H95" s="166" t="s">
        <v>300</v>
      </c>
      <c r="I95" s="181" t="str">
        <f>IFERROR(H95/G95-1,"-")</f>
        <v>-</v>
      </c>
      <c r="J95" s="184" t="str">
        <f t="shared" si="39"/>
        <v>-</v>
      </c>
      <c r="K95" s="167" t="str">
        <f t="shared" si="40"/>
        <v>-</v>
      </c>
    </row>
    <row r="96" spans="2:11" x14ac:dyDescent="0.25">
      <c r="B96" s="165" t="s">
        <v>102</v>
      </c>
      <c r="C96" s="166" t="s">
        <v>300</v>
      </c>
      <c r="D96" s="166" t="s">
        <v>300</v>
      </c>
      <c r="E96" s="166" t="s">
        <v>300</v>
      </c>
      <c r="F96" s="166" t="s">
        <v>300</v>
      </c>
      <c r="G96" s="166" t="s">
        <v>300</v>
      </c>
      <c r="H96" s="166" t="s">
        <v>300</v>
      </c>
      <c r="I96" s="181" t="str">
        <f>IFERROR(H96/G96-1,"-")</f>
        <v>-</v>
      </c>
      <c r="J96" s="184" t="str">
        <f t="shared" si="39"/>
        <v>-</v>
      </c>
      <c r="K96" s="167" t="str">
        <f t="shared" si="40"/>
        <v>-</v>
      </c>
    </row>
    <row r="97" spans="2:11" x14ac:dyDescent="0.25">
      <c r="B97" s="161" t="s">
        <v>109</v>
      </c>
      <c r="C97" s="162" t="s">
        <v>300</v>
      </c>
      <c r="D97" s="162" t="s">
        <v>300</v>
      </c>
      <c r="E97" s="162" t="s">
        <v>300</v>
      </c>
      <c r="F97" s="162" t="s">
        <v>300</v>
      </c>
      <c r="G97" s="162" t="s">
        <v>300</v>
      </c>
      <c r="H97" s="162" t="s">
        <v>300</v>
      </c>
      <c r="I97" s="180" t="str">
        <f>IFERROR(H97/G97-1,"-")</f>
        <v>-</v>
      </c>
      <c r="J97" s="183" t="str">
        <f t="shared" si="39"/>
        <v>-</v>
      </c>
      <c r="K97" s="163" t="str">
        <f t="shared" si="40"/>
        <v>-</v>
      </c>
    </row>
    <row r="98" spans="2:11" x14ac:dyDescent="0.25">
      <c r="B98" s="165" t="s">
        <v>112</v>
      </c>
      <c r="C98" s="166" t="s">
        <v>300</v>
      </c>
      <c r="D98" s="166" t="s">
        <v>300</v>
      </c>
      <c r="E98" s="166" t="s">
        <v>300</v>
      </c>
      <c r="F98" s="166" t="s">
        <v>300</v>
      </c>
      <c r="G98" s="166" t="s">
        <v>300</v>
      </c>
      <c r="H98" s="166" t="s">
        <v>300</v>
      </c>
      <c r="I98" s="181" t="str">
        <f t="shared" ref="I98:I105" si="41">IFERROR(H98/G98-1,"-")</f>
        <v>-</v>
      </c>
      <c r="J98" s="184" t="str">
        <f t="shared" si="39"/>
        <v>-</v>
      </c>
      <c r="K98" s="167" t="str">
        <f t="shared" si="40"/>
        <v>-</v>
      </c>
    </row>
    <row r="99" spans="2:11" x14ac:dyDescent="0.25">
      <c r="B99" s="165" t="s">
        <v>115</v>
      </c>
      <c r="C99" s="166" t="s">
        <v>300</v>
      </c>
      <c r="D99" s="166" t="s">
        <v>300</v>
      </c>
      <c r="E99" s="166" t="s">
        <v>300</v>
      </c>
      <c r="F99" s="166" t="s">
        <v>300</v>
      </c>
      <c r="G99" s="166" t="s">
        <v>300</v>
      </c>
      <c r="H99" s="166" t="s">
        <v>300</v>
      </c>
      <c r="I99" s="181" t="str">
        <f t="shared" si="41"/>
        <v>-</v>
      </c>
      <c r="J99" s="184" t="str">
        <f t="shared" si="39"/>
        <v>-</v>
      </c>
      <c r="K99" s="167" t="str">
        <f t="shared" si="40"/>
        <v>-</v>
      </c>
    </row>
    <row r="100" spans="2:11" x14ac:dyDescent="0.25">
      <c r="B100" s="165" t="s">
        <v>118</v>
      </c>
      <c r="C100" s="166" t="s">
        <v>300</v>
      </c>
      <c r="D100" s="166" t="s">
        <v>300</v>
      </c>
      <c r="E100" s="166" t="s">
        <v>300</v>
      </c>
      <c r="F100" s="166" t="s">
        <v>300</v>
      </c>
      <c r="G100" s="166" t="s">
        <v>300</v>
      </c>
      <c r="H100" s="166" t="s">
        <v>300</v>
      </c>
      <c r="I100" s="181" t="str">
        <f t="shared" si="41"/>
        <v>-</v>
      </c>
      <c r="J100" s="184" t="str">
        <f t="shared" si="39"/>
        <v>-</v>
      </c>
      <c r="K100" s="167" t="str">
        <f t="shared" si="40"/>
        <v>-</v>
      </c>
    </row>
    <row r="101" spans="2:11" x14ac:dyDescent="0.25">
      <c r="B101" s="165" t="s">
        <v>125</v>
      </c>
      <c r="C101" s="166" t="s">
        <v>300</v>
      </c>
      <c r="D101" s="166" t="s">
        <v>300</v>
      </c>
      <c r="E101" s="166" t="s">
        <v>300</v>
      </c>
      <c r="F101" s="166" t="s">
        <v>300</v>
      </c>
      <c r="G101" s="166" t="s">
        <v>300</v>
      </c>
      <c r="H101" s="166" t="s">
        <v>300</v>
      </c>
      <c r="I101" s="181" t="str">
        <f t="shared" si="41"/>
        <v>-</v>
      </c>
      <c r="J101" s="184" t="str">
        <f t="shared" si="39"/>
        <v>-</v>
      </c>
      <c r="K101" s="167" t="str">
        <f t="shared" si="40"/>
        <v>-</v>
      </c>
    </row>
    <row r="102" spans="2:11" x14ac:dyDescent="0.25">
      <c r="B102" s="165" t="s">
        <v>121</v>
      </c>
      <c r="C102" s="166" t="s">
        <v>300</v>
      </c>
      <c r="D102" s="166" t="s">
        <v>300</v>
      </c>
      <c r="E102" s="166" t="s">
        <v>300</v>
      </c>
      <c r="F102" s="166" t="s">
        <v>300</v>
      </c>
      <c r="G102" s="166" t="s">
        <v>300</v>
      </c>
      <c r="H102" s="166" t="s">
        <v>300</v>
      </c>
      <c r="I102" s="181" t="str">
        <f t="shared" si="41"/>
        <v>-</v>
      </c>
      <c r="J102" s="184" t="str">
        <f t="shared" si="39"/>
        <v>-</v>
      </c>
      <c r="K102" s="167" t="str">
        <f t="shared" si="40"/>
        <v>-</v>
      </c>
    </row>
    <row r="103" spans="2:11" x14ac:dyDescent="0.25">
      <c r="B103" s="165" t="s">
        <v>130</v>
      </c>
      <c r="C103" s="166" t="s">
        <v>300</v>
      </c>
      <c r="D103" s="166" t="s">
        <v>300</v>
      </c>
      <c r="E103" s="166" t="s">
        <v>300</v>
      </c>
      <c r="F103" s="166" t="s">
        <v>300</v>
      </c>
      <c r="G103" s="166" t="s">
        <v>300</v>
      </c>
      <c r="H103" s="166" t="s">
        <v>300</v>
      </c>
      <c r="I103" s="181" t="str">
        <f t="shared" si="41"/>
        <v>-</v>
      </c>
      <c r="J103" s="184" t="str">
        <f t="shared" si="39"/>
        <v>-</v>
      </c>
      <c r="K103" s="167" t="str">
        <f t="shared" si="40"/>
        <v>-</v>
      </c>
    </row>
    <row r="104" spans="2:11" x14ac:dyDescent="0.25">
      <c r="B104" s="165" t="s">
        <v>133</v>
      </c>
      <c r="C104" s="166" t="s">
        <v>300</v>
      </c>
      <c r="D104" s="166" t="s">
        <v>300</v>
      </c>
      <c r="E104" s="166" t="s">
        <v>300</v>
      </c>
      <c r="F104" s="166" t="s">
        <v>300</v>
      </c>
      <c r="G104" s="166" t="s">
        <v>300</v>
      </c>
      <c r="H104" s="166" t="s">
        <v>300</v>
      </c>
      <c r="I104" s="181" t="str">
        <f t="shared" si="41"/>
        <v>-</v>
      </c>
      <c r="J104" s="184" t="str">
        <f t="shared" si="39"/>
        <v>-</v>
      </c>
      <c r="K104" s="167" t="str">
        <f t="shared" si="40"/>
        <v>-</v>
      </c>
    </row>
    <row r="105" spans="2:11" x14ac:dyDescent="0.25">
      <c r="B105" s="170" t="s">
        <v>147</v>
      </c>
      <c r="C105" s="171" t="str">
        <f t="shared" ref="C105:H105" si="42">IFERROR(C97-SUM(C98:C104),"nd")</f>
        <v>nd</v>
      </c>
      <c r="D105" s="171" t="str">
        <f t="shared" si="42"/>
        <v>nd</v>
      </c>
      <c r="E105" s="171" t="str">
        <f t="shared" si="42"/>
        <v>nd</v>
      </c>
      <c r="F105" s="171" t="str">
        <f t="shared" si="42"/>
        <v>nd</v>
      </c>
      <c r="G105" s="171" t="str">
        <f t="shared" si="42"/>
        <v>nd</v>
      </c>
      <c r="H105" s="171" t="str">
        <f t="shared" si="42"/>
        <v>nd</v>
      </c>
      <c r="I105" s="182" t="str">
        <f t="shared" si="41"/>
        <v>-</v>
      </c>
      <c r="J105" s="185" t="str">
        <f t="shared" si="39"/>
        <v>-</v>
      </c>
      <c r="K105" s="172" t="str">
        <f t="shared" si="40"/>
        <v>-</v>
      </c>
    </row>
    <row r="106" spans="2:11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70</v>
      </c>
      <c r="C107" s="178">
        <f t="shared" ref="C107:H107" si="43">IFERROR(C108+C111,"nd")</f>
        <v>13382</v>
      </c>
      <c r="D107" s="178">
        <f t="shared" si="43"/>
        <v>34</v>
      </c>
      <c r="E107" s="178">
        <f t="shared" si="43"/>
        <v>10187</v>
      </c>
      <c r="F107" s="178">
        <f t="shared" si="43"/>
        <v>11931</v>
      </c>
      <c r="G107" s="178">
        <f t="shared" si="43"/>
        <v>11919</v>
      </c>
      <c r="H107" s="178">
        <f t="shared" si="43"/>
        <v>12964</v>
      </c>
      <c r="I107" s="179">
        <f>IFERROR(H107/G107-1,"-")</f>
        <v>8.7675140531923823E-2</v>
      </c>
      <c r="J107" s="178">
        <f>IFERROR(H107-G107,"-")</f>
        <v>1045</v>
      </c>
      <c r="K107" s="179">
        <f>IFERROR(H107/H$9,"-")</f>
        <v>2.5684561723980117E-2</v>
      </c>
    </row>
    <row r="108" spans="2:11" x14ac:dyDescent="0.25">
      <c r="B108" s="161" t="s">
        <v>99</v>
      </c>
      <c r="C108" s="162">
        <v>1767</v>
      </c>
      <c r="D108" s="162">
        <v>28</v>
      </c>
      <c r="E108" s="162">
        <v>2061</v>
      </c>
      <c r="F108" s="162">
        <v>1945</v>
      </c>
      <c r="G108" s="162">
        <v>1386</v>
      </c>
      <c r="H108" s="162">
        <v>2037</v>
      </c>
      <c r="I108" s="180">
        <f>IFERROR(H108/G108-1,"-")</f>
        <v>0.46969696969696972</v>
      </c>
      <c r="J108" s="183">
        <f t="shared" ref="J108:J119" si="44">IFERROR(H108-G108,"-")</f>
        <v>651</v>
      </c>
      <c r="K108" s="163">
        <f t="shared" ref="K108:K119" si="45">IFERROR(H108/H$9,"-")</f>
        <v>4.0357491693726859E-3</v>
      </c>
    </row>
    <row r="109" spans="2:11" x14ac:dyDescent="0.25">
      <c r="B109" s="165" t="s">
        <v>105</v>
      </c>
      <c r="C109" s="166">
        <v>1178</v>
      </c>
      <c r="D109" s="166">
        <v>22</v>
      </c>
      <c r="E109" s="166">
        <v>1458</v>
      </c>
      <c r="F109" s="166">
        <v>1307</v>
      </c>
      <c r="G109" s="166">
        <v>662</v>
      </c>
      <c r="H109" s="166">
        <v>1070</v>
      </c>
      <c r="I109" s="181">
        <f>IFERROR(H109/G109-1,"-")</f>
        <v>0.61631419939577037</v>
      </c>
      <c r="J109" s="184">
        <f t="shared" si="44"/>
        <v>408</v>
      </c>
      <c r="K109" s="167">
        <f t="shared" si="45"/>
        <v>2.1199075165580627E-3</v>
      </c>
    </row>
    <row r="110" spans="2:11" x14ac:dyDescent="0.25">
      <c r="B110" s="165" t="s">
        <v>102</v>
      </c>
      <c r="C110" s="166">
        <v>589</v>
      </c>
      <c r="D110" s="166">
        <v>6</v>
      </c>
      <c r="E110" s="166">
        <v>603</v>
      </c>
      <c r="F110" s="166">
        <v>638</v>
      </c>
      <c r="G110" s="166">
        <v>724</v>
      </c>
      <c r="H110" s="166">
        <v>967</v>
      </c>
      <c r="I110" s="181">
        <f>IFERROR(H110/G110-1,"-")</f>
        <v>0.33563535911602216</v>
      </c>
      <c r="J110" s="184">
        <f t="shared" si="44"/>
        <v>243</v>
      </c>
      <c r="K110" s="167">
        <f t="shared" si="45"/>
        <v>1.915841652814623E-3</v>
      </c>
    </row>
    <row r="111" spans="2:11" x14ac:dyDescent="0.25">
      <c r="B111" s="161" t="s">
        <v>109</v>
      </c>
      <c r="C111" s="162">
        <v>11615</v>
      </c>
      <c r="D111" s="162">
        <v>6</v>
      </c>
      <c r="E111" s="162">
        <v>8126</v>
      </c>
      <c r="F111" s="162">
        <v>9986</v>
      </c>
      <c r="G111" s="162">
        <v>10533</v>
      </c>
      <c r="H111" s="162">
        <v>10927</v>
      </c>
      <c r="I111" s="180">
        <f>IFERROR(H111/G111-1,"-")</f>
        <v>3.7406247033133999E-2</v>
      </c>
      <c r="J111" s="183">
        <f t="shared" si="44"/>
        <v>394</v>
      </c>
      <c r="K111" s="163">
        <f t="shared" si="45"/>
        <v>2.1648812554607429E-2</v>
      </c>
    </row>
    <row r="112" spans="2:11" x14ac:dyDescent="0.25">
      <c r="B112" s="165" t="s">
        <v>112</v>
      </c>
      <c r="C112" s="166">
        <v>6038</v>
      </c>
      <c r="D112" s="166">
        <v>0</v>
      </c>
      <c r="E112" s="166">
        <v>4896</v>
      </c>
      <c r="F112" s="166">
        <v>5884</v>
      </c>
      <c r="G112" s="166">
        <v>5857</v>
      </c>
      <c r="H112" s="166">
        <v>5915</v>
      </c>
      <c r="I112" s="181">
        <f t="shared" ref="I112:I119" si="46">IFERROR(H112/G112-1,"-")</f>
        <v>9.9026805531843287E-3</v>
      </c>
      <c r="J112" s="184">
        <f t="shared" si="44"/>
        <v>58</v>
      </c>
      <c r="K112" s="167">
        <f t="shared" si="45"/>
        <v>1.1718928000412094E-2</v>
      </c>
    </row>
    <row r="113" spans="2:11" x14ac:dyDescent="0.25">
      <c r="B113" s="165" t="s">
        <v>115</v>
      </c>
      <c r="C113" s="166">
        <v>474</v>
      </c>
      <c r="D113" s="166">
        <v>4</v>
      </c>
      <c r="E113" s="166">
        <v>362</v>
      </c>
      <c r="F113" s="166">
        <v>584</v>
      </c>
      <c r="G113" s="166">
        <v>576</v>
      </c>
      <c r="H113" s="166">
        <v>615</v>
      </c>
      <c r="I113" s="181">
        <f t="shared" si="46"/>
        <v>6.7708333333333259E-2</v>
      </c>
      <c r="J113" s="184">
        <f t="shared" si="44"/>
        <v>39</v>
      </c>
      <c r="K113" s="167">
        <f t="shared" si="45"/>
        <v>1.2184515165263631E-3</v>
      </c>
    </row>
    <row r="114" spans="2:11" x14ac:dyDescent="0.25">
      <c r="B114" s="165" t="s">
        <v>118</v>
      </c>
      <c r="C114" s="166">
        <v>623</v>
      </c>
      <c r="D114" s="166">
        <v>0</v>
      </c>
      <c r="E114" s="166">
        <v>394</v>
      </c>
      <c r="F114" s="166">
        <v>549</v>
      </c>
      <c r="G114" s="166">
        <v>499</v>
      </c>
      <c r="H114" s="166">
        <v>597</v>
      </c>
      <c r="I114" s="181">
        <f t="shared" si="46"/>
        <v>0.19639278557114226</v>
      </c>
      <c r="J114" s="184">
        <f t="shared" si="44"/>
        <v>98</v>
      </c>
      <c r="K114" s="167">
        <f t="shared" si="45"/>
        <v>1.1827895209207135E-3</v>
      </c>
    </row>
    <row r="115" spans="2:11" x14ac:dyDescent="0.25">
      <c r="B115" s="165" t="s">
        <v>125</v>
      </c>
      <c r="C115" s="166">
        <v>157</v>
      </c>
      <c r="D115" s="166">
        <v>1</v>
      </c>
      <c r="E115" s="166">
        <v>199</v>
      </c>
      <c r="F115" s="166">
        <v>214</v>
      </c>
      <c r="G115" s="166">
        <v>230</v>
      </c>
      <c r="H115" s="166">
        <v>261</v>
      </c>
      <c r="I115" s="181">
        <f t="shared" si="46"/>
        <v>0.13478260869565228</v>
      </c>
      <c r="J115" s="184">
        <f t="shared" si="44"/>
        <v>31</v>
      </c>
      <c r="K115" s="167">
        <f t="shared" si="45"/>
        <v>5.1709893628191996E-4</v>
      </c>
    </row>
    <row r="116" spans="2:11" x14ac:dyDescent="0.25">
      <c r="B116" s="165" t="s">
        <v>121</v>
      </c>
      <c r="C116" s="166">
        <v>252</v>
      </c>
      <c r="D116" s="166">
        <v>1</v>
      </c>
      <c r="E116" s="166">
        <v>173</v>
      </c>
      <c r="F116" s="166">
        <v>207</v>
      </c>
      <c r="G116" s="166">
        <v>162</v>
      </c>
      <c r="H116" s="166">
        <v>201</v>
      </c>
      <c r="I116" s="181">
        <f t="shared" si="46"/>
        <v>0.2407407407407407</v>
      </c>
      <c r="J116" s="184">
        <f t="shared" si="44"/>
        <v>39</v>
      </c>
      <c r="K116" s="167">
        <f t="shared" si="45"/>
        <v>3.982256175964211E-4</v>
      </c>
    </row>
    <row r="117" spans="2:11" x14ac:dyDescent="0.25">
      <c r="B117" s="165" t="s">
        <v>130</v>
      </c>
      <c r="C117" s="166">
        <v>180</v>
      </c>
      <c r="D117" s="166">
        <v>0</v>
      </c>
      <c r="E117" s="166">
        <v>52</v>
      </c>
      <c r="F117" s="166">
        <v>108</v>
      </c>
      <c r="G117" s="166">
        <v>65</v>
      </c>
      <c r="H117" s="166">
        <v>55</v>
      </c>
      <c r="I117" s="181">
        <f t="shared" si="46"/>
        <v>-0.15384615384615385</v>
      </c>
      <c r="J117" s="184">
        <f t="shared" si="44"/>
        <v>-10</v>
      </c>
      <c r="K117" s="167">
        <f t="shared" si="45"/>
        <v>1.089672087950406E-4</v>
      </c>
    </row>
    <row r="118" spans="2:11" x14ac:dyDescent="0.25">
      <c r="B118" s="165" t="s">
        <v>133</v>
      </c>
      <c r="C118" s="166">
        <v>383</v>
      </c>
      <c r="D118" s="166">
        <v>0</v>
      </c>
      <c r="E118" s="166">
        <v>70</v>
      </c>
      <c r="F118" s="166">
        <v>60</v>
      </c>
      <c r="G118" s="166">
        <v>65</v>
      </c>
      <c r="H118" s="166">
        <v>53</v>
      </c>
      <c r="I118" s="181">
        <f t="shared" si="46"/>
        <v>-0.18461538461538463</v>
      </c>
      <c r="J118" s="184">
        <f t="shared" si="44"/>
        <v>-12</v>
      </c>
      <c r="K118" s="167">
        <f t="shared" si="45"/>
        <v>1.0500476483885731E-4</v>
      </c>
    </row>
    <row r="119" spans="2:11" x14ac:dyDescent="0.25">
      <c r="B119" s="170" t="s">
        <v>147</v>
      </c>
      <c r="C119" s="171">
        <f t="shared" ref="C119:H119" si="47">IFERROR(C111-SUM(C112:C118),"nd")</f>
        <v>3508</v>
      </c>
      <c r="D119" s="171">
        <f t="shared" si="47"/>
        <v>0</v>
      </c>
      <c r="E119" s="171">
        <f t="shared" si="47"/>
        <v>1980</v>
      </c>
      <c r="F119" s="171">
        <f t="shared" si="47"/>
        <v>2380</v>
      </c>
      <c r="G119" s="171">
        <f t="shared" si="47"/>
        <v>3079</v>
      </c>
      <c r="H119" s="171">
        <f t="shared" si="47"/>
        <v>3230</v>
      </c>
      <c r="I119" s="182">
        <f t="shared" si="46"/>
        <v>4.9041896719714151E-2</v>
      </c>
      <c r="J119" s="185">
        <f t="shared" si="44"/>
        <v>151</v>
      </c>
      <c r="K119" s="172">
        <f t="shared" si="45"/>
        <v>6.3993469892360214E-3</v>
      </c>
    </row>
    <row r="120" spans="2:11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70</v>
      </c>
      <c r="C121" s="178" t="str">
        <f t="shared" ref="C121:H121" si="48">IFERROR(C122+C125,"nd")</f>
        <v>nd</v>
      </c>
      <c r="D121" s="178" t="str">
        <f t="shared" si="48"/>
        <v>nd</v>
      </c>
      <c r="E121" s="178" t="str">
        <f t="shared" si="48"/>
        <v>nd</v>
      </c>
      <c r="F121" s="178" t="str">
        <f t="shared" si="48"/>
        <v>nd</v>
      </c>
      <c r="G121" s="178" t="str">
        <f t="shared" si="48"/>
        <v>nd</v>
      </c>
      <c r="H121" s="178" t="str">
        <f t="shared" si="48"/>
        <v>nd</v>
      </c>
      <c r="I121" s="179" t="str">
        <f>IFERROR(H121/G121-1,"-")</f>
        <v>-</v>
      </c>
      <c r="J121" s="178" t="str">
        <f>IFERROR(H121-G121,"-")</f>
        <v>-</v>
      </c>
      <c r="K121" s="179" t="str">
        <f>IFERROR(H121/H$9,"-")</f>
        <v>-</v>
      </c>
    </row>
    <row r="122" spans="2:11" x14ac:dyDescent="0.25">
      <c r="B122" s="161" t="s">
        <v>99</v>
      </c>
      <c r="C122" s="162" t="s">
        <v>300</v>
      </c>
      <c r="D122" s="162" t="s">
        <v>300</v>
      </c>
      <c r="E122" s="162" t="s">
        <v>300</v>
      </c>
      <c r="F122" s="162" t="s">
        <v>300</v>
      </c>
      <c r="G122" s="162" t="s">
        <v>300</v>
      </c>
      <c r="H122" s="162" t="s">
        <v>300</v>
      </c>
      <c r="I122" s="180" t="str">
        <f>IFERROR(H122/G122-1,"-")</f>
        <v>-</v>
      </c>
      <c r="J122" s="183" t="str">
        <f t="shared" ref="J122:J133" si="49">IFERROR(H122-G122,"-")</f>
        <v>-</v>
      </c>
      <c r="K122" s="163" t="str">
        <f t="shared" ref="K122:K133" si="50">IFERROR(H122/H$9,"-")</f>
        <v>-</v>
      </c>
    </row>
    <row r="123" spans="2:11" x14ac:dyDescent="0.25">
      <c r="B123" s="165" t="s">
        <v>105</v>
      </c>
      <c r="C123" s="166" t="s">
        <v>300</v>
      </c>
      <c r="D123" s="166" t="s">
        <v>300</v>
      </c>
      <c r="E123" s="166" t="s">
        <v>300</v>
      </c>
      <c r="F123" s="166" t="s">
        <v>300</v>
      </c>
      <c r="G123" s="166" t="s">
        <v>300</v>
      </c>
      <c r="H123" s="166" t="s">
        <v>300</v>
      </c>
      <c r="I123" s="181" t="str">
        <f>IFERROR(H123/G123-1,"-")</f>
        <v>-</v>
      </c>
      <c r="J123" s="184" t="str">
        <f t="shared" si="49"/>
        <v>-</v>
      </c>
      <c r="K123" s="167" t="str">
        <f t="shared" si="50"/>
        <v>-</v>
      </c>
    </row>
    <row r="124" spans="2:11" x14ac:dyDescent="0.25">
      <c r="B124" s="165" t="s">
        <v>102</v>
      </c>
      <c r="C124" s="166" t="s">
        <v>300</v>
      </c>
      <c r="D124" s="166" t="s">
        <v>300</v>
      </c>
      <c r="E124" s="166" t="s">
        <v>300</v>
      </c>
      <c r="F124" s="166" t="s">
        <v>300</v>
      </c>
      <c r="G124" s="166" t="s">
        <v>300</v>
      </c>
      <c r="H124" s="166" t="s">
        <v>300</v>
      </c>
      <c r="I124" s="181" t="str">
        <f>IFERROR(H124/G124-1,"-")</f>
        <v>-</v>
      </c>
      <c r="J124" s="184" t="str">
        <f t="shared" si="49"/>
        <v>-</v>
      </c>
      <c r="K124" s="167" t="str">
        <f t="shared" si="50"/>
        <v>-</v>
      </c>
    </row>
    <row r="125" spans="2:11" x14ac:dyDescent="0.25">
      <c r="B125" s="161" t="s">
        <v>109</v>
      </c>
      <c r="C125" s="162" t="s">
        <v>300</v>
      </c>
      <c r="D125" s="162" t="s">
        <v>300</v>
      </c>
      <c r="E125" s="162" t="s">
        <v>300</v>
      </c>
      <c r="F125" s="162" t="s">
        <v>300</v>
      </c>
      <c r="G125" s="162" t="s">
        <v>300</v>
      </c>
      <c r="H125" s="162" t="s">
        <v>300</v>
      </c>
      <c r="I125" s="180" t="str">
        <f>IFERROR(H125/G125-1,"-")</f>
        <v>-</v>
      </c>
      <c r="J125" s="183" t="str">
        <f t="shared" si="49"/>
        <v>-</v>
      </c>
      <c r="K125" s="163" t="str">
        <f t="shared" si="50"/>
        <v>-</v>
      </c>
    </row>
    <row r="126" spans="2:11" x14ac:dyDescent="0.25">
      <c r="B126" s="165" t="s">
        <v>112</v>
      </c>
      <c r="C126" s="166" t="s">
        <v>300</v>
      </c>
      <c r="D126" s="166" t="s">
        <v>300</v>
      </c>
      <c r="E126" s="166" t="s">
        <v>300</v>
      </c>
      <c r="F126" s="166" t="s">
        <v>300</v>
      </c>
      <c r="G126" s="166" t="s">
        <v>300</v>
      </c>
      <c r="H126" s="166" t="s">
        <v>300</v>
      </c>
      <c r="I126" s="181" t="str">
        <f t="shared" ref="I126:I133" si="51">IFERROR(H126/G126-1,"-")</f>
        <v>-</v>
      </c>
      <c r="J126" s="184" t="str">
        <f t="shared" si="49"/>
        <v>-</v>
      </c>
      <c r="K126" s="167" t="str">
        <f t="shared" si="50"/>
        <v>-</v>
      </c>
    </row>
    <row r="127" spans="2:11" x14ac:dyDescent="0.25">
      <c r="B127" s="165" t="s">
        <v>115</v>
      </c>
      <c r="C127" s="166" t="s">
        <v>300</v>
      </c>
      <c r="D127" s="166" t="s">
        <v>300</v>
      </c>
      <c r="E127" s="166" t="s">
        <v>300</v>
      </c>
      <c r="F127" s="166" t="s">
        <v>300</v>
      </c>
      <c r="G127" s="166" t="s">
        <v>300</v>
      </c>
      <c r="H127" s="166" t="s">
        <v>300</v>
      </c>
      <c r="I127" s="181" t="str">
        <f t="shared" si="51"/>
        <v>-</v>
      </c>
      <c r="J127" s="184" t="str">
        <f t="shared" si="49"/>
        <v>-</v>
      </c>
      <c r="K127" s="167" t="str">
        <f t="shared" si="50"/>
        <v>-</v>
      </c>
    </row>
    <row r="128" spans="2:11" x14ac:dyDescent="0.25">
      <c r="B128" s="165" t="s">
        <v>118</v>
      </c>
      <c r="C128" s="166" t="s">
        <v>300</v>
      </c>
      <c r="D128" s="166" t="s">
        <v>300</v>
      </c>
      <c r="E128" s="166" t="s">
        <v>300</v>
      </c>
      <c r="F128" s="166" t="s">
        <v>300</v>
      </c>
      <c r="G128" s="166" t="s">
        <v>300</v>
      </c>
      <c r="H128" s="166" t="s">
        <v>300</v>
      </c>
      <c r="I128" s="181" t="str">
        <f t="shared" si="51"/>
        <v>-</v>
      </c>
      <c r="J128" s="184" t="str">
        <f t="shared" si="49"/>
        <v>-</v>
      </c>
      <c r="K128" s="167" t="str">
        <f t="shared" si="50"/>
        <v>-</v>
      </c>
    </row>
    <row r="129" spans="2:11" x14ac:dyDescent="0.25">
      <c r="B129" s="165" t="s">
        <v>125</v>
      </c>
      <c r="C129" s="166" t="s">
        <v>300</v>
      </c>
      <c r="D129" s="166" t="s">
        <v>300</v>
      </c>
      <c r="E129" s="166" t="s">
        <v>300</v>
      </c>
      <c r="F129" s="166" t="s">
        <v>300</v>
      </c>
      <c r="G129" s="166" t="s">
        <v>300</v>
      </c>
      <c r="H129" s="166" t="s">
        <v>300</v>
      </c>
      <c r="I129" s="181" t="str">
        <f t="shared" si="51"/>
        <v>-</v>
      </c>
      <c r="J129" s="184" t="str">
        <f t="shared" si="49"/>
        <v>-</v>
      </c>
      <c r="K129" s="167" t="str">
        <f t="shared" si="50"/>
        <v>-</v>
      </c>
    </row>
    <row r="130" spans="2:11" x14ac:dyDescent="0.25">
      <c r="B130" s="165" t="s">
        <v>121</v>
      </c>
      <c r="C130" s="166" t="s">
        <v>300</v>
      </c>
      <c r="D130" s="166" t="s">
        <v>300</v>
      </c>
      <c r="E130" s="166" t="s">
        <v>300</v>
      </c>
      <c r="F130" s="166" t="s">
        <v>300</v>
      </c>
      <c r="G130" s="166" t="s">
        <v>300</v>
      </c>
      <c r="H130" s="166" t="s">
        <v>300</v>
      </c>
      <c r="I130" s="181" t="str">
        <f t="shared" si="51"/>
        <v>-</v>
      </c>
      <c r="J130" s="184" t="str">
        <f t="shared" si="49"/>
        <v>-</v>
      </c>
      <c r="K130" s="167" t="str">
        <f t="shared" si="50"/>
        <v>-</v>
      </c>
    </row>
    <row r="131" spans="2:11" x14ac:dyDescent="0.25">
      <c r="B131" s="165" t="s">
        <v>130</v>
      </c>
      <c r="C131" s="166" t="s">
        <v>300</v>
      </c>
      <c r="D131" s="166" t="s">
        <v>300</v>
      </c>
      <c r="E131" s="166" t="s">
        <v>300</v>
      </c>
      <c r="F131" s="166" t="s">
        <v>300</v>
      </c>
      <c r="G131" s="166" t="s">
        <v>300</v>
      </c>
      <c r="H131" s="166" t="s">
        <v>300</v>
      </c>
      <c r="I131" s="181" t="str">
        <f t="shared" si="51"/>
        <v>-</v>
      </c>
      <c r="J131" s="184" t="str">
        <f t="shared" si="49"/>
        <v>-</v>
      </c>
      <c r="K131" s="167" t="str">
        <f t="shared" si="50"/>
        <v>-</v>
      </c>
    </row>
    <row r="132" spans="2:11" x14ac:dyDescent="0.25">
      <c r="B132" s="165" t="s">
        <v>133</v>
      </c>
      <c r="C132" s="166" t="s">
        <v>300</v>
      </c>
      <c r="D132" s="166" t="s">
        <v>300</v>
      </c>
      <c r="E132" s="166" t="s">
        <v>300</v>
      </c>
      <c r="F132" s="166" t="s">
        <v>300</v>
      </c>
      <c r="G132" s="166" t="s">
        <v>300</v>
      </c>
      <c r="H132" s="166" t="s">
        <v>300</v>
      </c>
      <c r="I132" s="181" t="str">
        <f t="shared" si="51"/>
        <v>-</v>
      </c>
      <c r="J132" s="184" t="str">
        <f t="shared" si="49"/>
        <v>-</v>
      </c>
      <c r="K132" s="167" t="str">
        <f t="shared" si="50"/>
        <v>-</v>
      </c>
    </row>
    <row r="133" spans="2:11" x14ac:dyDescent="0.25">
      <c r="B133" s="170" t="s">
        <v>147</v>
      </c>
      <c r="C133" s="171" t="str">
        <f t="shared" ref="C133:H133" si="52">IFERROR(C125-SUM(C126:C132),"nd")</f>
        <v>nd</v>
      </c>
      <c r="D133" s="171" t="str">
        <f t="shared" si="52"/>
        <v>nd</v>
      </c>
      <c r="E133" s="171" t="str">
        <f t="shared" si="52"/>
        <v>nd</v>
      </c>
      <c r="F133" s="171" t="str">
        <f t="shared" si="52"/>
        <v>nd</v>
      </c>
      <c r="G133" s="171" t="str">
        <f t="shared" si="52"/>
        <v>nd</v>
      </c>
      <c r="H133" s="171" t="str">
        <f t="shared" si="52"/>
        <v>nd</v>
      </c>
      <c r="I133" s="182" t="str">
        <f t="shared" si="51"/>
        <v>-</v>
      </c>
      <c r="J133" s="185" t="str">
        <f t="shared" si="49"/>
        <v>-</v>
      </c>
      <c r="K133" s="172" t="str">
        <f t="shared" si="50"/>
        <v>-</v>
      </c>
    </row>
    <row r="134" spans="2:11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70</v>
      </c>
      <c r="C135" s="178">
        <f t="shared" ref="C135:H135" si="53">IFERROR(C136+C139,"nd")</f>
        <v>13012</v>
      </c>
      <c r="D135" s="178">
        <f t="shared" si="53"/>
        <v>4831</v>
      </c>
      <c r="E135" s="178">
        <f t="shared" si="53"/>
        <v>18374</v>
      </c>
      <c r="F135" s="178">
        <f t="shared" si="53"/>
        <v>19874</v>
      </c>
      <c r="G135" s="178">
        <f t="shared" si="53"/>
        <v>20869</v>
      </c>
      <c r="H135" s="178">
        <f t="shared" si="53"/>
        <v>21438</v>
      </c>
      <c r="I135" s="179">
        <f>IFERROR(H135/G135-1,"-")</f>
        <v>2.7265321769131212E-2</v>
      </c>
      <c r="J135" s="178">
        <f>IFERROR(H135-G135,"-")</f>
        <v>569</v>
      </c>
      <c r="K135" s="179">
        <f>IFERROR(H135/H$9,"-")</f>
        <v>4.2473436766328733E-2</v>
      </c>
    </row>
    <row r="136" spans="2:11" x14ac:dyDescent="0.25">
      <c r="B136" s="161" t="s">
        <v>99</v>
      </c>
      <c r="C136" s="162">
        <v>742</v>
      </c>
      <c r="D136" s="162">
        <v>2118</v>
      </c>
      <c r="E136" s="162">
        <v>1787</v>
      </c>
      <c r="F136" s="162">
        <v>2871</v>
      </c>
      <c r="G136" s="162">
        <v>2186</v>
      </c>
      <c r="H136" s="162">
        <v>2113</v>
      </c>
      <c r="I136" s="180">
        <f>IFERROR(H136/G136-1,"-")</f>
        <v>-3.3394327538883828E-2</v>
      </c>
      <c r="J136" s="183">
        <f t="shared" ref="J136:J147" si="54">IFERROR(H136-G136,"-")</f>
        <v>-73</v>
      </c>
      <c r="K136" s="163">
        <f t="shared" ref="K136:K147" si="55">IFERROR(H136/H$9,"-")</f>
        <v>4.1863220397076505E-3</v>
      </c>
    </row>
    <row r="137" spans="2:11" x14ac:dyDescent="0.25">
      <c r="B137" s="165" t="s">
        <v>105</v>
      </c>
      <c r="C137" s="166">
        <v>617</v>
      </c>
      <c r="D137" s="166">
        <v>1523</v>
      </c>
      <c r="E137" s="166">
        <v>1141</v>
      </c>
      <c r="F137" s="166">
        <v>1979</v>
      </c>
      <c r="G137" s="166">
        <v>1541</v>
      </c>
      <c r="H137" s="166">
        <v>1304</v>
      </c>
      <c r="I137" s="181">
        <f>IFERROR(H137/G137-1,"-")</f>
        <v>-0.15379623621025307</v>
      </c>
      <c r="J137" s="184">
        <f t="shared" si="54"/>
        <v>-237</v>
      </c>
      <c r="K137" s="167">
        <f t="shared" si="55"/>
        <v>2.583513459431508E-3</v>
      </c>
    </row>
    <row r="138" spans="2:11" x14ac:dyDescent="0.25">
      <c r="B138" s="165" t="s">
        <v>102</v>
      </c>
      <c r="C138" s="166">
        <v>125</v>
      </c>
      <c r="D138" s="166">
        <v>595</v>
      </c>
      <c r="E138" s="166">
        <v>646</v>
      </c>
      <c r="F138" s="166">
        <v>892</v>
      </c>
      <c r="G138" s="166">
        <v>645</v>
      </c>
      <c r="H138" s="166">
        <v>809</v>
      </c>
      <c r="I138" s="181">
        <f>IFERROR(H138/G138-1,"-")</f>
        <v>0.25426356589147292</v>
      </c>
      <c r="J138" s="184">
        <f t="shared" si="54"/>
        <v>164</v>
      </c>
      <c r="K138" s="167">
        <f t="shared" si="55"/>
        <v>1.6028085802761427E-3</v>
      </c>
    </row>
    <row r="139" spans="2:11" x14ac:dyDescent="0.25">
      <c r="B139" s="161" t="s">
        <v>109</v>
      </c>
      <c r="C139" s="162">
        <v>12270</v>
      </c>
      <c r="D139" s="162">
        <v>2713</v>
      </c>
      <c r="E139" s="162">
        <v>16587</v>
      </c>
      <c r="F139" s="162">
        <v>17003</v>
      </c>
      <c r="G139" s="162">
        <v>18683</v>
      </c>
      <c r="H139" s="162">
        <v>19325</v>
      </c>
      <c r="I139" s="180">
        <f>IFERROR(H139/G139-1,"-")</f>
        <v>3.4362789701867902E-2</v>
      </c>
      <c r="J139" s="183">
        <f t="shared" si="54"/>
        <v>642</v>
      </c>
      <c r="K139" s="163">
        <f t="shared" si="55"/>
        <v>3.8287114726621087E-2</v>
      </c>
    </row>
    <row r="140" spans="2:11" x14ac:dyDescent="0.25">
      <c r="B140" s="165" t="s">
        <v>112</v>
      </c>
      <c r="C140" s="166">
        <v>6096</v>
      </c>
      <c r="D140" s="166">
        <v>91</v>
      </c>
      <c r="E140" s="166">
        <v>5965</v>
      </c>
      <c r="F140" s="166">
        <v>6583</v>
      </c>
      <c r="G140" s="166">
        <v>7948</v>
      </c>
      <c r="H140" s="166">
        <v>8057</v>
      </c>
      <c r="I140" s="181">
        <f t="shared" ref="I140:I147" si="56">IFERROR(H140/G140-1,"-")</f>
        <v>1.3714141922496204E-2</v>
      </c>
      <c r="J140" s="184">
        <f t="shared" si="54"/>
        <v>109</v>
      </c>
      <c r="K140" s="167">
        <f t="shared" si="55"/>
        <v>1.5962705477484403E-2</v>
      </c>
    </row>
    <row r="141" spans="2:11" x14ac:dyDescent="0.25">
      <c r="B141" s="165" t="s">
        <v>115</v>
      </c>
      <c r="C141" s="166">
        <v>664</v>
      </c>
      <c r="D141" s="166">
        <v>220</v>
      </c>
      <c r="E141" s="166">
        <v>1525</v>
      </c>
      <c r="F141" s="166">
        <v>1190</v>
      </c>
      <c r="G141" s="166">
        <v>1339</v>
      </c>
      <c r="H141" s="166">
        <v>1283</v>
      </c>
      <c r="I141" s="181">
        <f t="shared" si="56"/>
        <v>-4.1822255414488474E-2</v>
      </c>
      <c r="J141" s="184">
        <f t="shared" si="54"/>
        <v>-56</v>
      </c>
      <c r="K141" s="167">
        <f t="shared" si="55"/>
        <v>2.5419077978915835E-3</v>
      </c>
    </row>
    <row r="142" spans="2:11" x14ac:dyDescent="0.25">
      <c r="B142" s="165" t="s">
        <v>118</v>
      </c>
      <c r="C142" s="166">
        <v>466</v>
      </c>
      <c r="D142" s="166">
        <v>712</v>
      </c>
      <c r="E142" s="166">
        <v>1711</v>
      </c>
      <c r="F142" s="166">
        <v>1694</v>
      </c>
      <c r="G142" s="166">
        <v>1571</v>
      </c>
      <c r="H142" s="166">
        <v>1758</v>
      </c>
      <c r="I142" s="181">
        <f t="shared" si="56"/>
        <v>0.11903246339910889</v>
      </c>
      <c r="J142" s="184">
        <f t="shared" si="54"/>
        <v>187</v>
      </c>
      <c r="K142" s="167">
        <f t="shared" si="55"/>
        <v>3.482988237485116E-3</v>
      </c>
    </row>
    <row r="143" spans="2:11" x14ac:dyDescent="0.25">
      <c r="B143" s="165" t="s">
        <v>125</v>
      </c>
      <c r="C143" s="166">
        <v>359</v>
      </c>
      <c r="D143" s="166">
        <v>52</v>
      </c>
      <c r="E143" s="166">
        <v>782</v>
      </c>
      <c r="F143" s="166">
        <v>537</v>
      </c>
      <c r="G143" s="166">
        <v>571</v>
      </c>
      <c r="H143" s="166">
        <v>587</v>
      </c>
      <c r="I143" s="181">
        <f t="shared" si="56"/>
        <v>2.8021015761821255E-2</v>
      </c>
      <c r="J143" s="184">
        <f t="shared" si="54"/>
        <v>16</v>
      </c>
      <c r="K143" s="167">
        <f t="shared" si="55"/>
        <v>1.1629773011397971E-3</v>
      </c>
    </row>
    <row r="144" spans="2:11" x14ac:dyDescent="0.25">
      <c r="B144" s="165" t="s">
        <v>121</v>
      </c>
      <c r="C144" s="166">
        <v>190</v>
      </c>
      <c r="D144" s="166">
        <v>29</v>
      </c>
      <c r="E144" s="166">
        <v>465</v>
      </c>
      <c r="F144" s="166">
        <v>296</v>
      </c>
      <c r="G144" s="166">
        <v>402</v>
      </c>
      <c r="H144" s="166">
        <v>389</v>
      </c>
      <c r="I144" s="181">
        <f t="shared" si="56"/>
        <v>-3.2338308457711462E-2</v>
      </c>
      <c r="J144" s="184">
        <f t="shared" si="54"/>
        <v>-13</v>
      </c>
      <c r="K144" s="167">
        <f t="shared" si="55"/>
        <v>7.7069534947765087E-4</v>
      </c>
    </row>
    <row r="145" spans="2:11" x14ac:dyDescent="0.25">
      <c r="B145" s="165" t="s">
        <v>130</v>
      </c>
      <c r="C145" s="166">
        <v>380</v>
      </c>
      <c r="D145" s="166">
        <v>15</v>
      </c>
      <c r="E145" s="166">
        <v>219</v>
      </c>
      <c r="F145" s="166">
        <v>294</v>
      </c>
      <c r="G145" s="166">
        <v>182</v>
      </c>
      <c r="H145" s="166">
        <v>250</v>
      </c>
      <c r="I145" s="181">
        <f t="shared" si="56"/>
        <v>0.37362637362637363</v>
      </c>
      <c r="J145" s="184">
        <f t="shared" si="54"/>
        <v>68</v>
      </c>
      <c r="K145" s="167">
        <f t="shared" si="55"/>
        <v>4.953054945229118E-4</v>
      </c>
    </row>
    <row r="146" spans="2:11" x14ac:dyDescent="0.25">
      <c r="B146" s="165" t="s">
        <v>133</v>
      </c>
      <c r="C146" s="166">
        <v>656</v>
      </c>
      <c r="D146" s="166">
        <v>4</v>
      </c>
      <c r="E146" s="166">
        <v>163</v>
      </c>
      <c r="F146" s="166">
        <v>286</v>
      </c>
      <c r="G146" s="166">
        <v>305</v>
      </c>
      <c r="H146" s="166">
        <v>272</v>
      </c>
      <c r="I146" s="181">
        <f t="shared" si="56"/>
        <v>-0.1081967213114754</v>
      </c>
      <c r="J146" s="184">
        <f t="shared" si="54"/>
        <v>-33</v>
      </c>
      <c r="K146" s="167">
        <f t="shared" si="55"/>
        <v>5.3889237804092811E-4</v>
      </c>
    </row>
    <row r="147" spans="2:11" x14ac:dyDescent="0.25">
      <c r="B147" s="170" t="s">
        <v>147</v>
      </c>
      <c r="C147" s="171">
        <f t="shared" ref="C147:H147" si="57">IFERROR(C139-SUM(C140:C146),"nd")</f>
        <v>3459</v>
      </c>
      <c r="D147" s="171">
        <f t="shared" si="57"/>
        <v>1590</v>
      </c>
      <c r="E147" s="171">
        <f t="shared" si="57"/>
        <v>5757</v>
      </c>
      <c r="F147" s="171">
        <f t="shared" si="57"/>
        <v>6123</v>
      </c>
      <c r="G147" s="171">
        <f t="shared" si="57"/>
        <v>6365</v>
      </c>
      <c r="H147" s="171">
        <f t="shared" si="57"/>
        <v>6729</v>
      </c>
      <c r="I147" s="182">
        <f t="shared" si="56"/>
        <v>5.7187745483110675E-2</v>
      </c>
      <c r="J147" s="185">
        <f t="shared" si="54"/>
        <v>364</v>
      </c>
      <c r="K147" s="172">
        <f t="shared" si="55"/>
        <v>1.3331642690578694E-2</v>
      </c>
    </row>
    <row r="148" spans="2:11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70</v>
      </c>
      <c r="C149" s="178">
        <f t="shared" ref="C149:H149" si="58">IFERROR(C150+C153,"nd")</f>
        <v>1913</v>
      </c>
      <c r="D149" s="178">
        <f t="shared" si="58"/>
        <v>454</v>
      </c>
      <c r="E149" s="178">
        <f t="shared" si="58"/>
        <v>5828</v>
      </c>
      <c r="F149" s="178">
        <f t="shared" si="58"/>
        <v>7538</v>
      </c>
      <c r="G149" s="178">
        <f t="shared" si="58"/>
        <v>20975</v>
      </c>
      <c r="H149" s="178">
        <f t="shared" si="58"/>
        <v>20551</v>
      </c>
      <c r="I149" s="179">
        <f>IFERROR(H149/G149-1,"-")</f>
        <v>-2.0214541120381457E-2</v>
      </c>
      <c r="J149" s="178">
        <f>IFERROR(H149-G149,"-")</f>
        <v>-424</v>
      </c>
      <c r="K149" s="179">
        <f>IFERROR(H149/H$9,"-")</f>
        <v>4.0716092871761443E-2</v>
      </c>
    </row>
    <row r="150" spans="2:11" x14ac:dyDescent="0.25">
      <c r="B150" s="161" t="s">
        <v>99</v>
      </c>
      <c r="C150" s="162">
        <v>287</v>
      </c>
      <c r="D150" s="162">
        <v>171</v>
      </c>
      <c r="E150" s="162">
        <v>847</v>
      </c>
      <c r="F150" s="162">
        <v>1414</v>
      </c>
      <c r="G150" s="162">
        <v>1777</v>
      </c>
      <c r="H150" s="162">
        <v>1775</v>
      </c>
      <c r="I150" s="180">
        <f>IFERROR(H150/G150-1,"-")</f>
        <v>-1.1254924029262536E-3</v>
      </c>
      <c r="J150" s="183">
        <f t="shared" ref="J150:J161" si="59">IFERROR(H150-G150,"-")</f>
        <v>-2</v>
      </c>
      <c r="K150" s="163">
        <f t="shared" ref="K150:K161" si="60">IFERROR(H150/H$9,"-")</f>
        <v>3.5166690111126742E-3</v>
      </c>
    </row>
    <row r="151" spans="2:11" x14ac:dyDescent="0.25">
      <c r="B151" s="165" t="s">
        <v>105</v>
      </c>
      <c r="C151" s="166">
        <v>245</v>
      </c>
      <c r="D151" s="166">
        <v>62</v>
      </c>
      <c r="E151" s="166">
        <v>366</v>
      </c>
      <c r="F151" s="166">
        <v>479</v>
      </c>
      <c r="G151" s="166">
        <v>1297</v>
      </c>
      <c r="H151" s="166">
        <v>1106</v>
      </c>
      <c r="I151" s="181">
        <f>IFERROR(H151/G151-1,"-")</f>
        <v>-0.14726291441788741</v>
      </c>
      <c r="J151" s="184">
        <f t="shared" si="59"/>
        <v>-191</v>
      </c>
      <c r="K151" s="167">
        <f t="shared" si="60"/>
        <v>2.1912315077693618E-3</v>
      </c>
    </row>
    <row r="152" spans="2:11" x14ac:dyDescent="0.25">
      <c r="B152" s="165" t="s">
        <v>102</v>
      </c>
      <c r="C152" s="166">
        <v>42</v>
      </c>
      <c r="D152" s="166">
        <v>109</v>
      </c>
      <c r="E152" s="166">
        <v>481</v>
      </c>
      <c r="F152" s="166">
        <v>935</v>
      </c>
      <c r="G152" s="166">
        <v>480</v>
      </c>
      <c r="H152" s="166">
        <v>669</v>
      </c>
      <c r="I152" s="181">
        <f>IFERROR(H152/G152-1,"-")</f>
        <v>0.39375000000000004</v>
      </c>
      <c r="J152" s="184">
        <f t="shared" si="59"/>
        <v>189</v>
      </c>
      <c r="K152" s="167">
        <f t="shared" si="60"/>
        <v>1.3254375033433122E-3</v>
      </c>
    </row>
    <row r="153" spans="2:11" x14ac:dyDescent="0.25">
      <c r="B153" s="161" t="s">
        <v>109</v>
      </c>
      <c r="C153" s="162">
        <v>1626</v>
      </c>
      <c r="D153" s="162">
        <v>283</v>
      </c>
      <c r="E153" s="162">
        <v>4981</v>
      </c>
      <c r="F153" s="162">
        <v>6124</v>
      </c>
      <c r="G153" s="162">
        <v>19198</v>
      </c>
      <c r="H153" s="162">
        <v>18776</v>
      </c>
      <c r="I153" s="180">
        <f>IFERROR(H153/G153-1,"-")</f>
        <v>-2.1981456401708566E-2</v>
      </c>
      <c r="J153" s="183">
        <f t="shared" si="59"/>
        <v>-422</v>
      </c>
      <c r="K153" s="163">
        <f t="shared" si="60"/>
        <v>3.719942386064877E-2</v>
      </c>
    </row>
    <row r="154" spans="2:11" x14ac:dyDescent="0.25">
      <c r="B154" s="165" t="s">
        <v>112</v>
      </c>
      <c r="C154" s="166">
        <v>279</v>
      </c>
      <c r="D154" s="166">
        <v>6</v>
      </c>
      <c r="E154" s="166">
        <v>1941</v>
      </c>
      <c r="F154" s="166">
        <v>1217</v>
      </c>
      <c r="G154" s="166">
        <v>10451</v>
      </c>
      <c r="H154" s="166">
        <v>11036</v>
      </c>
      <c r="I154" s="181">
        <f t="shared" ref="I154:I161" si="61">IFERROR(H154/G154-1,"-")</f>
        <v>5.5975504736388793E-2</v>
      </c>
      <c r="J154" s="184">
        <f t="shared" si="59"/>
        <v>585</v>
      </c>
      <c r="K154" s="167">
        <f t="shared" si="60"/>
        <v>2.1864765750219419E-2</v>
      </c>
    </row>
    <row r="155" spans="2:11" x14ac:dyDescent="0.25">
      <c r="B155" s="165" t="s">
        <v>115</v>
      </c>
      <c r="C155" s="166">
        <v>422</v>
      </c>
      <c r="D155" s="166">
        <v>82</v>
      </c>
      <c r="E155" s="166">
        <v>786</v>
      </c>
      <c r="F155" s="166">
        <v>1383</v>
      </c>
      <c r="G155" s="166">
        <v>1889</v>
      </c>
      <c r="H155" s="166">
        <v>1414</v>
      </c>
      <c r="I155" s="181">
        <f t="shared" si="61"/>
        <v>-0.25145579671784013</v>
      </c>
      <c r="J155" s="184">
        <f t="shared" si="59"/>
        <v>-475</v>
      </c>
      <c r="K155" s="167">
        <f t="shared" si="60"/>
        <v>2.8014478770215893E-3</v>
      </c>
    </row>
    <row r="156" spans="2:11" x14ac:dyDescent="0.25">
      <c r="B156" s="165" t="s">
        <v>118</v>
      </c>
      <c r="C156" s="166">
        <v>56</v>
      </c>
      <c r="D156" s="166">
        <v>51</v>
      </c>
      <c r="E156" s="166">
        <v>182</v>
      </c>
      <c r="F156" s="166">
        <v>642</v>
      </c>
      <c r="G156" s="166">
        <v>413</v>
      </c>
      <c r="H156" s="166">
        <v>562</v>
      </c>
      <c r="I156" s="181">
        <f t="shared" si="61"/>
        <v>0.36077481840193704</v>
      </c>
      <c r="J156" s="184">
        <f t="shared" si="59"/>
        <v>149</v>
      </c>
      <c r="K156" s="167">
        <f t="shared" si="60"/>
        <v>1.1134467516875058E-3</v>
      </c>
    </row>
    <row r="157" spans="2:11" x14ac:dyDescent="0.25">
      <c r="B157" s="165" t="s">
        <v>125</v>
      </c>
      <c r="C157" s="166">
        <v>28</v>
      </c>
      <c r="D157" s="166">
        <v>4</v>
      </c>
      <c r="E157" s="166">
        <v>738</v>
      </c>
      <c r="F157" s="166">
        <v>382</v>
      </c>
      <c r="G157" s="166">
        <v>1238</v>
      </c>
      <c r="H157" s="166">
        <v>1410</v>
      </c>
      <c r="I157" s="181">
        <f t="shared" si="61"/>
        <v>0.13893376413570269</v>
      </c>
      <c r="J157" s="184">
        <f t="shared" si="59"/>
        <v>172</v>
      </c>
      <c r="K157" s="167">
        <f t="shared" si="60"/>
        <v>2.7935229891092226E-3</v>
      </c>
    </row>
    <row r="158" spans="2:11" x14ac:dyDescent="0.25">
      <c r="B158" s="165" t="s">
        <v>121</v>
      </c>
      <c r="C158" s="166">
        <v>37</v>
      </c>
      <c r="D158" s="166">
        <v>13</v>
      </c>
      <c r="E158" s="166">
        <v>126</v>
      </c>
      <c r="F158" s="166">
        <v>335</v>
      </c>
      <c r="G158" s="166">
        <v>348</v>
      </c>
      <c r="H158" s="166">
        <v>46</v>
      </c>
      <c r="I158" s="181">
        <f t="shared" si="61"/>
        <v>-0.86781609195402298</v>
      </c>
      <c r="J158" s="184">
        <f t="shared" si="59"/>
        <v>-302</v>
      </c>
      <c r="K158" s="167">
        <f t="shared" si="60"/>
        <v>9.1136210992215781E-5</v>
      </c>
    </row>
    <row r="159" spans="2:11" x14ac:dyDescent="0.25">
      <c r="B159" s="165" t="s">
        <v>130</v>
      </c>
      <c r="C159" s="166">
        <v>152</v>
      </c>
      <c r="D159" s="166">
        <v>1</v>
      </c>
      <c r="E159" s="166">
        <v>168</v>
      </c>
      <c r="F159" s="166">
        <v>178</v>
      </c>
      <c r="G159" s="166">
        <v>593</v>
      </c>
      <c r="H159" s="166">
        <v>735</v>
      </c>
      <c r="I159" s="181">
        <f t="shared" si="61"/>
        <v>0.239460370994941</v>
      </c>
      <c r="J159" s="184">
        <f t="shared" si="59"/>
        <v>142</v>
      </c>
      <c r="K159" s="167">
        <f t="shared" si="60"/>
        <v>1.4561981538973609E-3</v>
      </c>
    </row>
    <row r="160" spans="2:11" x14ac:dyDescent="0.25">
      <c r="B160" s="165" t="s">
        <v>133</v>
      </c>
      <c r="C160" s="166">
        <v>158</v>
      </c>
      <c r="D160" s="166">
        <v>0</v>
      </c>
      <c r="E160" s="166">
        <v>140</v>
      </c>
      <c r="F160" s="166">
        <v>55</v>
      </c>
      <c r="G160" s="166">
        <v>1546</v>
      </c>
      <c r="H160" s="166">
        <v>1376</v>
      </c>
      <c r="I160" s="181">
        <f t="shared" si="61"/>
        <v>-0.10996119016817596</v>
      </c>
      <c r="J160" s="184">
        <f t="shared" si="59"/>
        <v>-170</v>
      </c>
      <c r="K160" s="167">
        <f t="shared" si="60"/>
        <v>2.7261614418541066E-3</v>
      </c>
    </row>
    <row r="161" spans="2:11" x14ac:dyDescent="0.25">
      <c r="B161" s="170" t="s">
        <v>147</v>
      </c>
      <c r="C161" s="171">
        <f t="shared" ref="C161:H161" si="62">IFERROR(C153-SUM(C154:C160),"nd")</f>
        <v>494</v>
      </c>
      <c r="D161" s="171">
        <f t="shared" si="62"/>
        <v>126</v>
      </c>
      <c r="E161" s="171">
        <f t="shared" si="62"/>
        <v>900</v>
      </c>
      <c r="F161" s="171">
        <f t="shared" si="62"/>
        <v>1932</v>
      </c>
      <c r="G161" s="171">
        <f t="shared" si="62"/>
        <v>2720</v>
      </c>
      <c r="H161" s="171">
        <f t="shared" si="62"/>
        <v>2197</v>
      </c>
      <c r="I161" s="182">
        <f t="shared" si="61"/>
        <v>-0.19227941176470587</v>
      </c>
      <c r="J161" s="185">
        <f t="shared" si="59"/>
        <v>-523</v>
      </c>
      <c r="K161" s="172">
        <f t="shared" si="60"/>
        <v>4.3527446858673494E-3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117C2-5FCD-40E5-9184-E7604FFACB57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5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</row>
    <row r="4" spans="1:25" ht="6" customHeight="1" x14ac:dyDescent="0.25"/>
    <row r="5" spans="1:25" ht="15.75" x14ac:dyDescent="0.25">
      <c r="B5" s="186"/>
      <c r="C5" s="309" t="s">
        <v>64</v>
      </c>
      <c r="D5" s="310"/>
      <c r="E5" s="310"/>
      <c r="F5" s="310"/>
      <c r="G5" s="310"/>
      <c r="H5" s="310"/>
      <c r="I5" s="310"/>
      <c r="J5" s="310"/>
      <c r="K5" s="309" t="s">
        <v>63</v>
      </c>
      <c r="L5" s="310"/>
      <c r="M5" s="310"/>
      <c r="N5" s="310"/>
      <c r="O5" s="310"/>
      <c r="P5" s="310"/>
      <c r="Q5" s="310"/>
      <c r="R5" s="310"/>
      <c r="S5" s="309" t="s">
        <v>139</v>
      </c>
      <c r="T5" s="310"/>
      <c r="U5" s="310"/>
      <c r="V5" s="310"/>
      <c r="W5" s="310"/>
      <c r="X5" s="310"/>
      <c r="Y5" s="310"/>
    </row>
    <row r="6" spans="1:25" s="148" customFormat="1" ht="72" customHeight="1" x14ac:dyDescent="0.25">
      <c r="B6" s="149"/>
      <c r="C6" s="174" t="s">
        <v>253</v>
      </c>
      <c r="D6" s="174" t="s">
        <v>254</v>
      </c>
      <c r="E6" s="174" t="s">
        <v>255</v>
      </c>
      <c r="F6" s="174" t="s">
        <v>256</v>
      </c>
      <c r="G6" s="174" t="s">
        <v>257</v>
      </c>
      <c r="H6" s="174" t="s">
        <v>258</v>
      </c>
      <c r="I6" s="175" t="str">
        <f>CONCATENATE("var. ",RIGHT(H6,2),"/",RIGHT(G6,2))</f>
        <v>var. 25/24</v>
      </c>
      <c r="J6" s="175" t="str">
        <f>CONCATENATE("Cuota s/ total lugares de residencia ",RIGHT(H6,4))</f>
        <v>Cuota s/ total lugares de residencia 2025</v>
      </c>
      <c r="K6" s="174" t="s">
        <v>253</v>
      </c>
      <c r="L6" s="174" t="s">
        <v>254</v>
      </c>
      <c r="M6" s="174" t="s">
        <v>255</v>
      </c>
      <c r="N6" s="174" t="s">
        <v>256</v>
      </c>
      <c r="O6" s="174" t="s">
        <v>257</v>
      </c>
      <c r="P6" s="174" t="s">
        <v>258</v>
      </c>
      <c r="Q6" s="175" t="str">
        <f>CONCATENATE("var. ",RIGHT(P6,2),"/",RIGHT(O6,2))</f>
        <v>var. 25/24</v>
      </c>
      <c r="R6" s="175" t="str">
        <f>CONCATENATE("Cuota s/ total lugares de residencia ",RIGHT(P6,4))</f>
        <v>Cuota s/ total lugares de residencia 2025</v>
      </c>
      <c r="S6" s="174" t="s">
        <v>253</v>
      </c>
      <c r="T6" s="174" t="s">
        <v>255</v>
      </c>
      <c r="U6" s="174" t="s">
        <v>256</v>
      </c>
      <c r="V6" s="174" t="s">
        <v>257</v>
      </c>
      <c r="W6" s="174" t="s">
        <v>258</v>
      </c>
      <c r="X6" s="175" t="str">
        <f>CONCATENATE("var. ",RIGHT(W6,2),"/",RIGHT(V6,2))</f>
        <v>var. 25/24</v>
      </c>
      <c r="Y6" s="175" t="str">
        <f>CONCATENATE("Cuota s/ total lugares de residencia ",RIGHT(W6,4))</f>
        <v>Cuota s/ total lugares de residencia 2025</v>
      </c>
    </row>
    <row r="7" spans="1:25" x14ac:dyDescent="0.25">
      <c r="A7" s="1"/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</row>
    <row r="8" spans="1:25" x14ac:dyDescent="0.25">
      <c r="A8" s="1"/>
      <c r="B8" s="158" t="s">
        <v>70</v>
      </c>
      <c r="C8" s="178">
        <f t="shared" ref="C8:H8" si="0">C9+C12</f>
        <v>148691</v>
      </c>
      <c r="D8" s="178">
        <f t="shared" si="0"/>
        <v>62316</v>
      </c>
      <c r="E8" s="178">
        <f t="shared" si="0"/>
        <v>262285</v>
      </c>
      <c r="F8" s="178">
        <f t="shared" si="0"/>
        <v>314159</v>
      </c>
      <c r="G8" s="178">
        <f t="shared" si="0"/>
        <v>310803</v>
      </c>
      <c r="H8" s="178">
        <f t="shared" si="0"/>
        <v>312264</v>
      </c>
      <c r="I8" s="179">
        <f>IFERROR(H8/G8-1,"-")</f>
        <v>4.7007268269612101E-3</v>
      </c>
      <c r="J8" s="179">
        <f t="shared" ref="J8:J20" si="1">H8/H$8</f>
        <v>1</v>
      </c>
      <c r="K8" s="178">
        <f t="shared" ref="K8:P8" si="2">K9+K12</f>
        <v>575900</v>
      </c>
      <c r="L8" s="178">
        <f t="shared" si="2"/>
        <v>226523</v>
      </c>
      <c r="M8" s="178">
        <f t="shared" si="2"/>
        <v>1187391</v>
      </c>
      <c r="N8" s="178">
        <f t="shared" si="2"/>
        <v>1340265</v>
      </c>
      <c r="O8" s="178">
        <f t="shared" si="2"/>
        <v>1441562</v>
      </c>
      <c r="P8" s="178">
        <f t="shared" si="2"/>
        <v>1411884</v>
      </c>
      <c r="Q8" s="179">
        <f>IFERROR(P8/O8-1,"-")</f>
        <v>-2.0587390622116897E-2</v>
      </c>
      <c r="R8" s="179">
        <f t="shared" ref="R8:R20" si="3">P8/P$8</f>
        <v>1</v>
      </c>
      <c r="S8" s="178">
        <f>S9+S12</f>
        <v>724591</v>
      </c>
      <c r="T8" s="178">
        <f>T9+T12</f>
        <v>1449676</v>
      </c>
      <c r="U8" s="178">
        <f>U9+U12</f>
        <v>1654424</v>
      </c>
      <c r="V8" s="178">
        <f>V9+V12</f>
        <v>1752365</v>
      </c>
      <c r="W8" s="178">
        <f>W9+W12</f>
        <v>1724148</v>
      </c>
      <c r="X8" s="179">
        <f>IFERROR(W8/V8-1,"-")</f>
        <v>-1.6102238974186278E-2</v>
      </c>
      <c r="Y8" s="179">
        <f>W8/W$8</f>
        <v>1</v>
      </c>
    </row>
    <row r="9" spans="1:25" x14ac:dyDescent="0.25">
      <c r="A9" s="1"/>
      <c r="B9" s="161" t="s">
        <v>99</v>
      </c>
      <c r="C9" s="162">
        <v>30892</v>
      </c>
      <c r="D9" s="162">
        <v>32818</v>
      </c>
      <c r="E9" s="162">
        <v>64260</v>
      </c>
      <c r="F9" s="162">
        <v>84206</v>
      </c>
      <c r="G9" s="162">
        <v>79128</v>
      </c>
      <c r="H9" s="162">
        <v>74058</v>
      </c>
      <c r="I9" s="163">
        <f>IFERROR(H9/G9-1,"-")</f>
        <v>-6.4073400060661201E-2</v>
      </c>
      <c r="J9" s="163">
        <f t="shared" si="1"/>
        <v>0.2371647067865652</v>
      </c>
      <c r="K9" s="162">
        <v>91967</v>
      </c>
      <c r="L9" s="162">
        <v>121758</v>
      </c>
      <c r="M9" s="162">
        <v>235023</v>
      </c>
      <c r="N9" s="162">
        <v>234182</v>
      </c>
      <c r="O9" s="162">
        <v>235850</v>
      </c>
      <c r="P9" s="162">
        <v>241325</v>
      </c>
      <c r="Q9" s="163">
        <f>IFERROR(P9/O9-1,"-")</f>
        <v>2.3213907144371326E-2</v>
      </c>
      <c r="R9" s="163">
        <f t="shared" si="3"/>
        <v>0.17092409858033664</v>
      </c>
      <c r="S9" s="162">
        <v>122859</v>
      </c>
      <c r="T9" s="162">
        <v>299283</v>
      </c>
      <c r="U9" s="162">
        <v>318388</v>
      </c>
      <c r="V9" s="162">
        <v>314978</v>
      </c>
      <c r="W9" s="162">
        <v>315383</v>
      </c>
      <c r="X9" s="163">
        <f>IFERROR(W9/V9-1,"-")</f>
        <v>1.285804087904463E-3</v>
      </c>
      <c r="Y9" s="163">
        <f>W9/W$8</f>
        <v>0.18292107174094102</v>
      </c>
    </row>
    <row r="10" spans="1:25" x14ac:dyDescent="0.25">
      <c r="A10" s="164"/>
      <c r="B10" s="165" t="s">
        <v>105</v>
      </c>
      <c r="C10" s="166">
        <v>14381</v>
      </c>
      <c r="D10" s="166">
        <v>24604</v>
      </c>
      <c r="E10" s="166">
        <v>35556</v>
      </c>
      <c r="F10" s="166">
        <v>46343</v>
      </c>
      <c r="G10" s="166">
        <v>42320</v>
      </c>
      <c r="H10" s="166">
        <v>37739</v>
      </c>
      <c r="I10" s="167">
        <f>IFERROR(H10/G10-1,"-")</f>
        <v>-0.10824669187145552</v>
      </c>
      <c r="J10" s="167">
        <f t="shared" si="1"/>
        <v>0.12085607050444495</v>
      </c>
      <c r="K10" s="166">
        <v>26759</v>
      </c>
      <c r="L10" s="166">
        <v>77825</v>
      </c>
      <c r="M10" s="166">
        <v>86451</v>
      </c>
      <c r="N10" s="166">
        <v>72393</v>
      </c>
      <c r="O10" s="166">
        <v>72806</v>
      </c>
      <c r="P10" s="166">
        <v>75205</v>
      </c>
      <c r="Q10" s="167">
        <f>IFERROR(P10/O10-1,"-")</f>
        <v>3.2950580996071732E-2</v>
      </c>
      <c r="R10" s="167">
        <f t="shared" si="3"/>
        <v>5.3265707381059631E-2</v>
      </c>
      <c r="S10" s="166">
        <v>41140</v>
      </c>
      <c r="T10" s="166">
        <v>122007</v>
      </c>
      <c r="U10" s="166">
        <v>118736</v>
      </c>
      <c r="V10" s="166">
        <v>115126</v>
      </c>
      <c r="W10" s="166">
        <v>112944</v>
      </c>
      <c r="X10" s="167">
        <f>IFERROR(W10/V10-1,"-")</f>
        <v>-1.8953146986779745E-2</v>
      </c>
      <c r="Y10" s="167">
        <f>W10/W$8</f>
        <v>6.5507137438317362E-2</v>
      </c>
    </row>
    <row r="11" spans="1:25" x14ac:dyDescent="0.25">
      <c r="A11" s="164"/>
      <c r="B11" s="165" t="s">
        <v>102</v>
      </c>
      <c r="C11" s="166">
        <v>16511</v>
      </c>
      <c r="D11" s="166">
        <v>8214</v>
      </c>
      <c r="E11" s="166">
        <v>28704</v>
      </c>
      <c r="F11" s="166">
        <v>37863</v>
      </c>
      <c r="G11" s="166">
        <v>36808</v>
      </c>
      <c r="H11" s="166">
        <v>36319</v>
      </c>
      <c r="I11" s="167">
        <f>IFERROR(H11/G11-1,"-")</f>
        <v>-1.3285155400999837E-2</v>
      </c>
      <c r="J11" s="167">
        <f t="shared" si="1"/>
        <v>0.11630863628212025</v>
      </c>
      <c r="K11" s="166">
        <v>65208</v>
      </c>
      <c r="L11" s="166">
        <v>43933</v>
      </c>
      <c r="M11" s="166">
        <v>148572</v>
      </c>
      <c r="N11" s="166">
        <v>161789</v>
      </c>
      <c r="O11" s="166">
        <v>163044</v>
      </c>
      <c r="P11" s="166">
        <v>166120</v>
      </c>
      <c r="Q11" s="167">
        <f>IFERROR(P11/O11-1,"-")</f>
        <v>1.8866072961899905E-2</v>
      </c>
      <c r="R11" s="167">
        <f t="shared" si="3"/>
        <v>0.117658391199277</v>
      </c>
      <c r="S11" s="166">
        <v>81719</v>
      </c>
      <c r="T11" s="166">
        <v>177276</v>
      </c>
      <c r="U11" s="166">
        <v>199652</v>
      </c>
      <c r="V11" s="166">
        <v>199852</v>
      </c>
      <c r="W11" s="166">
        <v>202439</v>
      </c>
      <c r="X11" s="167">
        <f>IFERROR(W11/V11-1,"-")</f>
        <v>1.2944578988451472E-2</v>
      </c>
      <c r="Y11" s="167">
        <f>W11/W$8</f>
        <v>0.11741393430262367</v>
      </c>
    </row>
    <row r="12" spans="1:25" x14ac:dyDescent="0.25">
      <c r="A12" s="1"/>
      <c r="B12" s="161" t="s">
        <v>109</v>
      </c>
      <c r="C12" s="162">
        <v>117799</v>
      </c>
      <c r="D12" s="162">
        <v>29498</v>
      </c>
      <c r="E12" s="162">
        <v>198025</v>
      </c>
      <c r="F12" s="162">
        <v>229953</v>
      </c>
      <c r="G12" s="162">
        <v>231675</v>
      </c>
      <c r="H12" s="162">
        <v>238206</v>
      </c>
      <c r="I12" s="163">
        <f>IFERROR(H12/G12-1,"-")</f>
        <v>2.8190352865004931E-2</v>
      </c>
      <c r="J12" s="163">
        <f t="shared" si="1"/>
        <v>0.7628352932134348</v>
      </c>
      <c r="K12" s="162">
        <v>483933</v>
      </c>
      <c r="L12" s="162">
        <v>104765</v>
      </c>
      <c r="M12" s="162">
        <v>952368</v>
      </c>
      <c r="N12" s="162">
        <v>1106083</v>
      </c>
      <c r="O12" s="162">
        <v>1205712</v>
      </c>
      <c r="P12" s="162">
        <v>1170559</v>
      </c>
      <c r="Q12" s="163">
        <f>IFERROR(P12/O12-1,"-")</f>
        <v>-2.9155387024430324E-2</v>
      </c>
      <c r="R12" s="163">
        <f t="shared" si="3"/>
        <v>0.82907590141966336</v>
      </c>
      <c r="S12" s="162">
        <v>601732</v>
      </c>
      <c r="T12" s="162">
        <v>1150393</v>
      </c>
      <c r="U12" s="162">
        <v>1336036</v>
      </c>
      <c r="V12" s="162">
        <v>1437387</v>
      </c>
      <c r="W12" s="162">
        <v>1408765</v>
      </c>
      <c r="X12" s="163">
        <f>IFERROR(W12/V12-1,"-")</f>
        <v>-1.9912521819106521E-2</v>
      </c>
      <c r="Y12" s="163">
        <f>W12/W$8</f>
        <v>0.81707892825905892</v>
      </c>
    </row>
    <row r="13" spans="1:25" s="57" customFormat="1" x14ac:dyDescent="0.25">
      <c r="B13" s="165" t="s">
        <v>112</v>
      </c>
      <c r="C13" s="166">
        <v>39547</v>
      </c>
      <c r="D13" s="166">
        <v>1938</v>
      </c>
      <c r="E13" s="166">
        <v>68234</v>
      </c>
      <c r="F13" s="166">
        <v>87235</v>
      </c>
      <c r="G13" s="166">
        <v>82958</v>
      </c>
      <c r="H13" s="166">
        <v>82415</v>
      </c>
      <c r="I13" s="167">
        <f t="shared" ref="I13:I20" si="4">IFERROR(H13/G13-1,"-")</f>
        <v>-6.5454808457291458E-3</v>
      </c>
      <c r="J13" s="167">
        <f t="shared" si="1"/>
        <v>0.26392731791048601</v>
      </c>
      <c r="K13" s="166">
        <v>200754</v>
      </c>
      <c r="L13" s="166">
        <v>4474</v>
      </c>
      <c r="M13" s="166">
        <v>421831</v>
      </c>
      <c r="N13" s="166">
        <v>487261</v>
      </c>
      <c r="O13" s="166">
        <v>530912</v>
      </c>
      <c r="P13" s="166">
        <v>526212</v>
      </c>
      <c r="Q13" s="167">
        <f t="shared" ref="Q13:Q20" si="5">IFERROR(P13/O13-1,"-")</f>
        <v>-8.8526912181302597E-3</v>
      </c>
      <c r="R13" s="167">
        <f t="shared" si="3"/>
        <v>0.37270200668043552</v>
      </c>
      <c r="S13" s="166">
        <v>240301</v>
      </c>
      <c r="T13" s="166">
        <v>490065</v>
      </c>
      <c r="U13" s="166">
        <v>574496</v>
      </c>
      <c r="V13" s="166">
        <v>613870</v>
      </c>
      <c r="W13" s="166">
        <v>608627</v>
      </c>
      <c r="X13" s="167">
        <f t="shared" ref="X13:X20" si="6">IFERROR(W13/V13-1,"-")</f>
        <v>-8.5408962809715439E-3</v>
      </c>
      <c r="Y13" s="167">
        <f t="shared" ref="Y13:Y20" si="7">W13/W$8</f>
        <v>0.35300159847066492</v>
      </c>
    </row>
    <row r="14" spans="1:25" s="57" customFormat="1" x14ac:dyDescent="0.25">
      <c r="B14" s="165" t="s">
        <v>115</v>
      </c>
      <c r="C14" s="166">
        <v>18311</v>
      </c>
      <c r="D14" s="166">
        <v>4709</v>
      </c>
      <c r="E14" s="166">
        <v>26286</v>
      </c>
      <c r="F14" s="166">
        <v>32588</v>
      </c>
      <c r="G14" s="166">
        <v>32950</v>
      </c>
      <c r="H14" s="166">
        <v>33350</v>
      </c>
      <c r="I14" s="167">
        <f t="shared" si="4"/>
        <v>1.2139605462822445E-2</v>
      </c>
      <c r="J14" s="167">
        <f t="shared" si="1"/>
        <v>0.10680065585530192</v>
      </c>
      <c r="K14" s="166">
        <v>68786</v>
      </c>
      <c r="L14" s="166">
        <v>16134</v>
      </c>
      <c r="M14" s="166">
        <v>109942</v>
      </c>
      <c r="N14" s="166">
        <v>132626</v>
      </c>
      <c r="O14" s="166">
        <v>144271</v>
      </c>
      <c r="P14" s="166">
        <v>134327</v>
      </c>
      <c r="Q14" s="167">
        <f t="shared" si="5"/>
        <v>-6.8925840952097084E-2</v>
      </c>
      <c r="R14" s="167">
        <f t="shared" si="3"/>
        <v>9.5140252315346022E-2</v>
      </c>
      <c r="S14" s="166">
        <v>87097</v>
      </c>
      <c r="T14" s="166">
        <v>136228</v>
      </c>
      <c r="U14" s="166">
        <v>165214</v>
      </c>
      <c r="V14" s="166">
        <v>177221</v>
      </c>
      <c r="W14" s="166">
        <v>167677</v>
      </c>
      <c r="X14" s="167">
        <f t="shared" si="6"/>
        <v>-5.3853662940622216E-2</v>
      </c>
      <c r="Y14" s="167">
        <f t="shared" si="7"/>
        <v>9.7252092047782443E-2</v>
      </c>
    </row>
    <row r="15" spans="1:25" x14ac:dyDescent="0.25">
      <c r="A15" s="1"/>
      <c r="B15" s="165" t="s">
        <v>118</v>
      </c>
      <c r="C15" s="166">
        <v>7641</v>
      </c>
      <c r="D15" s="166">
        <v>6844</v>
      </c>
      <c r="E15" s="166">
        <v>13576</v>
      </c>
      <c r="F15" s="166">
        <v>16517</v>
      </c>
      <c r="G15" s="166">
        <v>14261</v>
      </c>
      <c r="H15" s="166">
        <v>14800</v>
      </c>
      <c r="I15" s="167">
        <f t="shared" si="4"/>
        <v>3.779538601781085E-2</v>
      </c>
      <c r="J15" s="167">
        <f t="shared" si="1"/>
        <v>4.73957933031025E-2</v>
      </c>
      <c r="K15" s="166">
        <v>24259</v>
      </c>
      <c r="L15" s="166">
        <v>21662</v>
      </c>
      <c r="M15" s="166">
        <v>57229</v>
      </c>
      <c r="N15" s="166">
        <v>64778</v>
      </c>
      <c r="O15" s="166">
        <v>70938</v>
      </c>
      <c r="P15" s="166">
        <v>64660</v>
      </c>
      <c r="Q15" s="167">
        <f t="shared" si="5"/>
        <v>-8.8499816741379744E-2</v>
      </c>
      <c r="R15" s="167">
        <f t="shared" si="3"/>
        <v>4.5796963489918435E-2</v>
      </c>
      <c r="S15" s="166">
        <v>31900</v>
      </c>
      <c r="T15" s="166">
        <v>70805</v>
      </c>
      <c r="U15" s="166">
        <v>81295</v>
      </c>
      <c r="V15" s="166">
        <v>85199</v>
      </c>
      <c r="W15" s="166">
        <v>79460</v>
      </c>
      <c r="X15" s="167">
        <f t="shared" si="6"/>
        <v>-6.7359945539266941E-2</v>
      </c>
      <c r="Y15" s="167">
        <f t="shared" si="7"/>
        <v>4.6086530854659809E-2</v>
      </c>
    </row>
    <row r="16" spans="1:25" x14ac:dyDescent="0.25">
      <c r="A16" s="1"/>
      <c r="B16" s="165" t="s">
        <v>125</v>
      </c>
      <c r="C16" s="166">
        <v>3334</v>
      </c>
      <c r="D16" s="166">
        <v>386</v>
      </c>
      <c r="E16" s="166">
        <v>7890</v>
      </c>
      <c r="F16" s="166">
        <v>6042</v>
      </c>
      <c r="G16" s="166">
        <v>6063</v>
      </c>
      <c r="H16" s="166">
        <v>6051</v>
      </c>
      <c r="I16" s="167">
        <f t="shared" si="4"/>
        <v>-1.9792182088075316E-3</v>
      </c>
      <c r="J16" s="167">
        <f t="shared" si="1"/>
        <v>1.9377834140342786E-2</v>
      </c>
      <c r="K16" s="166">
        <v>16002</v>
      </c>
      <c r="L16" s="166">
        <v>1972</v>
      </c>
      <c r="M16" s="166">
        <v>46993</v>
      </c>
      <c r="N16" s="166">
        <v>41269</v>
      </c>
      <c r="O16" s="166">
        <v>46892</v>
      </c>
      <c r="P16" s="166">
        <v>42648</v>
      </c>
      <c r="Q16" s="167">
        <f t="shared" si="5"/>
        <v>-9.0505843214194304E-2</v>
      </c>
      <c r="R16" s="167">
        <f t="shared" si="3"/>
        <v>3.0206447555181586E-2</v>
      </c>
      <c r="S16" s="166">
        <v>19336</v>
      </c>
      <c r="T16" s="166">
        <v>54883</v>
      </c>
      <c r="U16" s="166">
        <v>47311</v>
      </c>
      <c r="V16" s="166">
        <v>52955</v>
      </c>
      <c r="W16" s="166">
        <v>48699</v>
      </c>
      <c r="X16" s="167">
        <f t="shared" si="6"/>
        <v>-8.0370125578321239E-2</v>
      </c>
      <c r="Y16" s="167">
        <f t="shared" si="7"/>
        <v>2.824525504771052E-2</v>
      </c>
    </row>
    <row r="17" spans="1:25" x14ac:dyDescent="0.25">
      <c r="A17" s="57"/>
      <c r="B17" s="165" t="s">
        <v>121</v>
      </c>
      <c r="C17" s="166">
        <v>2305</v>
      </c>
      <c r="D17" s="166">
        <v>753</v>
      </c>
      <c r="E17" s="166">
        <v>4334</v>
      </c>
      <c r="F17" s="166">
        <v>3842</v>
      </c>
      <c r="G17" s="166">
        <v>4060</v>
      </c>
      <c r="H17" s="166">
        <v>4105</v>
      </c>
      <c r="I17" s="167">
        <f t="shared" si="4"/>
        <v>1.1083743842364546E-2</v>
      </c>
      <c r="J17" s="167">
        <f t="shared" si="1"/>
        <v>1.3145927804678093E-2</v>
      </c>
      <c r="K17" s="166">
        <v>23899</v>
      </c>
      <c r="L17" s="166">
        <v>5507</v>
      </c>
      <c r="M17" s="166">
        <v>51894</v>
      </c>
      <c r="N17" s="166">
        <v>50364</v>
      </c>
      <c r="O17" s="166">
        <v>54287</v>
      </c>
      <c r="P17" s="166">
        <v>49452</v>
      </c>
      <c r="Q17" s="167">
        <f t="shared" si="5"/>
        <v>-8.9063680070735174E-2</v>
      </c>
      <c r="R17" s="167">
        <f t="shared" si="3"/>
        <v>3.5025540341841112E-2</v>
      </c>
      <c r="S17" s="166">
        <v>26204</v>
      </c>
      <c r="T17" s="166">
        <v>56228</v>
      </c>
      <c r="U17" s="166">
        <v>54206</v>
      </c>
      <c r="V17" s="166">
        <v>58347</v>
      </c>
      <c r="W17" s="166">
        <v>53557</v>
      </c>
      <c r="X17" s="167">
        <f t="shared" si="6"/>
        <v>-8.2095052016384784E-2</v>
      </c>
      <c r="Y17" s="167">
        <f t="shared" si="7"/>
        <v>3.1062878592789018E-2</v>
      </c>
    </row>
    <row r="18" spans="1:25" x14ac:dyDescent="0.25">
      <c r="A18" s="57"/>
      <c r="B18" s="165" t="s">
        <v>130</v>
      </c>
      <c r="C18" s="166">
        <v>3269</v>
      </c>
      <c r="D18" s="166">
        <v>75</v>
      </c>
      <c r="E18" s="166">
        <v>3254</v>
      </c>
      <c r="F18" s="166">
        <v>3930</v>
      </c>
      <c r="G18" s="166">
        <v>3151</v>
      </c>
      <c r="H18" s="166">
        <v>3382</v>
      </c>
      <c r="I18" s="167">
        <f t="shared" si="4"/>
        <v>7.3310060298318103E-2</v>
      </c>
      <c r="J18" s="167">
        <f t="shared" si="1"/>
        <v>1.0830579253452207E-2</v>
      </c>
      <c r="K18" s="166">
        <v>14707</v>
      </c>
      <c r="L18" s="166">
        <v>284</v>
      </c>
      <c r="M18" s="166">
        <v>17788</v>
      </c>
      <c r="N18" s="166">
        <v>23772</v>
      </c>
      <c r="O18" s="166">
        <v>20979</v>
      </c>
      <c r="P18" s="166">
        <v>20006</v>
      </c>
      <c r="Q18" s="167">
        <f t="shared" si="5"/>
        <v>-4.6379713046379667E-2</v>
      </c>
      <c r="R18" s="167">
        <f t="shared" si="3"/>
        <v>1.4169719325383672E-2</v>
      </c>
      <c r="S18" s="166">
        <v>17976</v>
      </c>
      <c r="T18" s="166">
        <v>21042</v>
      </c>
      <c r="U18" s="166">
        <v>27702</v>
      </c>
      <c r="V18" s="166">
        <v>24130</v>
      </c>
      <c r="W18" s="166">
        <v>23388</v>
      </c>
      <c r="X18" s="167">
        <f t="shared" si="6"/>
        <v>-3.0750103605470369E-2</v>
      </c>
      <c r="Y18" s="167">
        <f t="shared" si="7"/>
        <v>1.3564960780629041E-2</v>
      </c>
    </row>
    <row r="19" spans="1:25" x14ac:dyDescent="0.25">
      <c r="A19" s="57"/>
      <c r="B19" s="165" t="s">
        <v>133</v>
      </c>
      <c r="C19" s="166">
        <v>3260</v>
      </c>
      <c r="D19" s="166">
        <v>186</v>
      </c>
      <c r="E19" s="166">
        <v>1904</v>
      </c>
      <c r="F19" s="166">
        <v>2343</v>
      </c>
      <c r="G19" s="166">
        <v>1947</v>
      </c>
      <c r="H19" s="166">
        <v>2032</v>
      </c>
      <c r="I19" s="167">
        <f t="shared" si="4"/>
        <v>4.3656908063687716E-2</v>
      </c>
      <c r="J19" s="167">
        <f t="shared" si="1"/>
        <v>6.5073143237773167E-3</v>
      </c>
      <c r="K19" s="166">
        <v>20819</v>
      </c>
      <c r="L19" s="166">
        <v>1053</v>
      </c>
      <c r="M19" s="166">
        <v>13090</v>
      </c>
      <c r="N19" s="166">
        <v>21828</v>
      </c>
      <c r="O19" s="166">
        <v>21589</v>
      </c>
      <c r="P19" s="166">
        <v>17904</v>
      </c>
      <c r="Q19" s="167">
        <f t="shared" si="5"/>
        <v>-0.1706887766918338</v>
      </c>
      <c r="R19" s="167">
        <f t="shared" si="3"/>
        <v>1.2680928461544999E-2</v>
      </c>
      <c r="S19" s="166">
        <v>24079</v>
      </c>
      <c r="T19" s="166">
        <v>14994</v>
      </c>
      <c r="U19" s="166">
        <v>24171</v>
      </c>
      <c r="V19" s="166">
        <v>23536</v>
      </c>
      <c r="W19" s="166">
        <v>19936</v>
      </c>
      <c r="X19" s="167">
        <f t="shared" si="6"/>
        <v>-0.15295717199184233</v>
      </c>
      <c r="Y19" s="167">
        <f t="shared" si="7"/>
        <v>1.1562812473175157E-2</v>
      </c>
    </row>
    <row r="20" spans="1:25" x14ac:dyDescent="0.25">
      <c r="A20" s="57"/>
      <c r="B20" s="170" t="s">
        <v>147</v>
      </c>
      <c r="C20" s="171">
        <f t="shared" ref="C20" si="8">C12-SUM(C13:C19)</f>
        <v>40132</v>
      </c>
      <c r="D20" s="171">
        <f t="shared" ref="D20:H20" si="9">D12-SUM(D13:D19)</f>
        <v>14607</v>
      </c>
      <c r="E20" s="171">
        <f t="shared" si="9"/>
        <v>72547</v>
      </c>
      <c r="F20" s="171">
        <f t="shared" si="9"/>
        <v>77456</v>
      </c>
      <c r="G20" s="171">
        <f t="shared" si="9"/>
        <v>86285</v>
      </c>
      <c r="H20" s="171">
        <f t="shared" si="9"/>
        <v>92071</v>
      </c>
      <c r="I20" s="172">
        <f t="shared" si="4"/>
        <v>6.7056846497073552E-2</v>
      </c>
      <c r="J20" s="172">
        <f t="shared" si="1"/>
        <v>0.29484987062229395</v>
      </c>
      <c r="K20" s="171">
        <f t="shared" ref="K20:P20" si="10">K12-SUM(K13:K19)</f>
        <v>114707</v>
      </c>
      <c r="L20" s="171">
        <f t="shared" si="10"/>
        <v>53679</v>
      </c>
      <c r="M20" s="171">
        <f t="shared" si="10"/>
        <v>233601</v>
      </c>
      <c r="N20" s="171">
        <f t="shared" si="10"/>
        <v>284185</v>
      </c>
      <c r="O20" s="171">
        <f t="shared" si="10"/>
        <v>315844</v>
      </c>
      <c r="P20" s="171">
        <f t="shared" si="10"/>
        <v>315350</v>
      </c>
      <c r="Q20" s="172">
        <f t="shared" si="5"/>
        <v>-1.5640632717417446E-3</v>
      </c>
      <c r="R20" s="172">
        <f t="shared" si="3"/>
        <v>0.22335404325001204</v>
      </c>
      <c r="S20" s="171">
        <f>S12-SUM(S13:S19)</f>
        <v>154839</v>
      </c>
      <c r="T20" s="171">
        <f>T12-SUM(T13:T19)</f>
        <v>306148</v>
      </c>
      <c r="U20" s="171">
        <f>U12-SUM(U13:U19)</f>
        <v>361641</v>
      </c>
      <c r="V20" s="171">
        <f>V12-SUM(V13:V19)</f>
        <v>402129</v>
      </c>
      <c r="W20" s="171">
        <f>W12-SUM(W13:W19)</f>
        <v>407421</v>
      </c>
      <c r="X20" s="172">
        <f t="shared" si="6"/>
        <v>1.3159956133479644E-2</v>
      </c>
      <c r="Y20" s="172">
        <f t="shared" si="7"/>
        <v>0.23630279999164805</v>
      </c>
    </row>
    <row r="21" spans="1:25" x14ac:dyDescent="0.25">
      <c r="A21" s="57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</row>
    <row r="22" spans="1:25" x14ac:dyDescent="0.25">
      <c r="A22" s="57"/>
      <c r="B22" s="158" t="s">
        <v>70</v>
      </c>
      <c r="C22" s="178">
        <f t="shared" ref="C22:H22" si="11">C23+C26</f>
        <v>35847</v>
      </c>
      <c r="D22" s="178">
        <f t="shared" si="11"/>
        <v>2115</v>
      </c>
      <c r="E22" s="178">
        <f t="shared" si="11"/>
        <v>61465</v>
      </c>
      <c r="F22" s="178">
        <f t="shared" si="11"/>
        <v>68440</v>
      </c>
      <c r="G22" s="178">
        <f t="shared" si="11"/>
        <v>64774</v>
      </c>
      <c r="H22" s="178">
        <f t="shared" si="11"/>
        <v>65600</v>
      </c>
      <c r="I22" s="179">
        <f>IFERROR(H22/G22-1,"-")</f>
        <v>1.2752030135548154E-2</v>
      </c>
      <c r="J22" s="179">
        <f t="shared" ref="J22:J34" si="12">H22/H$8</f>
        <v>0.21007865139753543</v>
      </c>
      <c r="K22" s="178">
        <f t="shared" ref="K22:P22" si="13">K23+K26</f>
        <v>243977</v>
      </c>
      <c r="L22" s="178">
        <f t="shared" si="13"/>
        <v>104218</v>
      </c>
      <c r="M22" s="178">
        <f t="shared" si="13"/>
        <v>528412</v>
      </c>
      <c r="N22" s="178">
        <f t="shared" si="13"/>
        <v>554757</v>
      </c>
      <c r="O22" s="178">
        <f t="shared" si="13"/>
        <v>588001</v>
      </c>
      <c r="P22" s="178">
        <f t="shared" si="13"/>
        <v>553904</v>
      </c>
      <c r="Q22" s="179">
        <f>IFERROR(P22/O22-1,"-")</f>
        <v>-5.7987996619053406E-2</v>
      </c>
      <c r="R22" s="179">
        <f t="shared" ref="R22:R34" si="14">P22/P$8</f>
        <v>0.39231551600556419</v>
      </c>
      <c r="S22" s="178">
        <f>S23+S26</f>
        <v>279824</v>
      </c>
      <c r="T22" s="178">
        <f>T23+T26</f>
        <v>589877</v>
      </c>
      <c r="U22" s="178">
        <f>U23+U26</f>
        <v>623197</v>
      </c>
      <c r="V22" s="178">
        <f>V23+V26</f>
        <v>652775</v>
      </c>
      <c r="W22" s="178">
        <f>W23+W26</f>
        <v>619504</v>
      </c>
      <c r="X22" s="179">
        <f>IFERROR(W22/V22-1,"-")</f>
        <v>-5.0968557313009866E-2</v>
      </c>
      <c r="Y22" s="179">
        <f>W22/W$8</f>
        <v>0.35931022162830567</v>
      </c>
    </row>
    <row r="23" spans="1:25" x14ac:dyDescent="0.25">
      <c r="A23" s="57"/>
      <c r="B23" s="161" t="s">
        <v>99</v>
      </c>
      <c r="C23" s="162">
        <v>1527</v>
      </c>
      <c r="D23" s="162">
        <v>413</v>
      </c>
      <c r="E23" s="162">
        <v>4277</v>
      </c>
      <c r="F23" s="162">
        <v>4227</v>
      </c>
      <c r="G23" s="162">
        <v>2166</v>
      </c>
      <c r="H23" s="162">
        <v>2943</v>
      </c>
      <c r="I23" s="163">
        <f>IFERROR(H23/G23-1,"-")</f>
        <v>0.3587257617728532</v>
      </c>
      <c r="J23" s="163">
        <f t="shared" si="12"/>
        <v>9.4247175466912608E-3</v>
      </c>
      <c r="K23" s="162">
        <v>15120</v>
      </c>
      <c r="L23" s="162">
        <v>51318</v>
      </c>
      <c r="M23" s="162">
        <v>51211</v>
      </c>
      <c r="N23" s="162">
        <v>40656</v>
      </c>
      <c r="O23" s="162">
        <v>35794</v>
      </c>
      <c r="P23" s="162">
        <v>33615</v>
      </c>
      <c r="Q23" s="163">
        <f>IFERROR(P23/O23-1,"-")</f>
        <v>-6.0876124490138017E-2</v>
      </c>
      <c r="R23" s="163">
        <f t="shared" si="14"/>
        <v>2.3808613172186952E-2</v>
      </c>
      <c r="S23" s="162">
        <v>16647</v>
      </c>
      <c r="T23" s="162">
        <v>55488</v>
      </c>
      <c r="U23" s="162">
        <v>44883</v>
      </c>
      <c r="V23" s="162">
        <v>37960</v>
      </c>
      <c r="W23" s="162">
        <v>36558</v>
      </c>
      <c r="X23" s="163">
        <f>IFERROR(W23/V23-1,"-")</f>
        <v>-3.6933614330874609E-2</v>
      </c>
      <c r="Y23" s="163">
        <f>W23/W$8</f>
        <v>2.1203516171465559E-2</v>
      </c>
    </row>
    <row r="24" spans="1:25" x14ac:dyDescent="0.25">
      <c r="A24" s="57"/>
      <c r="B24" s="165" t="s">
        <v>105</v>
      </c>
      <c r="C24" s="166">
        <v>1004</v>
      </c>
      <c r="D24" s="166">
        <v>160</v>
      </c>
      <c r="E24" s="166">
        <v>2670</v>
      </c>
      <c r="F24" s="166">
        <v>2178</v>
      </c>
      <c r="G24" s="166">
        <v>626</v>
      </c>
      <c r="H24" s="166">
        <v>1041</v>
      </c>
      <c r="I24" s="167">
        <f>IFERROR(H24/G24-1,"-")</f>
        <v>0.66293929712460065</v>
      </c>
      <c r="J24" s="167">
        <f t="shared" si="12"/>
        <v>3.3337176235493046E-3</v>
      </c>
      <c r="K24" s="166">
        <v>5468</v>
      </c>
      <c r="L24" s="166">
        <v>31051</v>
      </c>
      <c r="M24" s="166">
        <v>21604</v>
      </c>
      <c r="N24" s="166">
        <v>15756</v>
      </c>
      <c r="O24" s="166">
        <v>11860</v>
      </c>
      <c r="P24" s="166">
        <v>14926</v>
      </c>
      <c r="Q24" s="167">
        <f>IFERROR(P24/O24-1,"-")</f>
        <v>0.25851602023608766</v>
      </c>
      <c r="R24" s="167">
        <f t="shared" si="14"/>
        <v>1.0571690025526177E-2</v>
      </c>
      <c r="S24" s="166">
        <v>6472</v>
      </c>
      <c r="T24" s="166">
        <v>24274</v>
      </c>
      <c r="U24" s="166">
        <v>17934</v>
      </c>
      <c r="V24" s="166">
        <v>12486</v>
      </c>
      <c r="W24" s="166">
        <v>15967</v>
      </c>
      <c r="X24" s="167">
        <f>IFERROR(W24/V24-1,"-")</f>
        <v>0.27879224731699503</v>
      </c>
      <c r="Y24" s="167">
        <f>W24/W$8</f>
        <v>9.2608059168934453E-3</v>
      </c>
    </row>
    <row r="25" spans="1:25" x14ac:dyDescent="0.25">
      <c r="A25" s="57"/>
      <c r="B25" s="165" t="s">
        <v>102</v>
      </c>
      <c r="C25" s="166">
        <v>523</v>
      </c>
      <c r="D25" s="166">
        <v>253</v>
      </c>
      <c r="E25" s="166">
        <v>1607</v>
      </c>
      <c r="F25" s="166">
        <v>2049</v>
      </c>
      <c r="G25" s="166">
        <v>1540</v>
      </c>
      <c r="H25" s="166">
        <v>1902</v>
      </c>
      <c r="I25" s="167">
        <f>IFERROR(H25/G25-1,"-")</f>
        <v>0.23506493506493498</v>
      </c>
      <c r="J25" s="167">
        <f t="shared" si="12"/>
        <v>6.0909999231419567E-3</v>
      </c>
      <c r="K25" s="166">
        <v>9652</v>
      </c>
      <c r="L25" s="166">
        <v>20267</v>
      </c>
      <c r="M25" s="166">
        <v>29607</v>
      </c>
      <c r="N25" s="166">
        <v>24900</v>
      </c>
      <c r="O25" s="166">
        <v>23934</v>
      </c>
      <c r="P25" s="166">
        <v>18689</v>
      </c>
      <c r="Q25" s="167">
        <f>IFERROR(P25/O25-1,"-")</f>
        <v>-0.21914431352887109</v>
      </c>
      <c r="R25" s="167">
        <f t="shared" si="14"/>
        <v>1.3236923146660773E-2</v>
      </c>
      <c r="S25" s="166">
        <v>10175</v>
      </c>
      <c r="T25" s="166">
        <v>31214</v>
      </c>
      <c r="U25" s="166">
        <v>26949</v>
      </c>
      <c r="V25" s="166">
        <v>25474</v>
      </c>
      <c r="W25" s="166">
        <v>20591</v>
      </c>
      <c r="X25" s="167">
        <f>IFERROR(W25/V25-1,"-")</f>
        <v>-0.19168564026065793</v>
      </c>
      <c r="Y25" s="167">
        <f>W25/W$8</f>
        <v>1.1942710254572114E-2</v>
      </c>
    </row>
    <row r="26" spans="1:25" x14ac:dyDescent="0.25">
      <c r="A26" s="57"/>
      <c r="B26" s="161" t="s">
        <v>109</v>
      </c>
      <c r="C26" s="162">
        <v>34320</v>
      </c>
      <c r="D26" s="162">
        <v>1702</v>
      </c>
      <c r="E26" s="162">
        <v>57188</v>
      </c>
      <c r="F26" s="162">
        <v>64213</v>
      </c>
      <c r="G26" s="162">
        <v>62608</v>
      </c>
      <c r="H26" s="162">
        <v>62657</v>
      </c>
      <c r="I26" s="163">
        <f>IFERROR(H26/G26-1,"-")</f>
        <v>7.826475849732617E-4</v>
      </c>
      <c r="J26" s="163">
        <f t="shared" si="12"/>
        <v>0.20065393385084415</v>
      </c>
      <c r="K26" s="162">
        <v>228857</v>
      </c>
      <c r="L26" s="162">
        <v>52900</v>
      </c>
      <c r="M26" s="162">
        <v>477201</v>
      </c>
      <c r="N26" s="162">
        <v>514101</v>
      </c>
      <c r="O26" s="162">
        <v>552207</v>
      </c>
      <c r="P26" s="162">
        <v>520289</v>
      </c>
      <c r="Q26" s="163">
        <f>IFERROR(P26/O26-1,"-")</f>
        <v>-5.7800788472438747E-2</v>
      </c>
      <c r="R26" s="163">
        <f t="shared" si="14"/>
        <v>0.36850690283337723</v>
      </c>
      <c r="S26" s="162">
        <v>263177</v>
      </c>
      <c r="T26" s="162">
        <v>534389</v>
      </c>
      <c r="U26" s="162">
        <v>578314</v>
      </c>
      <c r="V26" s="162">
        <v>614815</v>
      </c>
      <c r="W26" s="162">
        <v>582946</v>
      </c>
      <c r="X26" s="163">
        <f>IFERROR(W26/V26-1,"-")</f>
        <v>-5.1835104868944271E-2</v>
      </c>
      <c r="Y26" s="163">
        <f>W26/W$8</f>
        <v>0.33810670545684013</v>
      </c>
    </row>
    <row r="27" spans="1:25" s="57" customFormat="1" x14ac:dyDescent="0.25">
      <c r="B27" s="165" t="s">
        <v>112</v>
      </c>
      <c r="C27" s="166">
        <v>13636</v>
      </c>
      <c r="D27" s="166">
        <v>5</v>
      </c>
      <c r="E27" s="166">
        <v>22606</v>
      </c>
      <c r="F27" s="166">
        <v>26648</v>
      </c>
      <c r="G27" s="166">
        <v>27187</v>
      </c>
      <c r="H27" s="166">
        <v>26394</v>
      </c>
      <c r="I27" s="167">
        <f t="shared" ref="I27:I34" si="15">IFERROR(H27/G27-1,"-")</f>
        <v>-2.9168352521425689E-2</v>
      </c>
      <c r="J27" s="167">
        <f t="shared" si="12"/>
        <v>8.4524633002843741E-2</v>
      </c>
      <c r="K27" s="166">
        <v>101958</v>
      </c>
      <c r="L27" s="166">
        <v>2107</v>
      </c>
      <c r="M27" s="166">
        <v>232130</v>
      </c>
      <c r="N27" s="166">
        <v>253863</v>
      </c>
      <c r="O27" s="166">
        <v>272919</v>
      </c>
      <c r="P27" s="166">
        <v>262428</v>
      </c>
      <c r="Q27" s="167">
        <f t="shared" ref="Q27:Q34" si="16">IFERROR(P27/O27-1,"-")</f>
        <v>-3.8439976696382439E-2</v>
      </c>
      <c r="R27" s="167">
        <f t="shared" si="14"/>
        <v>0.18587079391791395</v>
      </c>
      <c r="S27" s="166">
        <v>115594</v>
      </c>
      <c r="T27" s="166">
        <v>254736</v>
      </c>
      <c r="U27" s="166">
        <v>280511</v>
      </c>
      <c r="V27" s="166">
        <v>300106</v>
      </c>
      <c r="W27" s="166">
        <v>288822</v>
      </c>
      <c r="X27" s="167">
        <f t="shared" ref="X27:X34" si="17">IFERROR(W27/V27-1,"-")</f>
        <v>-3.7600047983045948E-2</v>
      </c>
      <c r="Y27" s="167">
        <f t="shared" ref="Y27:Y34" si="18">W27/W$8</f>
        <v>0.16751578170783482</v>
      </c>
    </row>
    <row r="28" spans="1:25" s="57" customFormat="1" x14ac:dyDescent="0.25">
      <c r="B28" s="165" t="s">
        <v>115</v>
      </c>
      <c r="C28" s="166">
        <v>5913</v>
      </c>
      <c r="D28" s="166">
        <v>29</v>
      </c>
      <c r="E28" s="166">
        <v>10179</v>
      </c>
      <c r="F28" s="166">
        <v>12656</v>
      </c>
      <c r="G28" s="166">
        <v>11744</v>
      </c>
      <c r="H28" s="166">
        <v>12063</v>
      </c>
      <c r="I28" s="167">
        <f t="shared" si="15"/>
        <v>2.7162806539509532E-2</v>
      </c>
      <c r="J28" s="167">
        <f t="shared" si="12"/>
        <v>3.8630773960494968E-2</v>
      </c>
      <c r="K28" s="166">
        <v>28236</v>
      </c>
      <c r="L28" s="166">
        <v>8697</v>
      </c>
      <c r="M28" s="166">
        <v>50375</v>
      </c>
      <c r="N28" s="166">
        <v>57027</v>
      </c>
      <c r="O28" s="166">
        <v>59792</v>
      </c>
      <c r="P28" s="166">
        <v>52776</v>
      </c>
      <c r="Q28" s="167">
        <f t="shared" si="16"/>
        <v>-0.11734011238961739</v>
      </c>
      <c r="R28" s="167">
        <f t="shared" si="14"/>
        <v>3.7379841403401413E-2</v>
      </c>
      <c r="S28" s="166">
        <v>34149</v>
      </c>
      <c r="T28" s="166">
        <v>60554</v>
      </c>
      <c r="U28" s="166">
        <v>69683</v>
      </c>
      <c r="V28" s="166">
        <v>71536</v>
      </c>
      <c r="W28" s="166">
        <v>64839</v>
      </c>
      <c r="X28" s="167">
        <f t="shared" si="17"/>
        <v>-9.3617199731603651E-2</v>
      </c>
      <c r="Y28" s="167">
        <f t="shared" si="18"/>
        <v>3.7606400378621792E-2</v>
      </c>
    </row>
    <row r="29" spans="1:25" x14ac:dyDescent="0.25">
      <c r="A29" s="57"/>
      <c r="B29" s="165" t="s">
        <v>118</v>
      </c>
      <c r="C29" s="166">
        <v>2029</v>
      </c>
      <c r="D29" s="166">
        <v>1297</v>
      </c>
      <c r="E29" s="166">
        <v>1770</v>
      </c>
      <c r="F29" s="166">
        <v>1557</v>
      </c>
      <c r="G29" s="166">
        <v>1388</v>
      </c>
      <c r="H29" s="166">
        <v>1465</v>
      </c>
      <c r="I29" s="167">
        <f t="shared" si="15"/>
        <v>5.54755043227666E-2</v>
      </c>
      <c r="J29" s="167">
        <f t="shared" si="12"/>
        <v>4.6915430533138623E-3</v>
      </c>
      <c r="K29" s="166">
        <v>8997</v>
      </c>
      <c r="L29" s="166">
        <v>9133</v>
      </c>
      <c r="M29" s="166">
        <v>21446</v>
      </c>
      <c r="N29" s="166">
        <v>20496</v>
      </c>
      <c r="O29" s="166">
        <v>18365</v>
      </c>
      <c r="P29" s="166">
        <v>16908</v>
      </c>
      <c r="Q29" s="167">
        <f t="shared" si="16"/>
        <v>-7.9335692894092036E-2</v>
      </c>
      <c r="R29" s="167">
        <f t="shared" si="14"/>
        <v>1.1975488071257978E-2</v>
      </c>
      <c r="S29" s="166">
        <v>11026</v>
      </c>
      <c r="T29" s="166">
        <v>23216</v>
      </c>
      <c r="U29" s="166">
        <v>22053</v>
      </c>
      <c r="V29" s="166">
        <v>19753</v>
      </c>
      <c r="W29" s="166">
        <v>18373</v>
      </c>
      <c r="X29" s="167">
        <f t="shared" si="17"/>
        <v>-6.9862805649774762E-2</v>
      </c>
      <c r="Y29" s="167">
        <f t="shared" si="18"/>
        <v>1.065627776733784E-2</v>
      </c>
    </row>
    <row r="30" spans="1:25" x14ac:dyDescent="0.25">
      <c r="A30" s="57"/>
      <c r="B30" s="165" t="s">
        <v>125</v>
      </c>
      <c r="C30" s="166">
        <v>1607</v>
      </c>
      <c r="D30" s="166">
        <v>6</v>
      </c>
      <c r="E30" s="166">
        <v>3316</v>
      </c>
      <c r="F30" s="166">
        <v>1890</v>
      </c>
      <c r="G30" s="166">
        <v>1466</v>
      </c>
      <c r="H30" s="166">
        <v>1490</v>
      </c>
      <c r="I30" s="167">
        <f t="shared" si="15"/>
        <v>1.6371077762619368E-2</v>
      </c>
      <c r="J30" s="167">
        <f t="shared" si="12"/>
        <v>4.7716035149745085E-3</v>
      </c>
      <c r="K30" s="166">
        <v>8621</v>
      </c>
      <c r="L30" s="166">
        <v>995</v>
      </c>
      <c r="M30" s="166">
        <v>26532</v>
      </c>
      <c r="N30" s="166">
        <v>21322</v>
      </c>
      <c r="O30" s="166">
        <v>23862</v>
      </c>
      <c r="P30" s="166">
        <v>21807</v>
      </c>
      <c r="Q30" s="167">
        <f t="shared" si="16"/>
        <v>-8.6120191098818188E-2</v>
      </c>
      <c r="R30" s="167">
        <f t="shared" si="14"/>
        <v>1.5445319870470944E-2</v>
      </c>
      <c r="S30" s="166">
        <v>10228</v>
      </c>
      <c r="T30" s="166">
        <v>29848</v>
      </c>
      <c r="U30" s="166">
        <v>23212</v>
      </c>
      <c r="V30" s="166">
        <v>25328</v>
      </c>
      <c r="W30" s="166">
        <v>23297</v>
      </c>
      <c r="X30" s="167">
        <f t="shared" si="17"/>
        <v>-8.0187934301958252E-2</v>
      </c>
      <c r="Y30" s="167">
        <f t="shared" si="18"/>
        <v>1.3512181088862442E-2</v>
      </c>
    </row>
    <row r="31" spans="1:25" x14ac:dyDescent="0.25">
      <c r="A31" s="57"/>
      <c r="B31" s="165" t="s">
        <v>121</v>
      </c>
      <c r="C31" s="166">
        <v>1003</v>
      </c>
      <c r="D31" s="166">
        <v>53</v>
      </c>
      <c r="E31" s="166">
        <v>1855</v>
      </c>
      <c r="F31" s="166">
        <v>1389</v>
      </c>
      <c r="G31" s="166">
        <v>1031</v>
      </c>
      <c r="H31" s="166">
        <v>1087</v>
      </c>
      <c r="I31" s="167">
        <f t="shared" si="15"/>
        <v>5.4316197866149274E-2</v>
      </c>
      <c r="J31" s="167">
        <f t="shared" si="12"/>
        <v>3.4810288730048934E-3</v>
      </c>
      <c r="K31" s="166">
        <v>13673</v>
      </c>
      <c r="L31" s="166">
        <v>3575</v>
      </c>
      <c r="M31" s="166">
        <v>32900</v>
      </c>
      <c r="N31" s="166">
        <v>29273</v>
      </c>
      <c r="O31" s="166">
        <v>30742</v>
      </c>
      <c r="P31" s="166">
        <v>29930</v>
      </c>
      <c r="Q31" s="167">
        <f t="shared" si="16"/>
        <v>-2.6413375837616271E-2</v>
      </c>
      <c r="R31" s="167">
        <f t="shared" si="14"/>
        <v>2.1198625382821818E-2</v>
      </c>
      <c r="S31" s="166">
        <v>14676</v>
      </c>
      <c r="T31" s="166">
        <v>34755</v>
      </c>
      <c r="U31" s="166">
        <v>30662</v>
      </c>
      <c r="V31" s="166">
        <v>31773</v>
      </c>
      <c r="W31" s="166">
        <v>31017</v>
      </c>
      <c r="X31" s="167">
        <f t="shared" si="17"/>
        <v>-2.3793787177792458E-2</v>
      </c>
      <c r="Y31" s="167">
        <f t="shared" si="18"/>
        <v>1.7989754939831151E-2</v>
      </c>
    </row>
    <row r="32" spans="1:25" x14ac:dyDescent="0.25">
      <c r="A32" s="57"/>
      <c r="B32" s="165" t="s">
        <v>130</v>
      </c>
      <c r="C32" s="166">
        <v>1374</v>
      </c>
      <c r="D32" s="166">
        <v>0</v>
      </c>
      <c r="E32" s="166">
        <v>1068</v>
      </c>
      <c r="F32" s="166">
        <v>1506</v>
      </c>
      <c r="G32" s="166">
        <v>1538</v>
      </c>
      <c r="H32" s="166">
        <v>1343</v>
      </c>
      <c r="I32" s="167">
        <f t="shared" si="15"/>
        <v>-0.12678803641092329</v>
      </c>
      <c r="J32" s="167">
        <f t="shared" si="12"/>
        <v>4.3008480004099094E-3</v>
      </c>
      <c r="K32" s="166">
        <v>8151</v>
      </c>
      <c r="L32" s="166">
        <v>110</v>
      </c>
      <c r="M32" s="166">
        <v>10126</v>
      </c>
      <c r="N32" s="166">
        <v>11005</v>
      </c>
      <c r="O32" s="166">
        <v>9979</v>
      </c>
      <c r="P32" s="166">
        <v>8999</v>
      </c>
      <c r="Q32" s="167">
        <f t="shared" si="16"/>
        <v>-9.8206233089487949E-2</v>
      </c>
      <c r="R32" s="167">
        <f t="shared" si="14"/>
        <v>6.3737530845310239E-3</v>
      </c>
      <c r="S32" s="166">
        <v>9525</v>
      </c>
      <c r="T32" s="166">
        <v>11194</v>
      </c>
      <c r="U32" s="166">
        <v>12511</v>
      </c>
      <c r="V32" s="166">
        <v>11517</v>
      </c>
      <c r="W32" s="166">
        <v>10342</v>
      </c>
      <c r="X32" s="167">
        <f t="shared" si="17"/>
        <v>-0.10202309629243722</v>
      </c>
      <c r="Y32" s="167">
        <f t="shared" si="18"/>
        <v>5.9983249697821766E-3</v>
      </c>
    </row>
    <row r="33" spans="1:25" x14ac:dyDescent="0.25">
      <c r="A33" s="57"/>
      <c r="B33" s="165" t="s">
        <v>133</v>
      </c>
      <c r="C33" s="166">
        <v>662</v>
      </c>
      <c r="D33" s="166">
        <v>3</v>
      </c>
      <c r="E33" s="166">
        <v>362</v>
      </c>
      <c r="F33" s="166">
        <v>528</v>
      </c>
      <c r="G33" s="166">
        <v>318</v>
      </c>
      <c r="H33" s="166">
        <v>272</v>
      </c>
      <c r="I33" s="167">
        <f t="shared" si="15"/>
        <v>-0.14465408805031443</v>
      </c>
      <c r="J33" s="167">
        <f t="shared" si="12"/>
        <v>8.7105782286782982E-4</v>
      </c>
      <c r="K33" s="166">
        <v>10437</v>
      </c>
      <c r="L33" s="166">
        <v>190</v>
      </c>
      <c r="M33" s="166">
        <v>6474</v>
      </c>
      <c r="N33" s="166">
        <v>10814</v>
      </c>
      <c r="O33" s="166">
        <v>10693</v>
      </c>
      <c r="P33" s="166">
        <v>9123</v>
      </c>
      <c r="Q33" s="167">
        <f t="shared" si="16"/>
        <v>-0.14682502571775924</v>
      </c>
      <c r="R33" s="167">
        <f t="shared" si="14"/>
        <v>6.4615789965747896E-3</v>
      </c>
      <c r="S33" s="166">
        <v>11099</v>
      </c>
      <c r="T33" s="166">
        <v>6836</v>
      </c>
      <c r="U33" s="166">
        <v>11342</v>
      </c>
      <c r="V33" s="166">
        <v>11011</v>
      </c>
      <c r="W33" s="166">
        <v>9395</v>
      </c>
      <c r="X33" s="167">
        <f t="shared" si="17"/>
        <v>-0.14676232858051041</v>
      </c>
      <c r="Y33" s="167">
        <f t="shared" si="18"/>
        <v>5.4490681774418438E-3</v>
      </c>
    </row>
    <row r="34" spans="1:25" x14ac:dyDescent="0.25">
      <c r="A34" s="57"/>
      <c r="B34" s="170" t="s">
        <v>147</v>
      </c>
      <c r="C34" s="171">
        <f t="shared" ref="C34" si="19">C26-SUM(C27:C33)</f>
        <v>8096</v>
      </c>
      <c r="D34" s="171">
        <f t="shared" ref="D34:H34" si="20">D26-SUM(D27:D33)</f>
        <v>309</v>
      </c>
      <c r="E34" s="171">
        <f t="shared" si="20"/>
        <v>16032</v>
      </c>
      <c r="F34" s="171">
        <f t="shared" si="20"/>
        <v>18039</v>
      </c>
      <c r="G34" s="171">
        <f t="shared" si="20"/>
        <v>17936</v>
      </c>
      <c r="H34" s="171">
        <f t="shared" si="20"/>
        <v>18543</v>
      </c>
      <c r="I34" s="172">
        <f t="shared" si="15"/>
        <v>3.3842551293487899E-2</v>
      </c>
      <c r="J34" s="172">
        <f t="shared" si="12"/>
        <v>5.9382445622934439E-2</v>
      </c>
      <c r="K34" s="171">
        <f t="shared" ref="K34:P34" si="21">K26-SUM(K27:K33)</f>
        <v>48784</v>
      </c>
      <c r="L34" s="171">
        <f t="shared" si="21"/>
        <v>28093</v>
      </c>
      <c r="M34" s="171">
        <f t="shared" si="21"/>
        <v>97218</v>
      </c>
      <c r="N34" s="171">
        <f t="shared" si="21"/>
        <v>110301</v>
      </c>
      <c r="O34" s="171">
        <f t="shared" si="21"/>
        <v>125855</v>
      </c>
      <c r="P34" s="171">
        <f t="shared" si="21"/>
        <v>118318</v>
      </c>
      <c r="Q34" s="172">
        <f t="shared" si="16"/>
        <v>-5.9886377180088157E-2</v>
      </c>
      <c r="R34" s="172">
        <f t="shared" si="14"/>
        <v>8.3801502106405343E-2</v>
      </c>
      <c r="S34" s="171">
        <f>S26-SUM(S27:S33)</f>
        <v>56880</v>
      </c>
      <c r="T34" s="171">
        <f>T26-SUM(T27:T33)</f>
        <v>113250</v>
      </c>
      <c r="U34" s="171">
        <f>U26-SUM(U27:U33)</f>
        <v>128340</v>
      </c>
      <c r="V34" s="171">
        <f>V26-SUM(V27:V33)</f>
        <v>143791</v>
      </c>
      <c r="W34" s="171">
        <f>W26-SUM(W27:W33)</f>
        <v>136861</v>
      </c>
      <c r="X34" s="172">
        <f t="shared" si="17"/>
        <v>-4.8194949614370874E-2</v>
      </c>
      <c r="Y34" s="172">
        <f t="shared" si="18"/>
        <v>7.9378916427128063E-2</v>
      </c>
    </row>
    <row r="35" spans="1:25" x14ac:dyDescent="0.25">
      <c r="A35" s="57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</row>
    <row r="36" spans="1:25" x14ac:dyDescent="0.25">
      <c r="A36" s="57"/>
      <c r="B36" s="158" t="s">
        <v>70</v>
      </c>
      <c r="C36" s="178">
        <f t="shared" ref="C36:H36" si="22">C37+C40</f>
        <v>39616</v>
      </c>
      <c r="D36" s="178">
        <f t="shared" si="22"/>
        <v>2769</v>
      </c>
      <c r="E36" s="178">
        <f t="shared" si="22"/>
        <v>66913</v>
      </c>
      <c r="F36" s="178">
        <f t="shared" si="22"/>
        <v>81954</v>
      </c>
      <c r="G36" s="178">
        <f t="shared" si="22"/>
        <v>82643</v>
      </c>
      <c r="H36" s="178">
        <f t="shared" si="22"/>
        <v>80002</v>
      </c>
      <c r="I36" s="179">
        <f>IFERROR(H36/G36-1,"-")</f>
        <v>-3.1956729547572116E-2</v>
      </c>
      <c r="J36" s="179">
        <f t="shared" ref="J36:J48" si="23">H36/H$8</f>
        <v>0.25619988215100042</v>
      </c>
      <c r="K36" s="178">
        <f t="shared" ref="K36:P36" si="24">K37+K40</f>
        <v>107490</v>
      </c>
      <c r="L36" s="178">
        <f t="shared" si="24"/>
        <v>13634</v>
      </c>
      <c r="M36" s="178">
        <f t="shared" si="24"/>
        <v>210963</v>
      </c>
      <c r="N36" s="178">
        <f t="shared" si="24"/>
        <v>241856</v>
      </c>
      <c r="O36" s="178">
        <f t="shared" si="24"/>
        <v>259242</v>
      </c>
      <c r="P36" s="178">
        <f t="shared" si="24"/>
        <v>275154</v>
      </c>
      <c r="Q36" s="179">
        <f>IFERROR(P36/O36-1,"-")</f>
        <v>6.1378943226791938E-2</v>
      </c>
      <c r="R36" s="179">
        <f t="shared" ref="R36:R48" si="25">P36/P$8</f>
        <v>0.1948842822781475</v>
      </c>
      <c r="S36" s="178">
        <f>S37+S40</f>
        <v>147106</v>
      </c>
      <c r="T36" s="178">
        <f>T37+T40</f>
        <v>277876</v>
      </c>
      <c r="U36" s="178">
        <f>U37+U40</f>
        <v>323810</v>
      </c>
      <c r="V36" s="178">
        <f>V37+V40</f>
        <v>341885</v>
      </c>
      <c r="W36" s="178">
        <f>W37+W40</f>
        <v>355156</v>
      </c>
      <c r="X36" s="179">
        <f>IFERROR(W36/V36-1,"-")</f>
        <v>3.8817146116384205E-2</v>
      </c>
      <c r="Y36" s="179">
        <f>W36/W$8</f>
        <v>0.20598927702262218</v>
      </c>
    </row>
    <row r="37" spans="1:25" x14ac:dyDescent="0.25">
      <c r="A37" s="57"/>
      <c r="B37" s="161" t="s">
        <v>99</v>
      </c>
      <c r="C37" s="162">
        <v>2530</v>
      </c>
      <c r="D37" s="162">
        <v>1152</v>
      </c>
      <c r="E37" s="162">
        <v>7973</v>
      </c>
      <c r="F37" s="162">
        <v>10447</v>
      </c>
      <c r="G37" s="162">
        <v>9827</v>
      </c>
      <c r="H37" s="162">
        <v>8006</v>
      </c>
      <c r="I37" s="163">
        <f>IFERROR(H37/G37-1,"-")</f>
        <v>-0.18530579016993998</v>
      </c>
      <c r="J37" s="163">
        <f t="shared" si="23"/>
        <v>2.5638562242205315E-2</v>
      </c>
      <c r="K37" s="162">
        <v>7136</v>
      </c>
      <c r="L37" s="162">
        <v>3377</v>
      </c>
      <c r="M37" s="162">
        <v>18783</v>
      </c>
      <c r="N37" s="162">
        <v>15819</v>
      </c>
      <c r="O37" s="162">
        <v>15567</v>
      </c>
      <c r="P37" s="162">
        <v>19540</v>
      </c>
      <c r="Q37" s="163">
        <f>IFERROR(P37/O37-1,"-")</f>
        <v>0.25521937431746644</v>
      </c>
      <c r="R37" s="163">
        <f t="shared" si="25"/>
        <v>1.3839663881735327E-2</v>
      </c>
      <c r="S37" s="162">
        <v>9666</v>
      </c>
      <c r="T37" s="162">
        <v>26756</v>
      </c>
      <c r="U37" s="162">
        <v>26266</v>
      </c>
      <c r="V37" s="162">
        <v>25394</v>
      </c>
      <c r="W37" s="162">
        <v>27546</v>
      </c>
      <c r="X37" s="163">
        <f>IFERROR(W37/V37-1,"-")</f>
        <v>8.4744427817594614E-2</v>
      </c>
      <c r="Y37" s="163">
        <f>W37/W$8</f>
        <v>1.5976586696733693E-2</v>
      </c>
    </row>
    <row r="38" spans="1:25" x14ac:dyDescent="0.25">
      <c r="A38" s="57"/>
      <c r="B38" s="165" t="s">
        <v>105</v>
      </c>
      <c r="C38" s="166">
        <v>1111</v>
      </c>
      <c r="D38" s="166">
        <v>1044</v>
      </c>
      <c r="E38" s="166">
        <v>3920</v>
      </c>
      <c r="F38" s="166">
        <v>5331</v>
      </c>
      <c r="G38" s="166">
        <v>6814</v>
      </c>
      <c r="H38" s="166">
        <v>4612</v>
      </c>
      <c r="I38" s="167">
        <f>IFERROR(H38/G38-1,"-")</f>
        <v>-0.32315820369826831</v>
      </c>
      <c r="J38" s="167">
        <f t="shared" si="23"/>
        <v>1.4769553967155995E-2</v>
      </c>
      <c r="K38" s="166">
        <v>954</v>
      </c>
      <c r="L38" s="166">
        <v>1204</v>
      </c>
      <c r="M38" s="166">
        <v>3260</v>
      </c>
      <c r="N38" s="166">
        <v>2573</v>
      </c>
      <c r="O38" s="166">
        <v>2777</v>
      </c>
      <c r="P38" s="166">
        <v>5318</v>
      </c>
      <c r="Q38" s="167">
        <f>IFERROR(P38/O38-1,"-")</f>
        <v>0.91501620453727051</v>
      </c>
      <c r="R38" s="167">
        <f t="shared" si="25"/>
        <v>3.7665983891027877E-3</v>
      </c>
      <c r="S38" s="166">
        <v>2065</v>
      </c>
      <c r="T38" s="166">
        <v>7180</v>
      </c>
      <c r="U38" s="166">
        <v>7904</v>
      </c>
      <c r="V38" s="166">
        <v>9591</v>
      </c>
      <c r="W38" s="166">
        <v>9930</v>
      </c>
      <c r="X38" s="167">
        <f>IFERROR(W38/V38-1,"-")</f>
        <v>3.5345636534250824E-2</v>
      </c>
      <c r="Y38" s="167">
        <f>W38/W$8</f>
        <v>5.7593663653004263E-3</v>
      </c>
    </row>
    <row r="39" spans="1:25" x14ac:dyDescent="0.25">
      <c r="A39" s="57"/>
      <c r="B39" s="165" t="s">
        <v>102</v>
      </c>
      <c r="C39" s="166">
        <v>1419</v>
      </c>
      <c r="D39" s="166">
        <v>108</v>
      </c>
      <c r="E39" s="166">
        <v>4053</v>
      </c>
      <c r="F39" s="166">
        <v>5116</v>
      </c>
      <c r="G39" s="166">
        <v>3013</v>
      </c>
      <c r="H39" s="166">
        <v>3394</v>
      </c>
      <c r="I39" s="167">
        <f>IFERROR(H39/G39-1,"-")</f>
        <v>0.12645204115499498</v>
      </c>
      <c r="J39" s="167">
        <f t="shared" si="23"/>
        <v>1.0869008275049318E-2</v>
      </c>
      <c r="K39" s="166">
        <v>6182</v>
      </c>
      <c r="L39" s="166">
        <v>2173</v>
      </c>
      <c r="M39" s="166">
        <v>15523</v>
      </c>
      <c r="N39" s="166">
        <v>13246</v>
      </c>
      <c r="O39" s="166">
        <v>12790</v>
      </c>
      <c r="P39" s="166">
        <v>14222</v>
      </c>
      <c r="Q39" s="167">
        <f>IFERROR(P39/O39-1,"-")</f>
        <v>0.11196247068021892</v>
      </c>
      <c r="R39" s="167">
        <f t="shared" si="25"/>
        <v>1.007306549263254E-2</v>
      </c>
      <c r="S39" s="166">
        <v>7601</v>
      </c>
      <c r="T39" s="166">
        <v>19576</v>
      </c>
      <c r="U39" s="166">
        <v>18362</v>
      </c>
      <c r="V39" s="166">
        <v>15803</v>
      </c>
      <c r="W39" s="166">
        <v>17616</v>
      </c>
      <c r="X39" s="167">
        <f>IFERROR(W39/V39-1,"-")</f>
        <v>0.1147250522052774</v>
      </c>
      <c r="Y39" s="167">
        <f>W39/W$8</f>
        <v>1.0217220331433264E-2</v>
      </c>
    </row>
    <row r="40" spans="1:25" x14ac:dyDescent="0.25">
      <c r="A40" s="57"/>
      <c r="B40" s="161" t="s">
        <v>109</v>
      </c>
      <c r="C40" s="162">
        <v>37086</v>
      </c>
      <c r="D40" s="162">
        <v>1617</v>
      </c>
      <c r="E40" s="162">
        <v>58940</v>
      </c>
      <c r="F40" s="162">
        <v>71507</v>
      </c>
      <c r="G40" s="162">
        <v>72816</v>
      </c>
      <c r="H40" s="162">
        <v>71996</v>
      </c>
      <c r="I40" s="163">
        <f>IFERROR(H40/G40-1,"-")</f>
        <v>-1.1261261261261257E-2</v>
      </c>
      <c r="J40" s="163">
        <f t="shared" si="23"/>
        <v>0.23056131990879511</v>
      </c>
      <c r="K40" s="162">
        <v>100354</v>
      </c>
      <c r="L40" s="162">
        <v>10257</v>
      </c>
      <c r="M40" s="162">
        <v>192180</v>
      </c>
      <c r="N40" s="162">
        <v>226037</v>
      </c>
      <c r="O40" s="162">
        <v>243675</v>
      </c>
      <c r="P40" s="162">
        <v>255614</v>
      </c>
      <c r="Q40" s="163">
        <f>IFERROR(P40/O40-1,"-")</f>
        <v>4.899558838617013E-2</v>
      </c>
      <c r="R40" s="163">
        <f t="shared" si="25"/>
        <v>0.18104461839641217</v>
      </c>
      <c r="S40" s="162">
        <v>137440</v>
      </c>
      <c r="T40" s="162">
        <v>251120</v>
      </c>
      <c r="U40" s="162">
        <v>297544</v>
      </c>
      <c r="V40" s="162">
        <v>316491</v>
      </c>
      <c r="W40" s="162">
        <v>327610</v>
      </c>
      <c r="X40" s="163">
        <f>IFERROR(W40/V40-1,"-")</f>
        <v>3.5132120660618993E-2</v>
      </c>
      <c r="Y40" s="163">
        <f>W40/W$8</f>
        <v>0.19001269032588849</v>
      </c>
    </row>
    <row r="41" spans="1:25" s="57" customFormat="1" x14ac:dyDescent="0.25">
      <c r="B41" s="165" t="s">
        <v>112</v>
      </c>
      <c r="C41" s="166">
        <v>18060</v>
      </c>
      <c r="D41" s="166">
        <v>33</v>
      </c>
      <c r="E41" s="166">
        <v>26891</v>
      </c>
      <c r="F41" s="166">
        <v>29840</v>
      </c>
      <c r="G41" s="166">
        <v>29326</v>
      </c>
      <c r="H41" s="166">
        <v>27286</v>
      </c>
      <c r="I41" s="167">
        <f t="shared" ref="I41:I48" si="26">IFERROR(H41/G41-1,"-")</f>
        <v>-6.9562845256768702E-2</v>
      </c>
      <c r="J41" s="167">
        <f t="shared" si="23"/>
        <v>8.7381190274895604E-2</v>
      </c>
      <c r="K41" s="166">
        <v>48199</v>
      </c>
      <c r="L41" s="166">
        <v>319</v>
      </c>
      <c r="M41" s="166">
        <v>92999</v>
      </c>
      <c r="N41" s="166">
        <v>111276</v>
      </c>
      <c r="O41" s="166">
        <v>126180</v>
      </c>
      <c r="P41" s="166">
        <v>132146</v>
      </c>
      <c r="Q41" s="167">
        <f t="shared" ref="Q41:Q48" si="27">IFERROR(P41/O41-1,"-")</f>
        <v>4.7281661119036311E-2</v>
      </c>
      <c r="R41" s="167">
        <f t="shared" si="25"/>
        <v>9.3595507846253659E-2</v>
      </c>
      <c r="S41" s="166">
        <v>66259</v>
      </c>
      <c r="T41" s="166">
        <v>119890</v>
      </c>
      <c r="U41" s="166">
        <v>141116</v>
      </c>
      <c r="V41" s="166">
        <v>155506</v>
      </c>
      <c r="W41" s="166">
        <v>159432</v>
      </c>
      <c r="X41" s="167">
        <f t="shared" ref="X41:X48" si="28">IFERROR(W41/V41-1,"-")</f>
        <v>2.5246614278548796E-2</v>
      </c>
      <c r="Y41" s="167">
        <f t="shared" ref="Y41:Y48" si="29">W41/W$8</f>
        <v>9.2470019975083348E-2</v>
      </c>
    </row>
    <row r="42" spans="1:25" s="57" customFormat="1" x14ac:dyDescent="0.25">
      <c r="B42" s="165" t="s">
        <v>115</v>
      </c>
      <c r="C42" s="166">
        <v>2861</v>
      </c>
      <c r="D42" s="166">
        <v>71</v>
      </c>
      <c r="E42" s="166">
        <v>2508</v>
      </c>
      <c r="F42" s="166">
        <v>4573</v>
      </c>
      <c r="G42" s="166">
        <v>4848</v>
      </c>
      <c r="H42" s="166">
        <v>5221</v>
      </c>
      <c r="I42" s="167">
        <f t="shared" si="26"/>
        <v>7.6938943894389489E-2</v>
      </c>
      <c r="J42" s="167">
        <f t="shared" si="23"/>
        <v>1.6719826813209337E-2</v>
      </c>
      <c r="K42" s="166">
        <v>5618</v>
      </c>
      <c r="L42" s="166">
        <v>1034</v>
      </c>
      <c r="M42" s="166">
        <v>8267</v>
      </c>
      <c r="N42" s="166">
        <v>10499</v>
      </c>
      <c r="O42" s="166">
        <v>9625</v>
      </c>
      <c r="P42" s="166">
        <v>8997</v>
      </c>
      <c r="Q42" s="167">
        <f t="shared" si="27"/>
        <v>-6.524675324675322E-2</v>
      </c>
      <c r="R42" s="167">
        <f t="shared" si="25"/>
        <v>6.3723365375625762E-3</v>
      </c>
      <c r="S42" s="166">
        <v>8479</v>
      </c>
      <c r="T42" s="166">
        <v>10775</v>
      </c>
      <c r="U42" s="166">
        <v>15072</v>
      </c>
      <c r="V42" s="166">
        <v>14473</v>
      </c>
      <c r="W42" s="166">
        <v>14218</v>
      </c>
      <c r="X42" s="167">
        <f t="shared" si="28"/>
        <v>-1.76190147170594E-2</v>
      </c>
      <c r="Y42" s="167">
        <f t="shared" si="29"/>
        <v>8.2463918410716486E-3</v>
      </c>
    </row>
    <row r="43" spans="1:25" x14ac:dyDescent="0.25">
      <c r="A43" s="57"/>
      <c r="B43" s="165" t="s">
        <v>118</v>
      </c>
      <c r="C43" s="166">
        <v>1616</v>
      </c>
      <c r="D43" s="166">
        <v>75</v>
      </c>
      <c r="E43" s="166">
        <v>2031</v>
      </c>
      <c r="F43" s="166">
        <v>3176</v>
      </c>
      <c r="G43" s="166">
        <v>3190</v>
      </c>
      <c r="H43" s="166">
        <v>3179</v>
      </c>
      <c r="I43" s="167">
        <f t="shared" si="26"/>
        <v>-3.4482758620689724E-3</v>
      </c>
      <c r="J43" s="167">
        <f t="shared" si="23"/>
        <v>1.0180488304767761E-2</v>
      </c>
      <c r="K43" s="166">
        <v>2576</v>
      </c>
      <c r="L43" s="166">
        <v>1735</v>
      </c>
      <c r="M43" s="166">
        <v>5215</v>
      </c>
      <c r="N43" s="166">
        <v>5861</v>
      </c>
      <c r="O43" s="166">
        <v>4959</v>
      </c>
      <c r="P43" s="166">
        <v>5811</v>
      </c>
      <c r="Q43" s="167">
        <f t="shared" si="27"/>
        <v>0.1718088324258924</v>
      </c>
      <c r="R43" s="167">
        <f t="shared" si="25"/>
        <v>4.1157772168251786E-3</v>
      </c>
      <c r="S43" s="166">
        <v>4192</v>
      </c>
      <c r="T43" s="166">
        <v>7246</v>
      </c>
      <c r="U43" s="166">
        <v>9037</v>
      </c>
      <c r="V43" s="166">
        <v>8149</v>
      </c>
      <c r="W43" s="166">
        <v>8990</v>
      </c>
      <c r="X43" s="167">
        <f t="shared" si="28"/>
        <v>0.10320284697508897</v>
      </c>
      <c r="Y43" s="167">
        <f t="shared" si="29"/>
        <v>5.2141695492498325E-3</v>
      </c>
    </row>
    <row r="44" spans="1:25" x14ac:dyDescent="0.25">
      <c r="A44" s="57"/>
      <c r="B44" s="165" t="s">
        <v>125</v>
      </c>
      <c r="C44" s="166">
        <v>711</v>
      </c>
      <c r="D44" s="166">
        <v>6</v>
      </c>
      <c r="E44" s="166">
        <v>1206</v>
      </c>
      <c r="F44" s="166">
        <v>1415</v>
      </c>
      <c r="G44" s="166">
        <v>1482</v>
      </c>
      <c r="H44" s="166">
        <v>1296</v>
      </c>
      <c r="I44" s="167">
        <f t="shared" si="26"/>
        <v>-0.12550607287449389</v>
      </c>
      <c r="J44" s="167">
        <f t="shared" si="23"/>
        <v>4.1503343324878952E-3</v>
      </c>
      <c r="K44" s="166">
        <v>4692</v>
      </c>
      <c r="L44" s="166">
        <v>189</v>
      </c>
      <c r="M44" s="166">
        <v>11388</v>
      </c>
      <c r="N44" s="166">
        <v>10473</v>
      </c>
      <c r="O44" s="166">
        <v>11382</v>
      </c>
      <c r="P44" s="166">
        <v>9924</v>
      </c>
      <c r="Q44" s="167">
        <f t="shared" si="27"/>
        <v>-0.12809699525566687</v>
      </c>
      <c r="R44" s="167">
        <f t="shared" si="25"/>
        <v>7.0289060574381468E-3</v>
      </c>
      <c r="S44" s="166">
        <v>5403</v>
      </c>
      <c r="T44" s="166">
        <v>12594</v>
      </c>
      <c r="U44" s="166">
        <v>11888</v>
      </c>
      <c r="V44" s="166">
        <v>12864</v>
      </c>
      <c r="W44" s="166">
        <v>11220</v>
      </c>
      <c r="X44" s="167">
        <f t="shared" si="28"/>
        <v>-0.12779850746268662</v>
      </c>
      <c r="Y44" s="167">
        <f t="shared" si="29"/>
        <v>6.5075619958379445E-3</v>
      </c>
    </row>
    <row r="45" spans="1:25" x14ac:dyDescent="0.25">
      <c r="A45" s="57"/>
      <c r="B45" s="165" t="s">
        <v>121</v>
      </c>
      <c r="C45" s="166">
        <v>694</v>
      </c>
      <c r="D45" s="166">
        <v>14</v>
      </c>
      <c r="E45" s="166">
        <v>671</v>
      </c>
      <c r="F45" s="166">
        <v>888</v>
      </c>
      <c r="G45" s="166">
        <v>988</v>
      </c>
      <c r="H45" s="166">
        <v>995</v>
      </c>
      <c r="I45" s="167">
        <f t="shared" si="26"/>
        <v>7.0850202429149078E-3</v>
      </c>
      <c r="J45" s="167">
        <f t="shared" si="23"/>
        <v>3.1864063740937158E-3</v>
      </c>
      <c r="K45" s="166">
        <v>6876</v>
      </c>
      <c r="L45" s="166">
        <v>455</v>
      </c>
      <c r="M45" s="166">
        <v>11495</v>
      </c>
      <c r="N45" s="166">
        <v>13310</v>
      </c>
      <c r="O45" s="166">
        <v>14303</v>
      </c>
      <c r="P45" s="166">
        <v>10871</v>
      </c>
      <c r="Q45" s="167">
        <f t="shared" si="27"/>
        <v>-0.23994966091029857</v>
      </c>
      <c r="R45" s="167">
        <f t="shared" si="25"/>
        <v>7.6996410469981954E-3</v>
      </c>
      <c r="S45" s="166">
        <v>7570</v>
      </c>
      <c r="T45" s="166">
        <v>12166</v>
      </c>
      <c r="U45" s="166">
        <v>14198</v>
      </c>
      <c r="V45" s="166">
        <v>15291</v>
      </c>
      <c r="W45" s="166">
        <v>11866</v>
      </c>
      <c r="X45" s="167">
        <f t="shared" si="28"/>
        <v>-0.22398796677784316</v>
      </c>
      <c r="Y45" s="167">
        <f t="shared" si="29"/>
        <v>6.8822398077195233E-3</v>
      </c>
    </row>
    <row r="46" spans="1:25" x14ac:dyDescent="0.25">
      <c r="A46" s="57"/>
      <c r="B46" s="165" t="s">
        <v>130</v>
      </c>
      <c r="C46" s="166">
        <v>1093</v>
      </c>
      <c r="D46" s="166">
        <v>0</v>
      </c>
      <c r="E46" s="166">
        <v>1355</v>
      </c>
      <c r="F46" s="166">
        <v>1476</v>
      </c>
      <c r="G46" s="166">
        <v>806</v>
      </c>
      <c r="H46" s="166">
        <v>1143</v>
      </c>
      <c r="I46" s="167">
        <f t="shared" si="26"/>
        <v>0.41811414392059554</v>
      </c>
      <c r="J46" s="167">
        <f t="shared" si="23"/>
        <v>3.6603643071247407E-3</v>
      </c>
      <c r="K46" s="166">
        <v>2222</v>
      </c>
      <c r="L46" s="166">
        <v>90</v>
      </c>
      <c r="M46" s="166">
        <v>3052</v>
      </c>
      <c r="N46" s="166">
        <v>4383</v>
      </c>
      <c r="O46" s="166">
        <v>3939</v>
      </c>
      <c r="P46" s="166">
        <v>4798</v>
      </c>
      <c r="Q46" s="167">
        <f t="shared" si="27"/>
        <v>0.21807565371921811</v>
      </c>
      <c r="R46" s="167">
        <f t="shared" si="25"/>
        <v>3.3982961773063509E-3</v>
      </c>
      <c r="S46" s="166">
        <v>3315</v>
      </c>
      <c r="T46" s="166">
        <v>4407</v>
      </c>
      <c r="U46" s="166">
        <v>5859</v>
      </c>
      <c r="V46" s="166">
        <v>4745</v>
      </c>
      <c r="W46" s="166">
        <v>5941</v>
      </c>
      <c r="X46" s="167">
        <f t="shared" si="28"/>
        <v>0.25205479452054802</v>
      </c>
      <c r="Y46" s="167">
        <f t="shared" si="29"/>
        <v>3.4457598767623195E-3</v>
      </c>
    </row>
    <row r="47" spans="1:25" x14ac:dyDescent="0.25">
      <c r="A47" s="57"/>
      <c r="B47" s="165" t="s">
        <v>133</v>
      </c>
      <c r="C47" s="166">
        <v>1061</v>
      </c>
      <c r="D47" s="166">
        <v>2</v>
      </c>
      <c r="E47" s="166">
        <v>730</v>
      </c>
      <c r="F47" s="166">
        <v>991</v>
      </c>
      <c r="G47" s="166">
        <v>834</v>
      </c>
      <c r="H47" s="166">
        <v>717</v>
      </c>
      <c r="I47" s="167">
        <f t="shared" si="26"/>
        <v>-0.14028776978417268</v>
      </c>
      <c r="J47" s="167">
        <f t="shared" si="23"/>
        <v>2.2961340404273308E-3</v>
      </c>
      <c r="K47" s="166">
        <v>3677</v>
      </c>
      <c r="L47" s="166">
        <v>616</v>
      </c>
      <c r="M47" s="166">
        <v>3013</v>
      </c>
      <c r="N47" s="166">
        <v>4676</v>
      </c>
      <c r="O47" s="166">
        <v>4454</v>
      </c>
      <c r="P47" s="166">
        <v>3807</v>
      </c>
      <c r="Q47" s="167">
        <f t="shared" si="27"/>
        <v>-0.14526268522676244</v>
      </c>
      <c r="R47" s="167">
        <f t="shared" si="25"/>
        <v>2.6963971544404497E-3</v>
      </c>
      <c r="S47" s="166">
        <v>4738</v>
      </c>
      <c r="T47" s="166">
        <v>3743</v>
      </c>
      <c r="U47" s="166">
        <v>5667</v>
      </c>
      <c r="V47" s="166">
        <v>5288</v>
      </c>
      <c r="W47" s="166">
        <v>4524</v>
      </c>
      <c r="X47" s="167">
        <f t="shared" si="28"/>
        <v>-0.14447806354009074</v>
      </c>
      <c r="Y47" s="167">
        <f t="shared" si="29"/>
        <v>2.6239046763966898E-3</v>
      </c>
    </row>
    <row r="48" spans="1:25" x14ac:dyDescent="0.25">
      <c r="A48" s="57"/>
      <c r="B48" s="170" t="s">
        <v>147</v>
      </c>
      <c r="C48" s="171">
        <f t="shared" ref="C48" si="30">C40-SUM(C41:C47)</f>
        <v>10990</v>
      </c>
      <c r="D48" s="171">
        <f t="shared" ref="D48:H48" si="31">D40-SUM(D41:D47)</f>
        <v>1416</v>
      </c>
      <c r="E48" s="171">
        <f t="shared" si="31"/>
        <v>23548</v>
      </c>
      <c r="F48" s="171">
        <f t="shared" si="31"/>
        <v>29148</v>
      </c>
      <c r="G48" s="171">
        <f t="shared" si="31"/>
        <v>31342</v>
      </c>
      <c r="H48" s="171">
        <f t="shared" si="31"/>
        <v>32159</v>
      </c>
      <c r="I48" s="172">
        <f t="shared" si="26"/>
        <v>2.6067257992470116E-2</v>
      </c>
      <c r="J48" s="172">
        <f t="shared" si="23"/>
        <v>0.10298657546178874</v>
      </c>
      <c r="K48" s="171">
        <f t="shared" ref="K48:P48" si="32">K40-SUM(K41:K47)</f>
        <v>26494</v>
      </c>
      <c r="L48" s="171">
        <f t="shared" si="32"/>
        <v>5819</v>
      </c>
      <c r="M48" s="171">
        <f t="shared" si="32"/>
        <v>56751</v>
      </c>
      <c r="N48" s="171">
        <f t="shared" si="32"/>
        <v>65559</v>
      </c>
      <c r="O48" s="171">
        <f t="shared" si="32"/>
        <v>68833</v>
      </c>
      <c r="P48" s="171">
        <f t="shared" si="32"/>
        <v>79260</v>
      </c>
      <c r="Q48" s="172">
        <f t="shared" si="27"/>
        <v>0.15148257376549035</v>
      </c>
      <c r="R48" s="172">
        <f t="shared" si="25"/>
        <v>5.6137756359587614E-2</v>
      </c>
      <c r="S48" s="171">
        <f>S40-SUM(S41:S47)</f>
        <v>37484</v>
      </c>
      <c r="T48" s="171">
        <f>T40-SUM(T41:T47)</f>
        <v>80299</v>
      </c>
      <c r="U48" s="171">
        <f>U40-SUM(U41:U47)</f>
        <v>94707</v>
      </c>
      <c r="V48" s="171">
        <f>V40-SUM(V41:V47)</f>
        <v>100175</v>
      </c>
      <c r="W48" s="171">
        <f>W40-SUM(W41:W47)</f>
        <v>111419</v>
      </c>
      <c r="X48" s="172">
        <f t="shared" si="28"/>
        <v>0.11224357374594462</v>
      </c>
      <c r="Y48" s="172">
        <f t="shared" si="29"/>
        <v>6.4622642603767197E-2</v>
      </c>
    </row>
    <row r="49" spans="1:25" x14ac:dyDescent="0.25">
      <c r="A49" s="57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</row>
    <row r="50" spans="1:25" x14ac:dyDescent="0.25">
      <c r="A50" s="57"/>
      <c r="B50" s="158" t="s">
        <v>70</v>
      </c>
      <c r="C50" s="178">
        <f t="shared" ref="C50:H50" si="33">C51+C54</f>
        <v>0</v>
      </c>
      <c r="D50" s="178">
        <f t="shared" si="33"/>
        <v>3463</v>
      </c>
      <c r="E50" s="178">
        <f t="shared" si="33"/>
        <v>0</v>
      </c>
      <c r="F50" s="178">
        <f t="shared" si="33"/>
        <v>0</v>
      </c>
      <c r="G50" s="178">
        <f t="shared" si="33"/>
        <v>0</v>
      </c>
      <c r="H50" s="178">
        <f t="shared" si="33"/>
        <v>0</v>
      </c>
      <c r="I50" s="179" t="str">
        <f>IFERROR(H50/G50-1,"-")</f>
        <v>-</v>
      </c>
      <c r="J50" s="179">
        <f t="shared" ref="J50:J62" si="34">H50/H$8</f>
        <v>0</v>
      </c>
      <c r="K50" s="178">
        <f t="shared" ref="K50:P50" si="35">K51+K54</f>
        <v>0</v>
      </c>
      <c r="L50" s="178">
        <f t="shared" si="35"/>
        <v>0</v>
      </c>
      <c r="M50" s="178">
        <f t="shared" si="35"/>
        <v>0</v>
      </c>
      <c r="N50" s="178">
        <f t="shared" si="35"/>
        <v>0</v>
      </c>
      <c r="O50" s="178">
        <f t="shared" si="35"/>
        <v>0</v>
      </c>
      <c r="P50" s="178">
        <f t="shared" si="35"/>
        <v>0</v>
      </c>
      <c r="Q50" s="179" t="str">
        <f>IFERROR(P50/O50-1,"-")</f>
        <v>-</v>
      </c>
      <c r="R50" s="179">
        <f t="shared" ref="R50:R62" si="36">P50/P$8</f>
        <v>0</v>
      </c>
      <c r="S50" s="178">
        <f>S51+S54</f>
        <v>8192</v>
      </c>
      <c r="T50" s="178">
        <f>T51+T54</f>
        <v>14300</v>
      </c>
      <c r="U50" s="178">
        <f>U51+U54</f>
        <v>24103</v>
      </c>
      <c r="V50" s="178">
        <f>V51+V54</f>
        <v>20584</v>
      </c>
      <c r="W50" s="178">
        <f>W51+W54</f>
        <v>18160</v>
      </c>
      <c r="X50" s="179">
        <f>IFERROR(W50/V50-1,"-")</f>
        <v>-0.11776136805285664</v>
      </c>
      <c r="Y50" s="179">
        <f>W50/W$8</f>
        <v>1.0532738488807225E-2</v>
      </c>
    </row>
    <row r="51" spans="1:25" x14ac:dyDescent="0.25">
      <c r="A51" s="57"/>
      <c r="B51" s="161" t="s">
        <v>99</v>
      </c>
      <c r="C51" s="162">
        <v>0</v>
      </c>
      <c r="D51" s="162">
        <v>787</v>
      </c>
      <c r="E51" s="162">
        <v>0</v>
      </c>
      <c r="F51" s="162">
        <v>0</v>
      </c>
      <c r="G51" s="162">
        <v>0</v>
      </c>
      <c r="H51" s="162">
        <v>0</v>
      </c>
      <c r="I51" s="163" t="str">
        <f>IFERROR(H51/G51-1,"-")</f>
        <v>-</v>
      </c>
      <c r="J51" s="163">
        <f t="shared" si="34"/>
        <v>0</v>
      </c>
      <c r="K51" s="162">
        <v>0</v>
      </c>
      <c r="L51" s="162">
        <v>0</v>
      </c>
      <c r="M51" s="162">
        <v>0</v>
      </c>
      <c r="N51" s="162">
        <v>0</v>
      </c>
      <c r="O51" s="162">
        <v>0</v>
      </c>
      <c r="P51" s="162">
        <v>0</v>
      </c>
      <c r="Q51" s="163" t="str">
        <f>IFERROR(P51/O51-1,"-")</f>
        <v>-</v>
      </c>
      <c r="R51" s="163">
        <f t="shared" si="36"/>
        <v>0</v>
      </c>
      <c r="S51" s="162">
        <v>773</v>
      </c>
      <c r="T51" s="162">
        <v>1482</v>
      </c>
      <c r="U51" s="162">
        <v>10585</v>
      </c>
      <c r="V51" s="162">
        <v>5640</v>
      </c>
      <c r="W51" s="162">
        <v>3433</v>
      </c>
      <c r="X51" s="163">
        <f>IFERROR(W51/V51-1,"-")</f>
        <v>-0.39131205673758862</v>
      </c>
      <c r="Y51" s="163">
        <f>W51/W$8</f>
        <v>1.9911283718103087E-3</v>
      </c>
    </row>
    <row r="52" spans="1:25" x14ac:dyDescent="0.25">
      <c r="A52" s="57"/>
      <c r="B52" s="165" t="s">
        <v>105</v>
      </c>
      <c r="C52" s="166">
        <v>0</v>
      </c>
      <c r="D52" s="166">
        <v>309</v>
      </c>
      <c r="E52" s="166">
        <v>0</v>
      </c>
      <c r="F52" s="166">
        <v>0</v>
      </c>
      <c r="G52" s="166">
        <v>0</v>
      </c>
      <c r="H52" s="166">
        <v>0</v>
      </c>
      <c r="I52" s="167" t="str">
        <f>IFERROR(H52/G52-1,"-")</f>
        <v>-</v>
      </c>
      <c r="J52" s="167">
        <f t="shared" si="34"/>
        <v>0</v>
      </c>
      <c r="K52" s="166">
        <v>0</v>
      </c>
      <c r="L52" s="166">
        <v>0</v>
      </c>
      <c r="M52" s="166">
        <v>0</v>
      </c>
      <c r="N52" s="166">
        <v>0</v>
      </c>
      <c r="O52" s="166">
        <v>0</v>
      </c>
      <c r="P52" s="166">
        <v>0</v>
      </c>
      <c r="Q52" s="167" t="str">
        <f>IFERROR(P52/O52-1,"-")</f>
        <v>-</v>
      </c>
      <c r="R52" s="167">
        <f t="shared" si="36"/>
        <v>0</v>
      </c>
      <c r="S52" s="166">
        <v>367</v>
      </c>
      <c r="T52" s="166">
        <v>479</v>
      </c>
      <c r="U52" s="166">
        <v>7865</v>
      </c>
      <c r="V52" s="166">
        <v>3866</v>
      </c>
      <c r="W52" s="166">
        <v>2151</v>
      </c>
      <c r="X52" s="167">
        <f>IFERROR(W52/V52-1,"-")</f>
        <v>-0.44361096740817385</v>
      </c>
      <c r="Y52" s="167">
        <f>W52/W$8</f>
        <v>1.2475727141753492E-3</v>
      </c>
    </row>
    <row r="53" spans="1:25" x14ac:dyDescent="0.25">
      <c r="A53" s="57"/>
      <c r="B53" s="165" t="s">
        <v>102</v>
      </c>
      <c r="C53" s="166">
        <v>0</v>
      </c>
      <c r="D53" s="166">
        <v>478</v>
      </c>
      <c r="E53" s="166">
        <v>0</v>
      </c>
      <c r="F53" s="166">
        <v>0</v>
      </c>
      <c r="G53" s="166">
        <v>0</v>
      </c>
      <c r="H53" s="166">
        <v>0</v>
      </c>
      <c r="I53" s="167" t="str">
        <f>IFERROR(H53/G53-1,"-")</f>
        <v>-</v>
      </c>
      <c r="J53" s="167">
        <f t="shared" si="34"/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6">
        <v>0</v>
      </c>
      <c r="Q53" s="167" t="str">
        <f>IFERROR(P53/O53-1,"-")</f>
        <v>-</v>
      </c>
      <c r="R53" s="167">
        <f t="shared" si="36"/>
        <v>0</v>
      </c>
      <c r="S53" s="166">
        <v>406</v>
      </c>
      <c r="T53" s="166">
        <v>1003</v>
      </c>
      <c r="U53" s="166">
        <v>2720</v>
      </c>
      <c r="V53" s="166">
        <v>1774</v>
      </c>
      <c r="W53" s="166">
        <v>1282</v>
      </c>
      <c r="X53" s="167">
        <f>IFERROR(W53/V53-1,"-")</f>
        <v>-0.27733934611048483</v>
      </c>
      <c r="Y53" s="167">
        <f>W53/W$8</f>
        <v>7.4355565763495942E-4</v>
      </c>
    </row>
    <row r="54" spans="1:25" x14ac:dyDescent="0.25">
      <c r="A54" s="57"/>
      <c r="B54" s="161" t="s">
        <v>109</v>
      </c>
      <c r="C54" s="162">
        <v>0</v>
      </c>
      <c r="D54" s="162">
        <v>2676</v>
      </c>
      <c r="E54" s="162">
        <v>0</v>
      </c>
      <c r="F54" s="162">
        <v>0</v>
      </c>
      <c r="G54" s="162">
        <v>0</v>
      </c>
      <c r="H54" s="162">
        <v>0</v>
      </c>
      <c r="I54" s="163" t="str">
        <f>IFERROR(H54/G54-1,"-")</f>
        <v>-</v>
      </c>
      <c r="J54" s="163">
        <f t="shared" si="34"/>
        <v>0</v>
      </c>
      <c r="K54" s="162">
        <v>0</v>
      </c>
      <c r="L54" s="162">
        <v>0</v>
      </c>
      <c r="M54" s="162">
        <v>0</v>
      </c>
      <c r="N54" s="162">
        <v>0</v>
      </c>
      <c r="O54" s="162">
        <v>0</v>
      </c>
      <c r="P54" s="162">
        <v>0</v>
      </c>
      <c r="Q54" s="163" t="str">
        <f>IFERROR(P54/O54-1,"-")</f>
        <v>-</v>
      </c>
      <c r="R54" s="163">
        <f t="shared" si="36"/>
        <v>0</v>
      </c>
      <c r="S54" s="162">
        <v>7419</v>
      </c>
      <c r="T54" s="162">
        <v>12818</v>
      </c>
      <c r="U54" s="162">
        <v>13518</v>
      </c>
      <c r="V54" s="162">
        <v>14944</v>
      </c>
      <c r="W54" s="162">
        <v>14727</v>
      </c>
      <c r="X54" s="163">
        <f>IFERROR(W54/V54-1,"-")</f>
        <v>-1.4520877944325439E-2</v>
      </c>
      <c r="Y54" s="163">
        <f>W54/W$8</f>
        <v>8.5416101169969172E-3</v>
      </c>
    </row>
    <row r="55" spans="1:25" s="57" customFormat="1" x14ac:dyDescent="0.25">
      <c r="B55" s="165" t="s">
        <v>112</v>
      </c>
      <c r="C55" s="166">
        <v>0</v>
      </c>
      <c r="D55" s="166">
        <v>55</v>
      </c>
      <c r="E55" s="166">
        <v>0</v>
      </c>
      <c r="F55" s="166">
        <v>0</v>
      </c>
      <c r="G55" s="166">
        <v>0</v>
      </c>
      <c r="H55" s="166">
        <v>0</v>
      </c>
      <c r="I55" s="167" t="str">
        <f t="shared" ref="I55:I62" si="37">IFERROR(H55/G55-1,"-")</f>
        <v>-</v>
      </c>
      <c r="J55" s="167">
        <f t="shared" si="34"/>
        <v>0</v>
      </c>
      <c r="K55" s="166">
        <v>0</v>
      </c>
      <c r="L55" s="166">
        <v>0</v>
      </c>
      <c r="M55" s="166">
        <v>0</v>
      </c>
      <c r="N55" s="166">
        <v>0</v>
      </c>
      <c r="O55" s="166">
        <v>0</v>
      </c>
      <c r="P55" s="166">
        <v>0</v>
      </c>
      <c r="Q55" s="167" t="str">
        <f t="shared" ref="Q55:Q62" si="38">IFERROR(P55/O55-1,"-")</f>
        <v>-</v>
      </c>
      <c r="R55" s="167">
        <f t="shared" si="36"/>
        <v>0</v>
      </c>
      <c r="S55" s="166">
        <v>2301</v>
      </c>
      <c r="T55" s="166">
        <v>4284</v>
      </c>
      <c r="U55" s="166">
        <v>3960</v>
      </c>
      <c r="V55" s="166">
        <v>4477</v>
      </c>
      <c r="W55" s="166">
        <v>5123</v>
      </c>
      <c r="X55" s="167">
        <f t="shared" ref="X55:X62" si="39">IFERROR(W55/V55-1,"-")</f>
        <v>0.14429305338396237</v>
      </c>
      <c r="Y55" s="167">
        <f t="shared" ref="Y55:Y62" si="40">W55/W$8</f>
        <v>2.9713226474757386E-3</v>
      </c>
    </row>
    <row r="56" spans="1:25" s="57" customFormat="1" x14ac:dyDescent="0.25">
      <c r="B56" s="165" t="s">
        <v>115</v>
      </c>
      <c r="C56" s="166">
        <v>0</v>
      </c>
      <c r="D56" s="166">
        <v>1007</v>
      </c>
      <c r="E56" s="166">
        <v>0</v>
      </c>
      <c r="F56" s="166">
        <v>0</v>
      </c>
      <c r="G56" s="166">
        <v>0</v>
      </c>
      <c r="H56" s="166">
        <v>0</v>
      </c>
      <c r="I56" s="167" t="str">
        <f t="shared" si="37"/>
        <v>-</v>
      </c>
      <c r="J56" s="167">
        <f t="shared" si="34"/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6">
        <v>0</v>
      </c>
      <c r="Q56" s="167" t="str">
        <f t="shared" si="38"/>
        <v>-</v>
      </c>
      <c r="R56" s="167">
        <f t="shared" si="36"/>
        <v>0</v>
      </c>
      <c r="S56" s="166">
        <v>2164</v>
      </c>
      <c r="T56" s="166">
        <v>3320</v>
      </c>
      <c r="U56" s="166">
        <v>2467</v>
      </c>
      <c r="V56" s="166">
        <v>3257</v>
      </c>
      <c r="W56" s="166">
        <v>3102</v>
      </c>
      <c r="X56" s="167">
        <f t="shared" si="39"/>
        <v>-4.7589806570463633E-2</v>
      </c>
      <c r="Y56" s="167">
        <f t="shared" si="40"/>
        <v>1.799149492966961E-3</v>
      </c>
    </row>
    <row r="57" spans="1:25" x14ac:dyDescent="0.25">
      <c r="A57" s="57"/>
      <c r="B57" s="165" t="s">
        <v>118</v>
      </c>
      <c r="C57" s="166">
        <v>0</v>
      </c>
      <c r="D57" s="166">
        <v>446</v>
      </c>
      <c r="E57" s="166">
        <v>0</v>
      </c>
      <c r="F57" s="166">
        <v>0</v>
      </c>
      <c r="G57" s="166">
        <v>0</v>
      </c>
      <c r="H57" s="166">
        <v>0</v>
      </c>
      <c r="I57" s="167" t="str">
        <f t="shared" si="37"/>
        <v>-</v>
      </c>
      <c r="J57" s="167">
        <f t="shared" si="34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6">
        <v>0</v>
      </c>
      <c r="Q57" s="167" t="str">
        <f t="shared" si="38"/>
        <v>-</v>
      </c>
      <c r="R57" s="167">
        <f t="shared" si="36"/>
        <v>0</v>
      </c>
      <c r="S57" s="166">
        <v>393</v>
      </c>
      <c r="T57" s="166">
        <v>1008</v>
      </c>
      <c r="U57" s="166">
        <v>1424</v>
      </c>
      <c r="V57" s="166">
        <v>1158</v>
      </c>
      <c r="W57" s="166">
        <v>901</v>
      </c>
      <c r="X57" s="167">
        <f t="shared" si="39"/>
        <v>-0.22193436960276336</v>
      </c>
      <c r="Y57" s="167">
        <f t="shared" si="40"/>
        <v>5.2257694815062276E-4</v>
      </c>
    </row>
    <row r="58" spans="1:25" x14ac:dyDescent="0.25">
      <c r="A58" s="57"/>
      <c r="B58" s="165" t="s">
        <v>125</v>
      </c>
      <c r="C58" s="166">
        <v>0</v>
      </c>
      <c r="D58" s="166">
        <v>55</v>
      </c>
      <c r="E58" s="166">
        <v>0</v>
      </c>
      <c r="F58" s="166">
        <v>0</v>
      </c>
      <c r="G58" s="166">
        <v>0</v>
      </c>
      <c r="H58" s="166">
        <v>0</v>
      </c>
      <c r="I58" s="167" t="str">
        <f t="shared" si="37"/>
        <v>-</v>
      </c>
      <c r="J58" s="167">
        <f t="shared" si="34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6">
        <v>0</v>
      </c>
      <c r="Q58" s="167" t="str">
        <f t="shared" si="38"/>
        <v>-</v>
      </c>
      <c r="R58" s="167">
        <f t="shared" si="36"/>
        <v>0</v>
      </c>
      <c r="S58" s="166">
        <v>205</v>
      </c>
      <c r="T58" s="166">
        <v>375</v>
      </c>
      <c r="U58" s="166">
        <v>320</v>
      </c>
      <c r="V58" s="166">
        <v>522</v>
      </c>
      <c r="W58" s="166">
        <v>429</v>
      </c>
      <c r="X58" s="167">
        <f t="shared" si="39"/>
        <v>-0.17816091954022983</v>
      </c>
      <c r="Y58" s="167">
        <f t="shared" si="40"/>
        <v>2.4881854689968612E-4</v>
      </c>
    </row>
    <row r="59" spans="1:25" x14ac:dyDescent="0.25">
      <c r="A59" s="57"/>
      <c r="B59" s="165" t="s">
        <v>121</v>
      </c>
      <c r="C59" s="166">
        <v>0</v>
      </c>
      <c r="D59" s="166">
        <v>80</v>
      </c>
      <c r="E59" s="166">
        <v>0</v>
      </c>
      <c r="F59" s="166">
        <v>0</v>
      </c>
      <c r="G59" s="166">
        <v>0</v>
      </c>
      <c r="H59" s="166">
        <v>0</v>
      </c>
      <c r="I59" s="167" t="str">
        <f t="shared" si="37"/>
        <v>-</v>
      </c>
      <c r="J59" s="167">
        <f t="shared" si="34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7" t="str">
        <f t="shared" si="38"/>
        <v>-</v>
      </c>
      <c r="R59" s="167">
        <f t="shared" si="36"/>
        <v>0</v>
      </c>
      <c r="S59" s="166">
        <v>135</v>
      </c>
      <c r="T59" s="166">
        <v>344</v>
      </c>
      <c r="U59" s="166">
        <v>319</v>
      </c>
      <c r="V59" s="166">
        <v>383</v>
      </c>
      <c r="W59" s="166">
        <v>419</v>
      </c>
      <c r="X59" s="167">
        <f t="shared" si="39"/>
        <v>9.3994778067885143E-2</v>
      </c>
      <c r="Y59" s="167">
        <f t="shared" si="40"/>
        <v>2.4301858077148828E-4</v>
      </c>
    </row>
    <row r="60" spans="1:25" x14ac:dyDescent="0.25">
      <c r="A60" s="57"/>
      <c r="B60" s="165" t="s">
        <v>130</v>
      </c>
      <c r="C60" s="166">
        <v>0</v>
      </c>
      <c r="D60" s="166">
        <v>22</v>
      </c>
      <c r="E60" s="166">
        <v>0</v>
      </c>
      <c r="F60" s="166">
        <v>0</v>
      </c>
      <c r="G60" s="166">
        <v>0</v>
      </c>
      <c r="H60" s="166">
        <v>0</v>
      </c>
      <c r="I60" s="167" t="str">
        <f t="shared" si="37"/>
        <v>-</v>
      </c>
      <c r="J60" s="167">
        <f t="shared" si="34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6">
        <v>0</v>
      </c>
      <c r="Q60" s="167" t="str">
        <f t="shared" si="38"/>
        <v>-</v>
      </c>
      <c r="R60" s="167">
        <f t="shared" si="36"/>
        <v>0</v>
      </c>
      <c r="S60" s="166">
        <v>76</v>
      </c>
      <c r="T60" s="166">
        <v>44</v>
      </c>
      <c r="U60" s="166">
        <v>147</v>
      </c>
      <c r="V60" s="166">
        <v>78</v>
      </c>
      <c r="W60" s="166">
        <v>162</v>
      </c>
      <c r="X60" s="167">
        <f t="shared" si="39"/>
        <v>1.0769230769230771</v>
      </c>
      <c r="Y60" s="167">
        <f t="shared" si="40"/>
        <v>9.3959451276804539E-5</v>
      </c>
    </row>
    <row r="61" spans="1:25" x14ac:dyDescent="0.25">
      <c r="A61" s="57"/>
      <c r="B61" s="165" t="s">
        <v>133</v>
      </c>
      <c r="C61" s="166">
        <v>0</v>
      </c>
      <c r="D61" s="166">
        <v>14</v>
      </c>
      <c r="E61" s="166">
        <v>0</v>
      </c>
      <c r="F61" s="166">
        <v>0</v>
      </c>
      <c r="G61" s="166">
        <v>0</v>
      </c>
      <c r="H61" s="166">
        <v>0</v>
      </c>
      <c r="I61" s="167" t="str">
        <f t="shared" si="37"/>
        <v>-</v>
      </c>
      <c r="J61" s="167">
        <f t="shared" si="34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6">
        <v>0</v>
      </c>
      <c r="Q61" s="167" t="str">
        <f t="shared" si="38"/>
        <v>-</v>
      </c>
      <c r="R61" s="167">
        <f t="shared" si="36"/>
        <v>0</v>
      </c>
      <c r="S61" s="166">
        <v>105</v>
      </c>
      <c r="T61" s="166">
        <v>88</v>
      </c>
      <c r="U61" s="166">
        <v>133</v>
      </c>
      <c r="V61" s="166">
        <v>83</v>
      </c>
      <c r="W61" s="166">
        <v>321</v>
      </c>
      <c r="X61" s="167">
        <f t="shared" si="39"/>
        <v>2.8674698795180724</v>
      </c>
      <c r="Y61" s="167">
        <f t="shared" si="40"/>
        <v>1.8617891271514975E-4</v>
      </c>
    </row>
    <row r="62" spans="1:25" x14ac:dyDescent="0.25">
      <c r="A62" s="57"/>
      <c r="B62" s="170" t="s">
        <v>147</v>
      </c>
      <c r="C62" s="171">
        <f t="shared" ref="C62" si="41">C54-SUM(C55:C61)</f>
        <v>0</v>
      </c>
      <c r="D62" s="171">
        <f t="shared" ref="D62:H62" si="42">D54-SUM(D55:D61)</f>
        <v>997</v>
      </c>
      <c r="E62" s="171">
        <f t="shared" si="42"/>
        <v>0</v>
      </c>
      <c r="F62" s="171">
        <f t="shared" si="42"/>
        <v>0</v>
      </c>
      <c r="G62" s="171">
        <f t="shared" si="42"/>
        <v>0</v>
      </c>
      <c r="H62" s="171">
        <f t="shared" si="42"/>
        <v>0</v>
      </c>
      <c r="I62" s="172" t="str">
        <f t="shared" si="37"/>
        <v>-</v>
      </c>
      <c r="J62" s="172">
        <f t="shared" si="34"/>
        <v>0</v>
      </c>
      <c r="K62" s="171">
        <f t="shared" ref="K62:P62" si="43">K54-SUM(K55:K61)</f>
        <v>0</v>
      </c>
      <c r="L62" s="171">
        <f t="shared" si="43"/>
        <v>0</v>
      </c>
      <c r="M62" s="171">
        <f t="shared" si="43"/>
        <v>0</v>
      </c>
      <c r="N62" s="171">
        <f t="shared" si="43"/>
        <v>0</v>
      </c>
      <c r="O62" s="171">
        <f t="shared" si="43"/>
        <v>0</v>
      </c>
      <c r="P62" s="171">
        <f t="shared" si="43"/>
        <v>0</v>
      </c>
      <c r="Q62" s="172" t="str">
        <f t="shared" si="38"/>
        <v>-</v>
      </c>
      <c r="R62" s="172">
        <f t="shared" si="36"/>
        <v>0</v>
      </c>
      <c r="S62" s="171">
        <f>S54-SUM(S55:S61)</f>
        <v>2040</v>
      </c>
      <c r="T62" s="171">
        <f>T54-SUM(T55:T61)</f>
        <v>3355</v>
      </c>
      <c r="U62" s="171">
        <f>U54-SUM(U55:U61)</f>
        <v>4748</v>
      </c>
      <c r="V62" s="171">
        <f>V54-SUM(V55:V61)</f>
        <v>4986</v>
      </c>
      <c r="W62" s="171">
        <f>W54-SUM(W55:W61)</f>
        <v>4270</v>
      </c>
      <c r="X62" s="172">
        <f t="shared" si="39"/>
        <v>-0.14360208584035294</v>
      </c>
      <c r="Y62" s="172">
        <f t="shared" si="40"/>
        <v>2.4765855367404653E-3</v>
      </c>
    </row>
    <row r="63" spans="1:25" x14ac:dyDescent="0.25">
      <c r="A63" s="57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</row>
    <row r="64" spans="1:25" x14ac:dyDescent="0.25">
      <c r="A64" s="57"/>
      <c r="B64" s="158" t="s">
        <v>70</v>
      </c>
      <c r="C64" s="178">
        <f t="shared" ref="C64:H64" si="44">C65+C68</f>
        <v>1940</v>
      </c>
      <c r="D64" s="178">
        <f t="shared" si="44"/>
        <v>0</v>
      </c>
      <c r="E64" s="178">
        <f t="shared" si="44"/>
        <v>0</v>
      </c>
      <c r="F64" s="178">
        <f t="shared" si="44"/>
        <v>0</v>
      </c>
      <c r="G64" s="178">
        <f t="shared" si="44"/>
        <v>0</v>
      </c>
      <c r="H64" s="178">
        <f t="shared" si="44"/>
        <v>0</v>
      </c>
      <c r="I64" s="179" t="str">
        <f>IFERROR(H64/G64-1,"-")</f>
        <v>-</v>
      </c>
      <c r="J64" s="179">
        <f t="shared" ref="J64:J76" si="45">H64/H$8</f>
        <v>0</v>
      </c>
      <c r="K64" s="178">
        <f t="shared" ref="K64:P64" si="46">K65+K68</f>
        <v>21395</v>
      </c>
      <c r="L64" s="178">
        <f t="shared" si="46"/>
        <v>13364</v>
      </c>
      <c r="M64" s="178">
        <f t="shared" si="46"/>
        <v>0</v>
      </c>
      <c r="N64" s="178">
        <f t="shared" si="46"/>
        <v>6778</v>
      </c>
      <c r="O64" s="178">
        <f t="shared" si="46"/>
        <v>0</v>
      </c>
      <c r="P64" s="178">
        <f t="shared" si="46"/>
        <v>0</v>
      </c>
      <c r="Q64" s="179" t="str">
        <f>IFERROR(P64/O64-1,"-")</f>
        <v>-</v>
      </c>
      <c r="R64" s="179">
        <f t="shared" ref="R64:R76" si="47">P64/P$8</f>
        <v>0</v>
      </c>
      <c r="S64" s="178">
        <f>S65+S68</f>
        <v>23335</v>
      </c>
      <c r="T64" s="178">
        <f>T65+T68</f>
        <v>52151</v>
      </c>
      <c r="U64" s="178">
        <f>U65+U68</f>
        <v>67931</v>
      </c>
      <c r="V64" s="178">
        <f>V65+V68</f>
        <v>84114</v>
      </c>
      <c r="W64" s="178">
        <f>W65+W68</f>
        <v>62084</v>
      </c>
      <c r="X64" s="179">
        <f>IFERROR(W64/V64-1,"-")</f>
        <v>-0.26190646028009601</v>
      </c>
      <c r="Y64" s="179">
        <f>W64/W$8</f>
        <v>3.6008509710303289E-2</v>
      </c>
    </row>
    <row r="65" spans="1:25" x14ac:dyDescent="0.25">
      <c r="A65" s="57"/>
      <c r="B65" s="161" t="s">
        <v>99</v>
      </c>
      <c r="C65" s="162">
        <v>97</v>
      </c>
      <c r="D65" s="162">
        <v>0</v>
      </c>
      <c r="E65" s="162">
        <v>0</v>
      </c>
      <c r="F65" s="162">
        <v>0</v>
      </c>
      <c r="G65" s="162">
        <v>0</v>
      </c>
      <c r="H65" s="162">
        <v>0</v>
      </c>
      <c r="I65" s="163" t="str">
        <f>IFERROR(H65/G65-1,"-")</f>
        <v>-</v>
      </c>
      <c r="J65" s="163">
        <f t="shared" si="45"/>
        <v>0</v>
      </c>
      <c r="K65" s="162">
        <v>5384</v>
      </c>
      <c r="L65" s="162">
        <v>6820</v>
      </c>
      <c r="M65" s="162">
        <v>0</v>
      </c>
      <c r="N65" s="162">
        <v>762</v>
      </c>
      <c r="O65" s="162">
        <v>0</v>
      </c>
      <c r="P65" s="162">
        <v>0</v>
      </c>
      <c r="Q65" s="163" t="str">
        <f>IFERROR(P65/O65-1,"-")</f>
        <v>-</v>
      </c>
      <c r="R65" s="163">
        <f t="shared" si="47"/>
        <v>0</v>
      </c>
      <c r="S65" s="162">
        <v>5481</v>
      </c>
      <c r="T65" s="162">
        <v>12344</v>
      </c>
      <c r="U65" s="162">
        <v>6571</v>
      </c>
      <c r="V65" s="162">
        <v>20644</v>
      </c>
      <c r="W65" s="162">
        <v>12615</v>
      </c>
      <c r="X65" s="163">
        <f>IFERROR(W65/V65-1,"-")</f>
        <v>-0.38892656461925978</v>
      </c>
      <c r="Y65" s="163">
        <f>W65/W$8</f>
        <v>7.3166572707215388E-3</v>
      </c>
    </row>
    <row r="66" spans="1:25" x14ac:dyDescent="0.25">
      <c r="A66" s="57"/>
      <c r="B66" s="165" t="s">
        <v>105</v>
      </c>
      <c r="C66" s="166">
        <v>57</v>
      </c>
      <c r="D66" s="166">
        <v>0</v>
      </c>
      <c r="E66" s="166">
        <v>0</v>
      </c>
      <c r="F66" s="166">
        <v>0</v>
      </c>
      <c r="G66" s="166">
        <v>0</v>
      </c>
      <c r="H66" s="166">
        <v>0</v>
      </c>
      <c r="I66" s="167" t="str">
        <f>IFERROR(H66/G66-1,"-")</f>
        <v>-</v>
      </c>
      <c r="J66" s="167">
        <f t="shared" si="45"/>
        <v>0</v>
      </c>
      <c r="K66" s="166">
        <v>2142</v>
      </c>
      <c r="L66" s="166">
        <v>6751</v>
      </c>
      <c r="M66" s="166">
        <v>0</v>
      </c>
      <c r="N66" s="166">
        <v>63</v>
      </c>
      <c r="O66" s="166">
        <v>0</v>
      </c>
      <c r="P66" s="166">
        <v>0</v>
      </c>
      <c r="Q66" s="167" t="str">
        <f>IFERROR(P66/O66-1,"-")</f>
        <v>-</v>
      </c>
      <c r="R66" s="167">
        <f t="shared" si="47"/>
        <v>0</v>
      </c>
      <c r="S66" s="166">
        <v>2199</v>
      </c>
      <c r="T66" s="166">
        <v>8839</v>
      </c>
      <c r="U66" s="166">
        <v>4414</v>
      </c>
      <c r="V66" s="166">
        <v>11240</v>
      </c>
      <c r="W66" s="166">
        <v>4292</v>
      </c>
      <c r="X66" s="167">
        <f>IFERROR(W66/V66-1,"-")</f>
        <v>-0.61814946619217082</v>
      </c>
      <c r="Y66" s="167">
        <f>W66/W$8</f>
        <v>2.4893454622225007E-3</v>
      </c>
    </row>
    <row r="67" spans="1:25" x14ac:dyDescent="0.25">
      <c r="A67" s="57"/>
      <c r="B67" s="165" t="s">
        <v>102</v>
      </c>
      <c r="C67" s="166">
        <v>40</v>
      </c>
      <c r="D67" s="166">
        <v>0</v>
      </c>
      <c r="E67" s="166">
        <v>0</v>
      </c>
      <c r="F67" s="166">
        <v>0</v>
      </c>
      <c r="G67" s="166">
        <v>0</v>
      </c>
      <c r="H67" s="166">
        <v>0</v>
      </c>
      <c r="I67" s="167" t="str">
        <f>IFERROR(H67/G67-1,"-")</f>
        <v>-</v>
      </c>
      <c r="J67" s="167">
        <f t="shared" si="45"/>
        <v>0</v>
      </c>
      <c r="K67" s="166">
        <v>3242</v>
      </c>
      <c r="L67" s="166">
        <v>69</v>
      </c>
      <c r="M67" s="166">
        <v>0</v>
      </c>
      <c r="N67" s="166">
        <v>699</v>
      </c>
      <c r="O67" s="166">
        <v>0</v>
      </c>
      <c r="P67" s="166">
        <v>0</v>
      </c>
      <c r="Q67" s="167" t="str">
        <f>IFERROR(P67/O67-1,"-")</f>
        <v>-</v>
      </c>
      <c r="R67" s="167">
        <f t="shared" si="47"/>
        <v>0</v>
      </c>
      <c r="S67" s="166">
        <v>3282</v>
      </c>
      <c r="T67" s="166">
        <v>3505</v>
      </c>
      <c r="U67" s="166">
        <v>2157</v>
      </c>
      <c r="V67" s="166">
        <v>9404</v>
      </c>
      <c r="W67" s="166">
        <v>8323</v>
      </c>
      <c r="X67" s="167">
        <f>IFERROR(W67/V67-1,"-")</f>
        <v>-0.11495108464483195</v>
      </c>
      <c r="Y67" s="167">
        <f>W67/W$8</f>
        <v>4.8273118084990385E-3</v>
      </c>
    </row>
    <row r="68" spans="1:25" x14ac:dyDescent="0.25">
      <c r="A68" s="57"/>
      <c r="B68" s="161" t="s">
        <v>109</v>
      </c>
      <c r="C68" s="162">
        <v>1843</v>
      </c>
      <c r="D68" s="162">
        <v>0</v>
      </c>
      <c r="E68" s="162">
        <v>0</v>
      </c>
      <c r="F68" s="162">
        <v>0</v>
      </c>
      <c r="G68" s="162">
        <v>0</v>
      </c>
      <c r="H68" s="162">
        <v>0</v>
      </c>
      <c r="I68" s="163" t="str">
        <f>IFERROR(H68/G68-1,"-")</f>
        <v>-</v>
      </c>
      <c r="J68" s="163">
        <f t="shared" si="45"/>
        <v>0</v>
      </c>
      <c r="K68" s="162">
        <v>16011</v>
      </c>
      <c r="L68" s="162">
        <v>6544</v>
      </c>
      <c r="M68" s="162">
        <v>0</v>
      </c>
      <c r="N68" s="162">
        <v>6016</v>
      </c>
      <c r="O68" s="162">
        <v>0</v>
      </c>
      <c r="P68" s="162">
        <v>0</v>
      </c>
      <c r="Q68" s="163" t="str">
        <f>IFERROR(P68/O68-1,"-")</f>
        <v>-</v>
      </c>
      <c r="R68" s="163">
        <f t="shared" si="47"/>
        <v>0</v>
      </c>
      <c r="S68" s="162">
        <v>17854</v>
      </c>
      <c r="T68" s="162">
        <v>39807</v>
      </c>
      <c r="U68" s="162">
        <v>61360</v>
      </c>
      <c r="V68" s="162">
        <v>63470</v>
      </c>
      <c r="W68" s="162">
        <v>49469</v>
      </c>
      <c r="X68" s="163">
        <f>IFERROR(W68/V68-1,"-")</f>
        <v>-0.22059240586103668</v>
      </c>
      <c r="Y68" s="163">
        <f>W68/W$8</f>
        <v>2.8691852439581753E-2</v>
      </c>
    </row>
    <row r="69" spans="1:25" s="57" customFormat="1" x14ac:dyDescent="0.25">
      <c r="B69" s="165" t="s">
        <v>112</v>
      </c>
      <c r="C69" s="166">
        <v>217</v>
      </c>
      <c r="D69" s="166">
        <v>0</v>
      </c>
      <c r="E69" s="166">
        <v>0</v>
      </c>
      <c r="F69" s="166">
        <v>0</v>
      </c>
      <c r="G69" s="166">
        <v>0</v>
      </c>
      <c r="H69" s="166">
        <v>0</v>
      </c>
      <c r="I69" s="167" t="str">
        <f t="shared" ref="I69:I76" si="48">IFERROR(H69/G69-1,"-")</f>
        <v>-</v>
      </c>
      <c r="J69" s="167">
        <f t="shared" si="45"/>
        <v>0</v>
      </c>
      <c r="K69" s="166">
        <v>6895</v>
      </c>
      <c r="L69" s="166">
        <v>585</v>
      </c>
      <c r="M69" s="166">
        <v>0</v>
      </c>
      <c r="N69" s="166">
        <v>2431</v>
      </c>
      <c r="O69" s="166">
        <v>0</v>
      </c>
      <c r="P69" s="166">
        <v>0</v>
      </c>
      <c r="Q69" s="167" t="str">
        <f t="shared" ref="Q69:Q76" si="49">IFERROR(P69/O69-1,"-")</f>
        <v>-</v>
      </c>
      <c r="R69" s="167">
        <f t="shared" si="47"/>
        <v>0</v>
      </c>
      <c r="S69" s="166">
        <v>7112</v>
      </c>
      <c r="T69" s="166">
        <v>15807</v>
      </c>
      <c r="U69" s="166">
        <v>22517</v>
      </c>
      <c r="V69" s="166">
        <v>19990</v>
      </c>
      <c r="W69" s="166">
        <v>20697</v>
      </c>
      <c r="X69" s="167">
        <f t="shared" ref="X69:X76" si="50">IFERROR(W69/V69-1,"-")</f>
        <v>3.5367683841921016E-2</v>
      </c>
      <c r="Y69" s="167">
        <f t="shared" ref="Y69:Y76" si="51">W69/W$8</f>
        <v>1.2004189895531011E-2</v>
      </c>
    </row>
    <row r="70" spans="1:25" s="57" customFormat="1" x14ac:dyDescent="0.25">
      <c r="B70" s="165" t="s">
        <v>115</v>
      </c>
      <c r="C70" s="166">
        <v>271</v>
      </c>
      <c r="D70" s="166">
        <v>0</v>
      </c>
      <c r="E70" s="166">
        <v>0</v>
      </c>
      <c r="F70" s="166">
        <v>0</v>
      </c>
      <c r="G70" s="166">
        <v>0</v>
      </c>
      <c r="H70" s="166">
        <v>0</v>
      </c>
      <c r="I70" s="167" t="str">
        <f t="shared" si="48"/>
        <v>-</v>
      </c>
      <c r="J70" s="167">
        <f t="shared" si="45"/>
        <v>0</v>
      </c>
      <c r="K70" s="166">
        <v>1796</v>
      </c>
      <c r="L70" s="166">
        <v>1120</v>
      </c>
      <c r="M70" s="166">
        <v>0</v>
      </c>
      <c r="N70" s="166">
        <v>339</v>
      </c>
      <c r="O70" s="166">
        <v>0</v>
      </c>
      <c r="P70" s="166">
        <v>0</v>
      </c>
      <c r="Q70" s="167" t="str">
        <f t="shared" si="49"/>
        <v>-</v>
      </c>
      <c r="R70" s="167">
        <f t="shared" si="47"/>
        <v>0</v>
      </c>
      <c r="S70" s="166">
        <v>2067</v>
      </c>
      <c r="T70" s="166">
        <v>4505</v>
      </c>
      <c r="U70" s="166">
        <v>3468</v>
      </c>
      <c r="V70" s="166">
        <v>4663</v>
      </c>
      <c r="W70" s="166">
        <v>4860</v>
      </c>
      <c r="X70" s="167">
        <f t="shared" si="50"/>
        <v>4.2247480162985296E-2</v>
      </c>
      <c r="Y70" s="167">
        <f t="shared" si="51"/>
        <v>2.8187835383041361E-3</v>
      </c>
    </row>
    <row r="71" spans="1:25" x14ac:dyDescent="0.25">
      <c r="A71" s="57"/>
      <c r="B71" s="165" t="s">
        <v>118</v>
      </c>
      <c r="C71" s="166">
        <v>564</v>
      </c>
      <c r="D71" s="166">
        <v>0</v>
      </c>
      <c r="E71" s="166">
        <v>0</v>
      </c>
      <c r="F71" s="166">
        <v>0</v>
      </c>
      <c r="G71" s="166">
        <v>0</v>
      </c>
      <c r="H71" s="166">
        <v>0</v>
      </c>
      <c r="I71" s="167" t="str">
        <f t="shared" si="48"/>
        <v>-</v>
      </c>
      <c r="J71" s="167">
        <f t="shared" si="45"/>
        <v>0</v>
      </c>
      <c r="K71" s="166">
        <v>1867</v>
      </c>
      <c r="L71" s="166">
        <v>969</v>
      </c>
      <c r="M71" s="166">
        <v>0</v>
      </c>
      <c r="N71" s="166">
        <v>625</v>
      </c>
      <c r="O71" s="166">
        <v>0</v>
      </c>
      <c r="P71" s="166">
        <v>0</v>
      </c>
      <c r="Q71" s="167" t="str">
        <f t="shared" si="49"/>
        <v>-</v>
      </c>
      <c r="R71" s="167">
        <f t="shared" si="47"/>
        <v>0</v>
      </c>
      <c r="S71" s="166">
        <v>2431</v>
      </c>
      <c r="T71" s="166">
        <v>6043</v>
      </c>
      <c r="U71" s="166">
        <v>8110</v>
      </c>
      <c r="V71" s="166">
        <v>9664</v>
      </c>
      <c r="W71" s="166">
        <v>4243</v>
      </c>
      <c r="X71" s="167">
        <f t="shared" si="50"/>
        <v>-0.56094784768211925</v>
      </c>
      <c r="Y71" s="167">
        <f t="shared" si="51"/>
        <v>2.4609256281943313E-3</v>
      </c>
    </row>
    <row r="72" spans="1:25" x14ac:dyDescent="0.25">
      <c r="A72" s="57"/>
      <c r="B72" s="165" t="s">
        <v>125</v>
      </c>
      <c r="C72" s="166">
        <v>22</v>
      </c>
      <c r="D72" s="166">
        <v>0</v>
      </c>
      <c r="E72" s="166">
        <v>0</v>
      </c>
      <c r="F72" s="166">
        <v>0</v>
      </c>
      <c r="G72" s="166">
        <v>0</v>
      </c>
      <c r="H72" s="166">
        <v>0</v>
      </c>
      <c r="I72" s="167" t="str">
        <f t="shared" si="48"/>
        <v>-</v>
      </c>
      <c r="J72" s="167">
        <f t="shared" si="45"/>
        <v>0</v>
      </c>
      <c r="K72" s="166">
        <v>182</v>
      </c>
      <c r="L72" s="166">
        <v>178</v>
      </c>
      <c r="M72" s="166">
        <v>0</v>
      </c>
      <c r="N72" s="166">
        <v>184</v>
      </c>
      <c r="O72" s="166">
        <v>0</v>
      </c>
      <c r="P72" s="166">
        <v>0</v>
      </c>
      <c r="Q72" s="167" t="str">
        <f t="shared" si="49"/>
        <v>-</v>
      </c>
      <c r="R72" s="167">
        <f t="shared" si="47"/>
        <v>0</v>
      </c>
      <c r="S72" s="166">
        <v>204</v>
      </c>
      <c r="T72" s="166">
        <v>621</v>
      </c>
      <c r="U72" s="166">
        <v>1564</v>
      </c>
      <c r="V72" s="166">
        <v>2265</v>
      </c>
      <c r="W72" s="166">
        <v>1198</v>
      </c>
      <c r="X72" s="167">
        <f t="shared" si="50"/>
        <v>-0.47108167770419429</v>
      </c>
      <c r="Y72" s="167">
        <f t="shared" si="51"/>
        <v>6.9483594215809783E-4</v>
      </c>
    </row>
    <row r="73" spans="1:25" x14ac:dyDescent="0.25">
      <c r="A73" s="57"/>
      <c r="B73" s="165" t="s">
        <v>121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6">
        <v>0</v>
      </c>
      <c r="I73" s="167" t="str">
        <f t="shared" si="48"/>
        <v>-</v>
      </c>
      <c r="J73" s="167">
        <f t="shared" si="45"/>
        <v>0</v>
      </c>
      <c r="K73" s="166">
        <v>442</v>
      </c>
      <c r="L73" s="166">
        <v>354</v>
      </c>
      <c r="M73" s="166">
        <v>0</v>
      </c>
      <c r="N73" s="166">
        <v>245</v>
      </c>
      <c r="O73" s="166">
        <v>0</v>
      </c>
      <c r="P73" s="166">
        <v>0</v>
      </c>
      <c r="Q73" s="167" t="str">
        <f t="shared" si="49"/>
        <v>-</v>
      </c>
      <c r="R73" s="167">
        <f t="shared" si="47"/>
        <v>0</v>
      </c>
      <c r="S73" s="166">
        <v>442</v>
      </c>
      <c r="T73" s="166">
        <v>1193</v>
      </c>
      <c r="U73" s="166">
        <v>1181</v>
      </c>
      <c r="V73" s="166">
        <v>1580</v>
      </c>
      <c r="W73" s="166">
        <v>1358</v>
      </c>
      <c r="X73" s="167">
        <f t="shared" si="50"/>
        <v>-0.14050632911392402</v>
      </c>
      <c r="Y73" s="167">
        <f t="shared" si="51"/>
        <v>7.8763540020926283E-4</v>
      </c>
    </row>
    <row r="74" spans="1:25" x14ac:dyDescent="0.25">
      <c r="A74" s="57"/>
      <c r="B74" s="165" t="s">
        <v>130</v>
      </c>
      <c r="C74" s="166">
        <v>83</v>
      </c>
      <c r="D74" s="166">
        <v>0</v>
      </c>
      <c r="E74" s="166">
        <v>0</v>
      </c>
      <c r="F74" s="166">
        <v>0</v>
      </c>
      <c r="G74" s="166">
        <v>0</v>
      </c>
      <c r="H74" s="166">
        <v>0</v>
      </c>
      <c r="I74" s="167" t="str">
        <f t="shared" si="48"/>
        <v>-</v>
      </c>
      <c r="J74" s="167">
        <f t="shared" si="45"/>
        <v>0</v>
      </c>
      <c r="K74" s="166">
        <v>551</v>
      </c>
      <c r="L74" s="166">
        <v>0</v>
      </c>
      <c r="M74" s="166">
        <v>0</v>
      </c>
      <c r="N74" s="166">
        <v>1</v>
      </c>
      <c r="O74" s="166">
        <v>0</v>
      </c>
      <c r="P74" s="166">
        <v>0</v>
      </c>
      <c r="Q74" s="167" t="str">
        <f t="shared" si="49"/>
        <v>-</v>
      </c>
      <c r="R74" s="167">
        <f t="shared" si="47"/>
        <v>0</v>
      </c>
      <c r="S74" s="166">
        <v>634</v>
      </c>
      <c r="T74" s="166">
        <v>844</v>
      </c>
      <c r="U74" s="166">
        <v>3180</v>
      </c>
      <c r="V74" s="166">
        <v>1637</v>
      </c>
      <c r="W74" s="166">
        <v>797</v>
      </c>
      <c r="X74" s="167">
        <f t="shared" si="50"/>
        <v>-0.51313378130726939</v>
      </c>
      <c r="Y74" s="167">
        <f t="shared" si="51"/>
        <v>4.6225730041736556E-4</v>
      </c>
    </row>
    <row r="75" spans="1:25" x14ac:dyDescent="0.25">
      <c r="A75" s="57"/>
      <c r="B75" s="165" t="s">
        <v>133</v>
      </c>
      <c r="C75" s="166">
        <v>63</v>
      </c>
      <c r="D75" s="166">
        <v>0</v>
      </c>
      <c r="E75" s="166">
        <v>0</v>
      </c>
      <c r="F75" s="166">
        <v>0</v>
      </c>
      <c r="G75" s="166">
        <v>0</v>
      </c>
      <c r="H75" s="166">
        <v>0</v>
      </c>
      <c r="I75" s="167" t="str">
        <f t="shared" si="48"/>
        <v>-</v>
      </c>
      <c r="J75" s="167">
        <f t="shared" si="45"/>
        <v>0</v>
      </c>
      <c r="K75" s="166">
        <v>710</v>
      </c>
      <c r="L75" s="166">
        <v>0</v>
      </c>
      <c r="M75" s="166">
        <v>0</v>
      </c>
      <c r="N75" s="166">
        <v>16</v>
      </c>
      <c r="O75" s="166">
        <v>0</v>
      </c>
      <c r="P75" s="166">
        <v>0</v>
      </c>
      <c r="Q75" s="167" t="str">
        <f t="shared" si="49"/>
        <v>-</v>
      </c>
      <c r="R75" s="167">
        <f t="shared" si="47"/>
        <v>0</v>
      </c>
      <c r="S75" s="166">
        <v>773</v>
      </c>
      <c r="T75" s="166">
        <v>191</v>
      </c>
      <c r="U75" s="166">
        <v>904</v>
      </c>
      <c r="V75" s="166">
        <v>202</v>
      </c>
      <c r="W75" s="166">
        <v>501</v>
      </c>
      <c r="X75" s="167">
        <f t="shared" si="50"/>
        <v>1.4801980198019802</v>
      </c>
      <c r="Y75" s="167">
        <f t="shared" si="51"/>
        <v>2.9057830302271033E-4</v>
      </c>
    </row>
    <row r="76" spans="1:25" x14ac:dyDescent="0.25">
      <c r="A76" s="57"/>
      <c r="B76" s="170" t="s">
        <v>147</v>
      </c>
      <c r="C76" s="171">
        <f t="shared" ref="C76" si="52">C68-SUM(C69:C75)</f>
        <v>623</v>
      </c>
      <c r="D76" s="171">
        <f t="shared" ref="D76:H76" si="53">D68-SUM(D69:D75)</f>
        <v>0</v>
      </c>
      <c r="E76" s="171">
        <f t="shared" si="53"/>
        <v>0</v>
      </c>
      <c r="F76" s="171">
        <f t="shared" si="53"/>
        <v>0</v>
      </c>
      <c r="G76" s="171">
        <f t="shared" si="53"/>
        <v>0</v>
      </c>
      <c r="H76" s="171">
        <f t="shared" si="53"/>
        <v>0</v>
      </c>
      <c r="I76" s="172" t="str">
        <f t="shared" si="48"/>
        <v>-</v>
      </c>
      <c r="J76" s="172">
        <f t="shared" si="45"/>
        <v>0</v>
      </c>
      <c r="K76" s="171">
        <f t="shared" ref="K76:P76" si="54">K68-SUM(K69:K75)</f>
        <v>3568</v>
      </c>
      <c r="L76" s="171">
        <f t="shared" si="54"/>
        <v>3338</v>
      </c>
      <c r="M76" s="171">
        <f t="shared" si="54"/>
        <v>0</v>
      </c>
      <c r="N76" s="171">
        <f t="shared" si="54"/>
        <v>2175</v>
      </c>
      <c r="O76" s="171">
        <f t="shared" si="54"/>
        <v>0</v>
      </c>
      <c r="P76" s="171">
        <f t="shared" si="54"/>
        <v>0</v>
      </c>
      <c r="Q76" s="172" t="str">
        <f t="shared" si="49"/>
        <v>-</v>
      </c>
      <c r="R76" s="172">
        <f t="shared" si="47"/>
        <v>0</v>
      </c>
      <c r="S76" s="171">
        <f>S68-SUM(S69:S75)</f>
        <v>4191</v>
      </c>
      <c r="T76" s="171">
        <f>T68-SUM(T69:T75)</f>
        <v>10603</v>
      </c>
      <c r="U76" s="171">
        <f>U68-SUM(U69:U75)</f>
        <v>20436</v>
      </c>
      <c r="V76" s="171">
        <f>V68-SUM(V69:V75)</f>
        <v>23469</v>
      </c>
      <c r="W76" s="171">
        <f>W68-SUM(W69:W75)</f>
        <v>15815</v>
      </c>
      <c r="X76" s="172">
        <f t="shared" si="50"/>
        <v>-0.32613234479526187</v>
      </c>
      <c r="Y76" s="172">
        <f t="shared" si="51"/>
        <v>9.1726464317448391E-3</v>
      </c>
    </row>
    <row r="77" spans="1:25" x14ac:dyDescent="0.25">
      <c r="A77" s="57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</row>
    <row r="78" spans="1:25" x14ac:dyDescent="0.25">
      <c r="A78" s="57"/>
      <c r="B78" s="158" t="s">
        <v>70</v>
      </c>
      <c r="C78" s="178">
        <f t="shared" ref="C78:H78" si="55">C79+C82</f>
        <v>22825</v>
      </c>
      <c r="D78" s="178">
        <f t="shared" si="55"/>
        <v>13965</v>
      </c>
      <c r="E78" s="178">
        <f t="shared" si="55"/>
        <v>43337</v>
      </c>
      <c r="F78" s="178">
        <f t="shared" si="55"/>
        <v>40643</v>
      </c>
      <c r="G78" s="178">
        <f t="shared" si="55"/>
        <v>45538</v>
      </c>
      <c r="H78" s="178">
        <f t="shared" si="55"/>
        <v>48517</v>
      </c>
      <c r="I78" s="179">
        <f>IFERROR(H78/G78-1,"-")</f>
        <v>6.5417892748913076E-2</v>
      </c>
      <c r="J78" s="179">
        <f t="shared" ref="J78:J90" si="56">H78/H$8</f>
        <v>0.15537173673558272</v>
      </c>
      <c r="K78" s="178">
        <f t="shared" ref="K78:P78" si="57">K79+K82</f>
        <v>93394</v>
      </c>
      <c r="L78" s="178">
        <f t="shared" si="57"/>
        <v>18739</v>
      </c>
      <c r="M78" s="178">
        <f t="shared" si="57"/>
        <v>166765</v>
      </c>
      <c r="N78" s="178">
        <f t="shared" si="57"/>
        <v>208689</v>
      </c>
      <c r="O78" s="178">
        <f t="shared" si="57"/>
        <v>241600</v>
      </c>
      <c r="P78" s="178">
        <f t="shared" si="57"/>
        <v>244457</v>
      </c>
      <c r="Q78" s="179">
        <f>IFERROR(P78/O78-1,"-")</f>
        <v>1.1825331125827843E-2</v>
      </c>
      <c r="R78" s="179">
        <f t="shared" ref="R78:R90" si="58">P78/P$8</f>
        <v>0.17314241113292594</v>
      </c>
      <c r="S78" s="178">
        <f>S79+S82</f>
        <v>116219</v>
      </c>
      <c r="T78" s="178">
        <f>T79+T82</f>
        <v>210102</v>
      </c>
      <c r="U78" s="178">
        <f>U79+U82</f>
        <v>249332</v>
      </c>
      <c r="V78" s="178">
        <f>V79+V82</f>
        <v>287138</v>
      </c>
      <c r="W78" s="178">
        <f>W79+W82</f>
        <v>292974</v>
      </c>
      <c r="X78" s="179">
        <f>IFERROR(W78/V78-1,"-")</f>
        <v>2.032472191071899E-2</v>
      </c>
      <c r="Y78" s="179">
        <f>W78/W$8</f>
        <v>0.16992392764426256</v>
      </c>
    </row>
    <row r="79" spans="1:25" x14ac:dyDescent="0.25">
      <c r="A79" s="57"/>
      <c r="B79" s="161" t="s">
        <v>99</v>
      </c>
      <c r="C79" s="162">
        <v>7130</v>
      </c>
      <c r="D79" s="162">
        <v>7644</v>
      </c>
      <c r="E79" s="162">
        <v>19558</v>
      </c>
      <c r="F79" s="162">
        <v>17088</v>
      </c>
      <c r="G79" s="162">
        <v>19026</v>
      </c>
      <c r="H79" s="162">
        <v>21189</v>
      </c>
      <c r="I79" s="163">
        <f>IFERROR(H79/G79-1,"-")</f>
        <v>0.11368653421633557</v>
      </c>
      <c r="J79" s="163">
        <f t="shared" si="56"/>
        <v>6.7856044885097222E-2</v>
      </c>
      <c r="K79" s="162">
        <v>33582</v>
      </c>
      <c r="L79" s="162">
        <v>9702</v>
      </c>
      <c r="M79" s="162">
        <v>76711</v>
      </c>
      <c r="N79" s="162">
        <v>85260</v>
      </c>
      <c r="O79" s="162">
        <v>87539</v>
      </c>
      <c r="P79" s="162">
        <v>89413</v>
      </c>
      <c r="Q79" s="163">
        <f>IFERROR(P79/O79-1,"-")</f>
        <v>2.1407601183472513E-2</v>
      </c>
      <c r="R79" s="163">
        <f t="shared" si="58"/>
        <v>6.3328857044913034E-2</v>
      </c>
      <c r="S79" s="162">
        <v>40712</v>
      </c>
      <c r="T79" s="162">
        <v>96269</v>
      </c>
      <c r="U79" s="162">
        <v>102348</v>
      </c>
      <c r="V79" s="162">
        <v>106565</v>
      </c>
      <c r="W79" s="162">
        <v>110602</v>
      </c>
      <c r="X79" s="163">
        <f>IFERROR(W79/V79-1,"-")</f>
        <v>3.7882982217426031E-2</v>
      </c>
      <c r="Y79" s="163">
        <f>W79/W$8</f>
        <v>6.4148785371093434E-2</v>
      </c>
    </row>
    <row r="80" spans="1:25" x14ac:dyDescent="0.25">
      <c r="A80" s="57"/>
      <c r="B80" s="165" t="s">
        <v>105</v>
      </c>
      <c r="C80" s="166">
        <v>2296</v>
      </c>
      <c r="D80" s="166">
        <v>5440</v>
      </c>
      <c r="E80" s="166">
        <v>12116</v>
      </c>
      <c r="F80" s="166">
        <v>9994</v>
      </c>
      <c r="G80" s="166">
        <v>9419</v>
      </c>
      <c r="H80" s="166">
        <v>9814</v>
      </c>
      <c r="I80" s="167">
        <f>IFERROR(H80/G80-1,"-")</f>
        <v>4.1936511306932767E-2</v>
      </c>
      <c r="J80" s="167">
        <f t="shared" si="56"/>
        <v>3.1428534829503238E-2</v>
      </c>
      <c r="K80" s="166">
        <v>4508</v>
      </c>
      <c r="L80" s="166">
        <v>2591</v>
      </c>
      <c r="M80" s="166">
        <v>11961</v>
      </c>
      <c r="N80" s="166">
        <v>8738</v>
      </c>
      <c r="O80" s="166">
        <v>14643</v>
      </c>
      <c r="P80" s="166">
        <v>12235</v>
      </c>
      <c r="Q80" s="167">
        <f>IFERROR(P80/O80-1,"-")</f>
        <v>-0.16444717612511095</v>
      </c>
      <c r="R80" s="167">
        <f t="shared" si="58"/>
        <v>8.6657260794796177E-3</v>
      </c>
      <c r="S80" s="166">
        <v>6804</v>
      </c>
      <c r="T80" s="166">
        <v>24077</v>
      </c>
      <c r="U80" s="166">
        <v>18732</v>
      </c>
      <c r="V80" s="166">
        <v>24062</v>
      </c>
      <c r="W80" s="166">
        <v>22049</v>
      </c>
      <c r="X80" s="167">
        <f>IFERROR(W80/V80-1,"-")</f>
        <v>-8.3658881223505954E-2</v>
      </c>
      <c r="Y80" s="167">
        <f>W80/W$8</f>
        <v>1.2788345316063354E-2</v>
      </c>
    </row>
    <row r="81" spans="1:25" x14ac:dyDescent="0.25">
      <c r="A81" s="57"/>
      <c r="B81" s="165" t="s">
        <v>102</v>
      </c>
      <c r="C81" s="166">
        <v>4834</v>
      </c>
      <c r="D81" s="166">
        <v>2204</v>
      </c>
      <c r="E81" s="166">
        <v>7442</v>
      </c>
      <c r="F81" s="166">
        <v>7094</v>
      </c>
      <c r="G81" s="166">
        <v>9607</v>
      </c>
      <c r="H81" s="166">
        <v>11375</v>
      </c>
      <c r="I81" s="167">
        <f>IFERROR(H81/G81-1,"-")</f>
        <v>0.18403247631935038</v>
      </c>
      <c r="J81" s="167">
        <f t="shared" si="56"/>
        <v>3.6427510055593984E-2</v>
      </c>
      <c r="K81" s="166">
        <v>29074</v>
      </c>
      <c r="L81" s="166">
        <v>7111</v>
      </c>
      <c r="M81" s="166">
        <v>64750</v>
      </c>
      <c r="N81" s="166">
        <v>76522</v>
      </c>
      <c r="O81" s="166">
        <v>72896</v>
      </c>
      <c r="P81" s="166">
        <v>77178</v>
      </c>
      <c r="Q81" s="167">
        <f>IFERROR(P81/O81-1,"-")</f>
        <v>5.8741220368744518E-2</v>
      </c>
      <c r="R81" s="167">
        <f t="shared" si="58"/>
        <v>5.4663130965433418E-2</v>
      </c>
      <c r="S81" s="166">
        <v>33908</v>
      </c>
      <c r="T81" s="166">
        <v>72192</v>
      </c>
      <c r="U81" s="166">
        <v>83616</v>
      </c>
      <c r="V81" s="166">
        <v>82503</v>
      </c>
      <c r="W81" s="166">
        <v>88553</v>
      </c>
      <c r="X81" s="167">
        <f>IFERROR(W81/V81-1,"-")</f>
        <v>7.3330666763632868E-2</v>
      </c>
      <c r="Y81" s="167">
        <f>W81/W$8</f>
        <v>5.1360440055030078E-2</v>
      </c>
    </row>
    <row r="82" spans="1:25" x14ac:dyDescent="0.25">
      <c r="A82" s="57"/>
      <c r="B82" s="161" t="s">
        <v>109</v>
      </c>
      <c r="C82" s="162">
        <v>15695</v>
      </c>
      <c r="D82" s="162">
        <v>6321</v>
      </c>
      <c r="E82" s="162">
        <v>23779</v>
      </c>
      <c r="F82" s="162">
        <v>23555</v>
      </c>
      <c r="G82" s="162">
        <v>26512</v>
      </c>
      <c r="H82" s="162">
        <v>27328</v>
      </c>
      <c r="I82" s="163">
        <f>IFERROR(H82/G82-1,"-")</f>
        <v>3.0778515389257688E-2</v>
      </c>
      <c r="J82" s="163">
        <f t="shared" si="56"/>
        <v>8.751569185048548E-2</v>
      </c>
      <c r="K82" s="162">
        <v>59812</v>
      </c>
      <c r="L82" s="162">
        <v>9037</v>
      </c>
      <c r="M82" s="162">
        <v>90054</v>
      </c>
      <c r="N82" s="162">
        <v>123429</v>
      </c>
      <c r="O82" s="162">
        <v>154061</v>
      </c>
      <c r="P82" s="162">
        <v>155044</v>
      </c>
      <c r="Q82" s="163">
        <f>IFERROR(P82/O82-1,"-")</f>
        <v>6.3805895067539087E-3</v>
      </c>
      <c r="R82" s="163">
        <f t="shared" si="58"/>
        <v>0.1098135540880129</v>
      </c>
      <c r="S82" s="162">
        <v>75507</v>
      </c>
      <c r="T82" s="162">
        <v>113833</v>
      </c>
      <c r="U82" s="162">
        <v>146984</v>
      </c>
      <c r="V82" s="162">
        <v>180573</v>
      </c>
      <c r="W82" s="162">
        <v>182372</v>
      </c>
      <c r="X82" s="163">
        <f>IFERROR(W82/V82-1,"-")</f>
        <v>9.9627297547253413E-3</v>
      </c>
      <c r="Y82" s="163">
        <f>W82/W$8</f>
        <v>0.10577514227316913</v>
      </c>
    </row>
    <row r="83" spans="1:25" s="57" customFormat="1" x14ac:dyDescent="0.25">
      <c r="B83" s="165" t="s">
        <v>112</v>
      </c>
      <c r="C83" s="166">
        <v>2122</v>
      </c>
      <c r="D83" s="166">
        <v>668</v>
      </c>
      <c r="E83" s="166">
        <v>2318</v>
      </c>
      <c r="F83" s="166">
        <v>3162</v>
      </c>
      <c r="G83" s="166">
        <v>3798</v>
      </c>
      <c r="H83" s="166">
        <v>3561</v>
      </c>
      <c r="I83" s="167">
        <f t="shared" ref="I83:I90" si="59">IFERROR(H83/G83-1,"-")</f>
        <v>-6.2401263823064768E-2</v>
      </c>
      <c r="J83" s="167">
        <f t="shared" si="56"/>
        <v>1.1403812158942433E-2</v>
      </c>
      <c r="K83" s="166">
        <v>12866</v>
      </c>
      <c r="L83" s="166">
        <v>474</v>
      </c>
      <c r="M83" s="166">
        <v>18395</v>
      </c>
      <c r="N83" s="166">
        <v>26594</v>
      </c>
      <c r="O83" s="166">
        <v>32683</v>
      </c>
      <c r="P83" s="166">
        <v>33766</v>
      </c>
      <c r="Q83" s="167">
        <f t="shared" ref="Q83:Q90" si="60">IFERROR(P83/O83-1,"-")</f>
        <v>3.3136492978000698E-2</v>
      </c>
      <c r="R83" s="167">
        <f t="shared" si="58"/>
        <v>2.3915562468304761E-2</v>
      </c>
      <c r="S83" s="166">
        <v>14988</v>
      </c>
      <c r="T83" s="166">
        <v>20713</v>
      </c>
      <c r="U83" s="166">
        <v>29756</v>
      </c>
      <c r="V83" s="166">
        <v>36481</v>
      </c>
      <c r="W83" s="166">
        <v>37327</v>
      </c>
      <c r="X83" s="167">
        <f t="shared" ref="X83:X90" si="61">IFERROR(W83/V83-1,"-")</f>
        <v>2.319015377867939E-2</v>
      </c>
      <c r="Y83" s="167">
        <f t="shared" ref="Y83:Y90" si="62">W83/W$8</f>
        <v>2.1649533566723972E-2</v>
      </c>
    </row>
    <row r="84" spans="1:25" s="57" customFormat="1" x14ac:dyDescent="0.25">
      <c r="B84" s="165" t="s">
        <v>115</v>
      </c>
      <c r="C84" s="166">
        <v>4630</v>
      </c>
      <c r="D84" s="166">
        <v>1258</v>
      </c>
      <c r="E84" s="166">
        <v>6141</v>
      </c>
      <c r="F84" s="166">
        <v>7018</v>
      </c>
      <c r="G84" s="166">
        <v>7163</v>
      </c>
      <c r="H84" s="166">
        <v>6817</v>
      </c>
      <c r="I84" s="167">
        <f t="shared" si="59"/>
        <v>-4.83037833310066E-2</v>
      </c>
      <c r="J84" s="167">
        <f t="shared" si="56"/>
        <v>2.1830886685624985E-2</v>
      </c>
      <c r="K84" s="166">
        <v>23780</v>
      </c>
      <c r="L84" s="166">
        <v>1629</v>
      </c>
      <c r="M84" s="166">
        <v>32415</v>
      </c>
      <c r="N84" s="166">
        <v>42368</v>
      </c>
      <c r="O84" s="166">
        <v>49776</v>
      </c>
      <c r="P84" s="166">
        <v>47842</v>
      </c>
      <c r="Q84" s="167">
        <f t="shared" si="60"/>
        <v>-3.8854066216650551E-2</v>
      </c>
      <c r="R84" s="167">
        <f t="shared" si="58"/>
        <v>3.3885220032240607E-2</v>
      </c>
      <c r="S84" s="166">
        <v>28410</v>
      </c>
      <c r="T84" s="166">
        <v>38556</v>
      </c>
      <c r="U84" s="166">
        <v>49386</v>
      </c>
      <c r="V84" s="166">
        <v>56939</v>
      </c>
      <c r="W84" s="166">
        <v>54659</v>
      </c>
      <c r="X84" s="167">
        <f t="shared" si="61"/>
        <v>-4.0042852877640978E-2</v>
      </c>
      <c r="Y84" s="167">
        <f t="shared" si="62"/>
        <v>3.170203486011642E-2</v>
      </c>
    </row>
    <row r="85" spans="1:25" x14ac:dyDescent="0.25">
      <c r="A85" s="57"/>
      <c r="B85" s="165" t="s">
        <v>118</v>
      </c>
      <c r="C85" s="166">
        <v>1312</v>
      </c>
      <c r="D85" s="166">
        <v>1890</v>
      </c>
      <c r="E85" s="166">
        <v>3022</v>
      </c>
      <c r="F85" s="166">
        <v>2726</v>
      </c>
      <c r="G85" s="166">
        <v>2549</v>
      </c>
      <c r="H85" s="166">
        <v>2740</v>
      </c>
      <c r="I85" s="167">
        <f t="shared" si="59"/>
        <v>7.4931345625735668E-2</v>
      </c>
      <c r="J85" s="167">
        <f t="shared" si="56"/>
        <v>8.7746265980068149E-3</v>
      </c>
      <c r="K85" s="166">
        <v>3742</v>
      </c>
      <c r="L85" s="166">
        <v>1689</v>
      </c>
      <c r="M85" s="166">
        <v>8517</v>
      </c>
      <c r="N85" s="166">
        <v>12205</v>
      </c>
      <c r="O85" s="166">
        <v>18986</v>
      </c>
      <c r="P85" s="166">
        <v>17705</v>
      </c>
      <c r="Q85" s="167">
        <f t="shared" si="60"/>
        <v>-6.7470767934267317E-2</v>
      </c>
      <c r="R85" s="167">
        <f t="shared" si="58"/>
        <v>1.253998203818444E-2</v>
      </c>
      <c r="S85" s="166">
        <v>5054</v>
      </c>
      <c r="T85" s="166">
        <v>11539</v>
      </c>
      <c r="U85" s="166">
        <v>14931</v>
      </c>
      <c r="V85" s="166">
        <v>21535</v>
      </c>
      <c r="W85" s="166">
        <v>20445</v>
      </c>
      <c r="X85" s="167">
        <f t="shared" si="61"/>
        <v>-5.0615277455305363E-2</v>
      </c>
      <c r="Y85" s="167">
        <f t="shared" si="62"/>
        <v>1.1858030749100426E-2</v>
      </c>
    </row>
    <row r="86" spans="1:25" x14ac:dyDescent="0.25">
      <c r="A86" s="57"/>
      <c r="B86" s="165" t="s">
        <v>125</v>
      </c>
      <c r="C86" s="166">
        <v>223</v>
      </c>
      <c r="D86" s="166">
        <v>36</v>
      </c>
      <c r="E86" s="166">
        <v>618</v>
      </c>
      <c r="F86" s="166">
        <v>530</v>
      </c>
      <c r="G86" s="166">
        <v>687</v>
      </c>
      <c r="H86" s="166">
        <v>680</v>
      </c>
      <c r="I86" s="167">
        <f t="shared" si="59"/>
        <v>-1.0189228529839833E-2</v>
      </c>
      <c r="J86" s="167">
        <f t="shared" si="56"/>
        <v>2.1776445571695746E-3</v>
      </c>
      <c r="K86" s="166">
        <v>951</v>
      </c>
      <c r="L86" s="166">
        <v>138</v>
      </c>
      <c r="M86" s="166">
        <v>1933</v>
      </c>
      <c r="N86" s="166">
        <v>1779</v>
      </c>
      <c r="O86" s="166">
        <v>3258</v>
      </c>
      <c r="P86" s="166">
        <v>4113</v>
      </c>
      <c r="Q86" s="167">
        <f t="shared" si="60"/>
        <v>0.26243093922651939</v>
      </c>
      <c r="R86" s="167">
        <f t="shared" si="58"/>
        <v>2.9131288406129682E-3</v>
      </c>
      <c r="S86" s="166">
        <v>1174</v>
      </c>
      <c r="T86" s="166">
        <v>2551</v>
      </c>
      <c r="U86" s="166">
        <v>2309</v>
      </c>
      <c r="V86" s="166">
        <v>3945</v>
      </c>
      <c r="W86" s="166">
        <v>4793</v>
      </c>
      <c r="X86" s="167">
        <f t="shared" si="61"/>
        <v>0.21495564005069712</v>
      </c>
      <c r="Y86" s="167">
        <f t="shared" si="62"/>
        <v>2.7799237652452111E-3</v>
      </c>
    </row>
    <row r="87" spans="1:25" x14ac:dyDescent="0.25">
      <c r="A87" s="57"/>
      <c r="B87" s="165" t="s">
        <v>121</v>
      </c>
      <c r="C87" s="166">
        <v>139</v>
      </c>
      <c r="D87" s="166">
        <v>163</v>
      </c>
      <c r="E87" s="166">
        <v>445</v>
      </c>
      <c r="F87" s="166">
        <v>337</v>
      </c>
      <c r="G87" s="166">
        <v>318</v>
      </c>
      <c r="H87" s="166">
        <v>335</v>
      </c>
      <c r="I87" s="167">
        <f t="shared" si="59"/>
        <v>5.3459119496855445E-2</v>
      </c>
      <c r="J87" s="167">
        <f t="shared" si="56"/>
        <v>1.072810186252658E-3</v>
      </c>
      <c r="K87" s="166">
        <v>854</v>
      </c>
      <c r="L87" s="166">
        <v>189</v>
      </c>
      <c r="M87" s="166">
        <v>1740</v>
      </c>
      <c r="N87" s="166">
        <v>1770</v>
      </c>
      <c r="O87" s="166">
        <v>2289</v>
      </c>
      <c r="P87" s="166">
        <v>2519</v>
      </c>
      <c r="Q87" s="167">
        <f t="shared" si="60"/>
        <v>0.10048055919615551</v>
      </c>
      <c r="R87" s="167">
        <f t="shared" si="58"/>
        <v>1.7841409067600453E-3</v>
      </c>
      <c r="S87" s="166">
        <v>993</v>
      </c>
      <c r="T87" s="166">
        <v>2185</v>
      </c>
      <c r="U87" s="166">
        <v>2107</v>
      </c>
      <c r="V87" s="166">
        <v>2607</v>
      </c>
      <c r="W87" s="166">
        <v>2854</v>
      </c>
      <c r="X87" s="167">
        <f t="shared" si="61"/>
        <v>9.474491752972769E-2</v>
      </c>
      <c r="Y87" s="167">
        <f t="shared" si="62"/>
        <v>1.6553103329876554E-3</v>
      </c>
    </row>
    <row r="88" spans="1:25" x14ac:dyDescent="0.25">
      <c r="A88" s="57"/>
      <c r="B88" s="165" t="s">
        <v>130</v>
      </c>
      <c r="C88" s="166">
        <v>282</v>
      </c>
      <c r="D88" s="166">
        <v>26</v>
      </c>
      <c r="E88" s="166">
        <v>218</v>
      </c>
      <c r="F88" s="166">
        <v>271</v>
      </c>
      <c r="G88" s="166">
        <v>308</v>
      </c>
      <c r="H88" s="166">
        <v>330</v>
      </c>
      <c r="I88" s="167">
        <f t="shared" si="59"/>
        <v>7.1428571428571397E-2</v>
      </c>
      <c r="J88" s="167">
        <f t="shared" si="56"/>
        <v>1.0567980939205288E-3</v>
      </c>
      <c r="K88" s="166">
        <v>1406</v>
      </c>
      <c r="L88" s="166">
        <v>18</v>
      </c>
      <c r="M88" s="166">
        <v>1427</v>
      </c>
      <c r="N88" s="166">
        <v>2144</v>
      </c>
      <c r="O88" s="166">
        <v>2062</v>
      </c>
      <c r="P88" s="166">
        <v>2122</v>
      </c>
      <c r="Q88" s="167">
        <f t="shared" si="60"/>
        <v>2.9097963142580063E-2</v>
      </c>
      <c r="R88" s="167">
        <f t="shared" si="58"/>
        <v>1.5029563335231507E-3</v>
      </c>
      <c r="S88" s="166">
        <v>1688</v>
      </c>
      <c r="T88" s="166">
        <v>1645</v>
      </c>
      <c r="U88" s="166">
        <v>2415</v>
      </c>
      <c r="V88" s="166">
        <v>2370</v>
      </c>
      <c r="W88" s="166">
        <v>2452</v>
      </c>
      <c r="X88" s="167">
        <f t="shared" si="61"/>
        <v>3.459915611814357E-2</v>
      </c>
      <c r="Y88" s="167">
        <f t="shared" si="62"/>
        <v>1.4221516946341032E-3</v>
      </c>
    </row>
    <row r="89" spans="1:25" x14ac:dyDescent="0.25">
      <c r="A89" s="57"/>
      <c r="B89" s="165" t="s">
        <v>133</v>
      </c>
      <c r="C89" s="166">
        <v>378</v>
      </c>
      <c r="D89" s="166">
        <v>88</v>
      </c>
      <c r="E89" s="166">
        <v>376</v>
      </c>
      <c r="F89" s="166">
        <v>351</v>
      </c>
      <c r="G89" s="166">
        <v>345</v>
      </c>
      <c r="H89" s="166">
        <v>419</v>
      </c>
      <c r="I89" s="167">
        <f t="shared" si="59"/>
        <v>0.21449275362318843</v>
      </c>
      <c r="J89" s="167">
        <f t="shared" si="56"/>
        <v>1.3418133374324289E-3</v>
      </c>
      <c r="K89" s="166">
        <v>1875</v>
      </c>
      <c r="L89" s="166">
        <v>80</v>
      </c>
      <c r="M89" s="166">
        <v>1002</v>
      </c>
      <c r="N89" s="166">
        <v>2069</v>
      </c>
      <c r="O89" s="166">
        <v>2535</v>
      </c>
      <c r="P89" s="166">
        <v>1601</v>
      </c>
      <c r="Q89" s="167">
        <f t="shared" si="60"/>
        <v>-0.36844181459566072</v>
      </c>
      <c r="R89" s="167">
        <f t="shared" si="58"/>
        <v>1.1339458482424903E-3</v>
      </c>
      <c r="S89" s="166">
        <v>2253</v>
      </c>
      <c r="T89" s="166">
        <v>1378</v>
      </c>
      <c r="U89" s="166">
        <v>2420</v>
      </c>
      <c r="V89" s="166">
        <v>2880</v>
      </c>
      <c r="W89" s="166">
        <v>2020</v>
      </c>
      <c r="X89" s="167">
        <f t="shared" si="61"/>
        <v>-0.29861111111111116</v>
      </c>
      <c r="Y89" s="167">
        <f t="shared" si="62"/>
        <v>1.1715931578959579E-3</v>
      </c>
    </row>
    <row r="90" spans="1:25" x14ac:dyDescent="0.25">
      <c r="A90" s="57"/>
      <c r="B90" s="170" t="s">
        <v>147</v>
      </c>
      <c r="C90" s="171">
        <f t="shared" ref="C90" si="63">C82-SUM(C83:C89)</f>
        <v>6609</v>
      </c>
      <c r="D90" s="171">
        <f t="shared" ref="D90:H90" si="64">D82-SUM(D83:D89)</f>
        <v>2192</v>
      </c>
      <c r="E90" s="171">
        <f t="shared" si="64"/>
        <v>10641</v>
      </c>
      <c r="F90" s="171">
        <f t="shared" si="64"/>
        <v>9160</v>
      </c>
      <c r="G90" s="171">
        <f t="shared" si="64"/>
        <v>11344</v>
      </c>
      <c r="H90" s="171">
        <f t="shared" si="64"/>
        <v>12446</v>
      </c>
      <c r="I90" s="172">
        <f t="shared" si="59"/>
        <v>9.7143864598025376E-2</v>
      </c>
      <c r="J90" s="172">
        <f t="shared" si="56"/>
        <v>3.9857300233136064E-2</v>
      </c>
      <c r="K90" s="171">
        <f t="shared" ref="K90:P90" si="65">K82-SUM(K83:K89)</f>
        <v>14338</v>
      </c>
      <c r="L90" s="171">
        <f t="shared" si="65"/>
        <v>4820</v>
      </c>
      <c r="M90" s="171">
        <f t="shared" si="65"/>
        <v>24625</v>
      </c>
      <c r="N90" s="171">
        <f t="shared" si="65"/>
        <v>34500</v>
      </c>
      <c r="O90" s="171">
        <f t="shared" si="65"/>
        <v>42472</v>
      </c>
      <c r="P90" s="171">
        <f t="shared" si="65"/>
        <v>45376</v>
      </c>
      <c r="Q90" s="172">
        <f t="shared" si="60"/>
        <v>6.8374458466754495E-2</v>
      </c>
      <c r="R90" s="172">
        <f t="shared" si="58"/>
        <v>3.213861762014443E-2</v>
      </c>
      <c r="S90" s="171">
        <f>S82-SUM(S83:S89)</f>
        <v>20947</v>
      </c>
      <c r="T90" s="171">
        <f>T82-SUM(T83:T89)</f>
        <v>35266</v>
      </c>
      <c r="U90" s="171">
        <f>U82-SUM(U83:U89)</f>
        <v>43660</v>
      </c>
      <c r="V90" s="171">
        <f>V82-SUM(V83:V89)</f>
        <v>53816</v>
      </c>
      <c r="W90" s="171">
        <f>W82-SUM(W83:W89)</f>
        <v>57822</v>
      </c>
      <c r="X90" s="172">
        <f t="shared" si="61"/>
        <v>7.4438828601159468E-2</v>
      </c>
      <c r="Y90" s="172">
        <f t="shared" si="62"/>
        <v>3.3536564146465386E-2</v>
      </c>
    </row>
    <row r="91" spans="1:25" x14ac:dyDescent="0.25">
      <c r="A91" s="57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</row>
    <row r="92" spans="1:25" x14ac:dyDescent="0.25">
      <c r="A92" s="57"/>
      <c r="B92" s="158" t="s">
        <v>70</v>
      </c>
      <c r="C92" s="178">
        <f t="shared" ref="C92:H92" si="66">C93+C96</f>
        <v>4061</v>
      </c>
      <c r="D92" s="178">
        <f t="shared" si="66"/>
        <v>0</v>
      </c>
      <c r="E92" s="178">
        <f t="shared" si="66"/>
        <v>969</v>
      </c>
      <c r="F92" s="178">
        <f t="shared" si="66"/>
        <v>3547</v>
      </c>
      <c r="G92" s="178">
        <f t="shared" si="66"/>
        <v>3434</v>
      </c>
      <c r="H92" s="178">
        <f t="shared" si="66"/>
        <v>3865</v>
      </c>
      <c r="I92" s="179">
        <f>IFERROR(H92/G92-1,"-")</f>
        <v>0.12550960978450787</v>
      </c>
      <c r="J92" s="179">
        <f t="shared" ref="J92:J104" si="67">H92/H$8</f>
        <v>1.2377347372735889E-2</v>
      </c>
      <c r="K92" s="178">
        <f t="shared" ref="K92:P92" si="68">K93+K96</f>
        <v>8693</v>
      </c>
      <c r="L92" s="178">
        <f t="shared" si="68"/>
        <v>0</v>
      </c>
      <c r="M92" s="178">
        <f t="shared" si="68"/>
        <v>6738</v>
      </c>
      <c r="N92" s="178">
        <f t="shared" si="68"/>
        <v>22955</v>
      </c>
      <c r="O92" s="178">
        <f t="shared" si="68"/>
        <v>21800</v>
      </c>
      <c r="P92" s="178">
        <f t="shared" si="68"/>
        <v>20288</v>
      </c>
      <c r="Q92" s="179">
        <f>IFERROR(P92/O92-1,"-")</f>
        <v>-6.9357798165137652E-2</v>
      </c>
      <c r="R92" s="179">
        <f t="shared" ref="R92:R104" si="69">P92/P$8</f>
        <v>1.4369452447934816E-2</v>
      </c>
      <c r="S92" s="178">
        <f>S93+S96</f>
        <v>12754</v>
      </c>
      <c r="T92" s="178">
        <f>T93+T96</f>
        <v>20151</v>
      </c>
      <c r="U92" s="178">
        <f>U93+U96</f>
        <v>26502</v>
      </c>
      <c r="V92" s="178">
        <f>V93+V96</f>
        <v>25234</v>
      </c>
      <c r="W92" s="178">
        <f>W93+W96</f>
        <v>24153</v>
      </c>
      <c r="X92" s="179">
        <f>IFERROR(W92/V92-1,"-")</f>
        <v>-4.2839026709994399E-2</v>
      </c>
      <c r="Y92" s="179">
        <f>W92/W$8</f>
        <v>1.4008658189436174E-2</v>
      </c>
    </row>
    <row r="93" spans="1:25" x14ac:dyDescent="0.25">
      <c r="A93" s="57"/>
      <c r="B93" s="161" t="s">
        <v>99</v>
      </c>
      <c r="C93" s="162">
        <v>2731</v>
      </c>
      <c r="D93" s="162">
        <v>0</v>
      </c>
      <c r="E93" s="162">
        <v>766</v>
      </c>
      <c r="F93" s="162">
        <v>2319</v>
      </c>
      <c r="G93" s="162">
        <v>2369</v>
      </c>
      <c r="H93" s="162">
        <v>2646</v>
      </c>
      <c r="I93" s="163">
        <f>IFERROR(H93/G93-1,"-")</f>
        <v>0.1169269734065006</v>
      </c>
      <c r="J93" s="163">
        <f t="shared" si="67"/>
        <v>8.4735992621627846E-3</v>
      </c>
      <c r="K93" s="162">
        <v>4723</v>
      </c>
      <c r="L93" s="162">
        <v>0</v>
      </c>
      <c r="M93" s="162">
        <v>4334</v>
      </c>
      <c r="N93" s="162">
        <v>14317</v>
      </c>
      <c r="O93" s="162">
        <v>11519</v>
      </c>
      <c r="P93" s="162">
        <v>10881</v>
      </c>
      <c r="Q93" s="163">
        <f>IFERROR(P93/O93-1,"-")</f>
        <v>-5.538675232225021E-2</v>
      </c>
      <c r="R93" s="163">
        <f t="shared" si="69"/>
        <v>7.7067237818404348E-3</v>
      </c>
      <c r="S93" s="162">
        <v>7454</v>
      </c>
      <c r="T93" s="162">
        <v>11803</v>
      </c>
      <c r="U93" s="162">
        <v>16636</v>
      </c>
      <c r="V93" s="162">
        <v>13888</v>
      </c>
      <c r="W93" s="162">
        <v>13527</v>
      </c>
      <c r="X93" s="163">
        <f>IFERROR(W93/V93-1,"-")</f>
        <v>-2.5993663594470084E-2</v>
      </c>
      <c r="Y93" s="163">
        <f>W93/W$8</f>
        <v>7.8456141816131801E-3</v>
      </c>
    </row>
    <row r="94" spans="1:25" x14ac:dyDescent="0.25">
      <c r="A94" s="57"/>
      <c r="B94" s="165" t="s">
        <v>105</v>
      </c>
      <c r="C94" s="166">
        <v>2063</v>
      </c>
      <c r="D94" s="166">
        <v>0</v>
      </c>
      <c r="E94" s="166">
        <v>557</v>
      </c>
      <c r="F94" s="166">
        <v>1624</v>
      </c>
      <c r="G94" s="166">
        <v>1648</v>
      </c>
      <c r="H94" s="166">
        <v>1878</v>
      </c>
      <c r="I94" s="167">
        <f>IFERROR(H94/G94-1,"-")</f>
        <v>0.1395631067961165</v>
      </c>
      <c r="J94" s="167">
        <f t="shared" si="67"/>
        <v>6.0141418799477368E-3</v>
      </c>
      <c r="K94" s="166">
        <v>2176</v>
      </c>
      <c r="L94" s="166">
        <v>0</v>
      </c>
      <c r="M94" s="166">
        <v>1858</v>
      </c>
      <c r="N94" s="166">
        <v>3513</v>
      </c>
      <c r="O94" s="166">
        <v>2300</v>
      </c>
      <c r="P94" s="166">
        <v>2494</v>
      </c>
      <c r="Q94" s="167">
        <f>IFERROR(P94/O94-1,"-")</f>
        <v>8.4347826086956568E-2</v>
      </c>
      <c r="R94" s="167">
        <f t="shared" si="69"/>
        <v>1.7664340696544475E-3</v>
      </c>
      <c r="S94" s="166">
        <v>4239</v>
      </c>
      <c r="T94" s="166">
        <v>5649</v>
      </c>
      <c r="U94" s="166">
        <v>5137</v>
      </c>
      <c r="V94" s="166">
        <v>3948</v>
      </c>
      <c r="W94" s="166">
        <v>4372</v>
      </c>
      <c r="X94" s="167">
        <f>IFERROR(W94/V94-1,"-")</f>
        <v>0.10739614994934144</v>
      </c>
      <c r="Y94" s="167">
        <f>W94/W$8</f>
        <v>2.5357451912480832E-3</v>
      </c>
    </row>
    <row r="95" spans="1:25" x14ac:dyDescent="0.25">
      <c r="A95" s="57"/>
      <c r="B95" s="165" t="s">
        <v>102</v>
      </c>
      <c r="C95" s="166">
        <v>668</v>
      </c>
      <c r="D95" s="166">
        <v>0</v>
      </c>
      <c r="E95" s="166">
        <v>209</v>
      </c>
      <c r="F95" s="166">
        <v>695</v>
      </c>
      <c r="G95" s="166">
        <v>721</v>
      </c>
      <c r="H95" s="166">
        <v>768</v>
      </c>
      <c r="I95" s="167">
        <f>IFERROR(H95/G95-1,"-")</f>
        <v>6.5187239944521469E-2</v>
      </c>
      <c r="J95" s="167">
        <f t="shared" si="67"/>
        <v>2.4594573822150486E-3</v>
      </c>
      <c r="K95" s="166">
        <v>2547</v>
      </c>
      <c r="L95" s="166">
        <v>0</v>
      </c>
      <c r="M95" s="166">
        <v>2476</v>
      </c>
      <c r="N95" s="166">
        <v>10804</v>
      </c>
      <c r="O95" s="166">
        <v>9219</v>
      </c>
      <c r="P95" s="166">
        <v>8387</v>
      </c>
      <c r="Q95" s="167">
        <f>IFERROR(P95/O95-1,"-")</f>
        <v>-9.0248400043388632E-2</v>
      </c>
      <c r="R95" s="167">
        <f t="shared" si="69"/>
        <v>5.9402897121859869E-3</v>
      </c>
      <c r="S95" s="166">
        <v>3215</v>
      </c>
      <c r="T95" s="166">
        <v>6154</v>
      </c>
      <c r="U95" s="166">
        <v>11499</v>
      </c>
      <c r="V95" s="166">
        <v>9940</v>
      </c>
      <c r="W95" s="166">
        <v>9155</v>
      </c>
      <c r="X95" s="167">
        <f>IFERROR(W95/V95-1,"-")</f>
        <v>-7.8973843058350091E-2</v>
      </c>
      <c r="Y95" s="167">
        <f>W95/W$8</f>
        <v>5.3098689903650961E-3</v>
      </c>
    </row>
    <row r="96" spans="1:25" x14ac:dyDescent="0.25">
      <c r="A96" s="57"/>
      <c r="B96" s="161" t="s">
        <v>109</v>
      </c>
      <c r="C96" s="162">
        <v>1330</v>
      </c>
      <c r="D96" s="162">
        <v>0</v>
      </c>
      <c r="E96" s="162">
        <v>203</v>
      </c>
      <c r="F96" s="162">
        <v>1228</v>
      </c>
      <c r="G96" s="162">
        <v>1065</v>
      </c>
      <c r="H96" s="162">
        <v>1219</v>
      </c>
      <c r="I96" s="163">
        <f>IFERROR(H96/G96-1,"-")</f>
        <v>0.14460093896713611</v>
      </c>
      <c r="J96" s="163">
        <f t="shared" si="67"/>
        <v>3.9037481105731048E-3</v>
      </c>
      <c r="K96" s="162">
        <v>3970</v>
      </c>
      <c r="L96" s="162">
        <v>0</v>
      </c>
      <c r="M96" s="162">
        <v>2404</v>
      </c>
      <c r="N96" s="162">
        <v>8638</v>
      </c>
      <c r="O96" s="162">
        <v>10281</v>
      </c>
      <c r="P96" s="162">
        <v>9407</v>
      </c>
      <c r="Q96" s="163">
        <f>IFERROR(P96/O96-1,"-")</f>
        <v>-8.5011185682326573E-2</v>
      </c>
      <c r="R96" s="163">
        <f t="shared" si="69"/>
        <v>6.6627286660943816E-3</v>
      </c>
      <c r="S96" s="162">
        <v>5300</v>
      </c>
      <c r="T96" s="162">
        <v>8348</v>
      </c>
      <c r="U96" s="162">
        <v>9866</v>
      </c>
      <c r="V96" s="162">
        <v>11346</v>
      </c>
      <c r="W96" s="162">
        <v>10626</v>
      </c>
      <c r="X96" s="163">
        <f>IFERROR(W96/V96-1,"-")</f>
        <v>-6.3458487572712885E-2</v>
      </c>
      <c r="Y96" s="163">
        <f>W96/W$8</f>
        <v>6.1630440078229943E-3</v>
      </c>
    </row>
    <row r="97" spans="1:25" s="57" customFormat="1" x14ac:dyDescent="0.25">
      <c r="B97" s="165" t="s">
        <v>112</v>
      </c>
      <c r="C97" s="166">
        <v>79</v>
      </c>
      <c r="D97" s="166">
        <v>0</v>
      </c>
      <c r="E97" s="166">
        <v>5</v>
      </c>
      <c r="F97" s="166">
        <v>62</v>
      </c>
      <c r="G97" s="166">
        <v>86</v>
      </c>
      <c r="H97" s="166">
        <v>72</v>
      </c>
      <c r="I97" s="167">
        <f t="shared" ref="I97:I104" si="70">IFERROR(H97/G97-1,"-")</f>
        <v>-0.16279069767441856</v>
      </c>
      <c r="J97" s="167">
        <f t="shared" si="67"/>
        <v>2.3057412958266084E-4</v>
      </c>
      <c r="K97" s="166">
        <v>915</v>
      </c>
      <c r="L97" s="166">
        <v>0</v>
      </c>
      <c r="M97" s="166">
        <v>267</v>
      </c>
      <c r="N97" s="166">
        <v>1375</v>
      </c>
      <c r="O97" s="166">
        <v>1659</v>
      </c>
      <c r="P97" s="166">
        <v>1367</v>
      </c>
      <c r="Q97" s="167">
        <f t="shared" ref="Q97:Q104" si="71">IFERROR(P97/O97-1,"-")</f>
        <v>-0.17600964436407474</v>
      </c>
      <c r="R97" s="167">
        <f t="shared" si="69"/>
        <v>9.6820985293409373E-4</v>
      </c>
      <c r="S97" s="166">
        <v>994</v>
      </c>
      <c r="T97" s="166">
        <v>1187</v>
      </c>
      <c r="U97" s="166">
        <v>1437</v>
      </c>
      <c r="V97" s="166">
        <v>1745</v>
      </c>
      <c r="W97" s="166">
        <v>1439</v>
      </c>
      <c r="X97" s="167">
        <f t="shared" ref="X97:X104" si="72">IFERROR(W97/V97-1,"-")</f>
        <v>-0.17535816618911171</v>
      </c>
      <c r="Y97" s="167">
        <f t="shared" ref="Y97:Y104" si="73">W97/W$8</f>
        <v>8.34615125847665E-4</v>
      </c>
    </row>
    <row r="98" spans="1:25" s="57" customFormat="1" x14ac:dyDescent="0.25">
      <c r="B98" s="165" t="s">
        <v>115</v>
      </c>
      <c r="C98" s="166">
        <v>299</v>
      </c>
      <c r="D98" s="166">
        <v>0</v>
      </c>
      <c r="E98" s="166">
        <v>37</v>
      </c>
      <c r="F98" s="166">
        <v>157</v>
      </c>
      <c r="G98" s="166">
        <v>187</v>
      </c>
      <c r="H98" s="166">
        <v>176</v>
      </c>
      <c r="I98" s="167">
        <f t="shared" si="70"/>
        <v>-5.8823529411764719E-2</v>
      </c>
      <c r="J98" s="167">
        <f t="shared" si="67"/>
        <v>5.6362565009094874E-4</v>
      </c>
      <c r="K98" s="166">
        <v>772</v>
      </c>
      <c r="L98" s="166">
        <v>0</v>
      </c>
      <c r="M98" s="166">
        <v>505</v>
      </c>
      <c r="N98" s="166">
        <v>1739</v>
      </c>
      <c r="O98" s="166">
        <v>2148</v>
      </c>
      <c r="P98" s="166">
        <v>1880</v>
      </c>
      <c r="Q98" s="167">
        <f t="shared" si="71"/>
        <v>-0.12476722532588458</v>
      </c>
      <c r="R98" s="167">
        <f t="shared" si="69"/>
        <v>1.3315541503409628E-3</v>
      </c>
      <c r="S98" s="166">
        <v>1071</v>
      </c>
      <c r="T98" s="166">
        <v>1672</v>
      </c>
      <c r="U98" s="166">
        <v>1896</v>
      </c>
      <c r="V98" s="166">
        <v>2335</v>
      </c>
      <c r="W98" s="166">
        <v>2056</v>
      </c>
      <c r="X98" s="167">
        <f t="shared" si="72"/>
        <v>-0.11948608137044969</v>
      </c>
      <c r="Y98" s="167">
        <f t="shared" si="73"/>
        <v>1.19247303595747E-3</v>
      </c>
    </row>
    <row r="99" spans="1:25" x14ac:dyDescent="0.25">
      <c r="A99" s="57"/>
      <c r="B99" s="165" t="s">
        <v>118</v>
      </c>
      <c r="C99" s="166">
        <v>539</v>
      </c>
      <c r="D99" s="166">
        <v>0</v>
      </c>
      <c r="E99" s="166">
        <v>80</v>
      </c>
      <c r="F99" s="166">
        <v>506</v>
      </c>
      <c r="G99" s="166">
        <v>354</v>
      </c>
      <c r="H99" s="166">
        <v>431</v>
      </c>
      <c r="I99" s="167">
        <f t="shared" si="70"/>
        <v>0.21751412429378525</v>
      </c>
      <c r="J99" s="167">
        <f t="shared" si="67"/>
        <v>1.380242359029539E-3</v>
      </c>
      <c r="K99" s="166">
        <v>622</v>
      </c>
      <c r="L99" s="166">
        <v>0</v>
      </c>
      <c r="M99" s="166">
        <v>481</v>
      </c>
      <c r="N99" s="166">
        <v>1461</v>
      </c>
      <c r="O99" s="166">
        <v>1610</v>
      </c>
      <c r="P99" s="166">
        <v>1461</v>
      </c>
      <c r="Q99" s="167">
        <f t="shared" si="71"/>
        <v>-9.254658385093173E-2</v>
      </c>
      <c r="R99" s="167">
        <f t="shared" si="69"/>
        <v>1.0347875604511418E-3</v>
      </c>
      <c r="S99" s="166">
        <v>1161</v>
      </c>
      <c r="T99" s="166">
        <v>1657</v>
      </c>
      <c r="U99" s="166">
        <v>1967</v>
      </c>
      <c r="V99" s="166">
        <v>1964</v>
      </c>
      <c r="W99" s="166">
        <v>1892</v>
      </c>
      <c r="X99" s="167">
        <f t="shared" si="72"/>
        <v>-3.6659877800407359E-2</v>
      </c>
      <c r="Y99" s="167">
        <f t="shared" si="73"/>
        <v>1.0973535914550259E-3</v>
      </c>
    </row>
    <row r="100" spans="1:25" x14ac:dyDescent="0.25">
      <c r="A100" s="57"/>
      <c r="B100" s="165" t="s">
        <v>125</v>
      </c>
      <c r="C100" s="166">
        <v>55</v>
      </c>
      <c r="D100" s="166">
        <v>0</v>
      </c>
      <c r="E100" s="166">
        <v>6</v>
      </c>
      <c r="F100" s="166">
        <v>17</v>
      </c>
      <c r="G100" s="166">
        <v>55</v>
      </c>
      <c r="H100" s="166">
        <v>43</v>
      </c>
      <c r="I100" s="167">
        <f t="shared" si="70"/>
        <v>-0.21818181818181814</v>
      </c>
      <c r="J100" s="167">
        <f t="shared" si="67"/>
        <v>1.3770399405631134E-4</v>
      </c>
      <c r="K100" s="166">
        <v>210</v>
      </c>
      <c r="L100" s="166">
        <v>0</v>
      </c>
      <c r="M100" s="166">
        <v>179</v>
      </c>
      <c r="N100" s="166">
        <v>484</v>
      </c>
      <c r="O100" s="166">
        <v>507</v>
      </c>
      <c r="P100" s="166">
        <v>500</v>
      </c>
      <c r="Q100" s="167">
        <f t="shared" si="71"/>
        <v>-1.3806706114398382E-2</v>
      </c>
      <c r="R100" s="167">
        <f t="shared" si="69"/>
        <v>3.5413674211195821E-4</v>
      </c>
      <c r="S100" s="166">
        <v>265</v>
      </c>
      <c r="T100" s="166">
        <v>587</v>
      </c>
      <c r="U100" s="166">
        <v>501</v>
      </c>
      <c r="V100" s="166">
        <v>562</v>
      </c>
      <c r="W100" s="166">
        <v>543</v>
      </c>
      <c r="X100" s="167">
        <f t="shared" si="72"/>
        <v>-3.3807829181494609E-2</v>
      </c>
      <c r="Y100" s="167">
        <f t="shared" si="73"/>
        <v>3.1493816076114117E-4</v>
      </c>
    </row>
    <row r="101" spans="1:25" x14ac:dyDescent="0.25">
      <c r="A101" s="57"/>
      <c r="B101" s="165" t="s">
        <v>121</v>
      </c>
      <c r="C101" s="166">
        <v>30</v>
      </c>
      <c r="D101" s="166">
        <v>0</v>
      </c>
      <c r="E101" s="166">
        <v>0</v>
      </c>
      <c r="F101" s="166">
        <v>56</v>
      </c>
      <c r="G101" s="166">
        <v>29</v>
      </c>
      <c r="H101" s="166">
        <v>41</v>
      </c>
      <c r="I101" s="167">
        <f t="shared" si="70"/>
        <v>0.4137931034482758</v>
      </c>
      <c r="J101" s="167">
        <f t="shared" si="67"/>
        <v>1.3129915712345965E-4</v>
      </c>
      <c r="K101" s="166">
        <v>102</v>
      </c>
      <c r="L101" s="166">
        <v>0</v>
      </c>
      <c r="M101" s="166">
        <v>92</v>
      </c>
      <c r="N101" s="166">
        <v>205</v>
      </c>
      <c r="O101" s="166">
        <v>466</v>
      </c>
      <c r="P101" s="166">
        <v>425</v>
      </c>
      <c r="Q101" s="167">
        <f t="shared" si="71"/>
        <v>-8.7982832618025753E-2</v>
      </c>
      <c r="R101" s="167">
        <f t="shared" si="69"/>
        <v>3.0101623079516448E-4</v>
      </c>
      <c r="S101" s="166">
        <v>132</v>
      </c>
      <c r="T101" s="166">
        <v>342</v>
      </c>
      <c r="U101" s="166">
        <v>261</v>
      </c>
      <c r="V101" s="166">
        <v>495</v>
      </c>
      <c r="W101" s="166">
        <v>466</v>
      </c>
      <c r="X101" s="167">
        <f t="shared" si="72"/>
        <v>-5.858585858585863E-2</v>
      </c>
      <c r="Y101" s="167">
        <f t="shared" si="73"/>
        <v>2.7027842157401803E-4</v>
      </c>
    </row>
    <row r="102" spans="1:25" x14ac:dyDescent="0.25">
      <c r="A102" s="57"/>
      <c r="B102" s="165" t="s">
        <v>130</v>
      </c>
      <c r="C102" s="166">
        <v>22</v>
      </c>
      <c r="D102" s="166">
        <v>0</v>
      </c>
      <c r="E102" s="166">
        <v>0</v>
      </c>
      <c r="F102" s="166">
        <v>6</v>
      </c>
      <c r="G102" s="166">
        <v>14</v>
      </c>
      <c r="H102" s="166">
        <v>12</v>
      </c>
      <c r="I102" s="167">
        <f t="shared" si="70"/>
        <v>-0.1428571428571429</v>
      </c>
      <c r="J102" s="167">
        <f t="shared" si="67"/>
        <v>3.8429021597110135E-5</v>
      </c>
      <c r="K102" s="166">
        <v>90</v>
      </c>
      <c r="L102" s="166">
        <v>0</v>
      </c>
      <c r="M102" s="166">
        <v>16</v>
      </c>
      <c r="N102" s="166">
        <v>79</v>
      </c>
      <c r="O102" s="166">
        <v>90</v>
      </c>
      <c r="P102" s="166">
        <v>114</v>
      </c>
      <c r="Q102" s="167">
        <f t="shared" si="71"/>
        <v>0.26666666666666661</v>
      </c>
      <c r="R102" s="167">
        <f t="shared" si="69"/>
        <v>8.0743177201526465E-5</v>
      </c>
      <c r="S102" s="166">
        <v>112</v>
      </c>
      <c r="T102" s="166">
        <v>175</v>
      </c>
      <c r="U102" s="166">
        <v>85</v>
      </c>
      <c r="V102" s="166">
        <v>104</v>
      </c>
      <c r="W102" s="166">
        <v>126</v>
      </c>
      <c r="X102" s="167">
        <f t="shared" si="72"/>
        <v>0.21153846153846145</v>
      </c>
      <c r="Y102" s="167">
        <f t="shared" si="73"/>
        <v>7.3079573215292421E-5</v>
      </c>
    </row>
    <row r="103" spans="1:25" x14ac:dyDescent="0.25">
      <c r="A103" s="57"/>
      <c r="B103" s="165" t="s">
        <v>133</v>
      </c>
      <c r="C103" s="166">
        <v>0</v>
      </c>
      <c r="D103" s="166">
        <v>0</v>
      </c>
      <c r="E103" s="166">
        <v>0</v>
      </c>
      <c r="F103" s="166">
        <v>0</v>
      </c>
      <c r="G103" s="166">
        <v>11</v>
      </c>
      <c r="H103" s="166">
        <v>8</v>
      </c>
      <c r="I103" s="167">
        <f t="shared" si="70"/>
        <v>-0.27272727272727271</v>
      </c>
      <c r="J103" s="167">
        <f t="shared" si="67"/>
        <v>2.5619347731406759E-5</v>
      </c>
      <c r="K103" s="166">
        <v>61</v>
      </c>
      <c r="L103" s="166">
        <v>0</v>
      </c>
      <c r="M103" s="166">
        <v>8</v>
      </c>
      <c r="N103" s="166">
        <v>146</v>
      </c>
      <c r="O103" s="166">
        <v>254</v>
      </c>
      <c r="P103" s="166">
        <v>131</v>
      </c>
      <c r="Q103" s="167">
        <f t="shared" si="71"/>
        <v>-0.48425196850393704</v>
      </c>
      <c r="R103" s="167">
        <f t="shared" si="69"/>
        <v>9.2783826433333045E-5</v>
      </c>
      <c r="S103" s="166">
        <v>61</v>
      </c>
      <c r="T103" s="166">
        <v>77</v>
      </c>
      <c r="U103" s="166">
        <v>146</v>
      </c>
      <c r="V103" s="166">
        <v>265</v>
      </c>
      <c r="W103" s="166">
        <v>139</v>
      </c>
      <c r="X103" s="167">
        <f t="shared" si="72"/>
        <v>-0.47547169811320755</v>
      </c>
      <c r="Y103" s="167">
        <f t="shared" si="73"/>
        <v>8.0619529181949571E-5</v>
      </c>
    </row>
    <row r="104" spans="1:25" x14ac:dyDescent="0.25">
      <c r="A104" s="57"/>
      <c r="B104" s="170" t="s">
        <v>147</v>
      </c>
      <c r="C104" s="171">
        <f t="shared" ref="C104" si="74">C96-SUM(C97:C103)</f>
        <v>306</v>
      </c>
      <c r="D104" s="171">
        <f t="shared" ref="D104:H104" si="75">D96-SUM(D97:D103)</f>
        <v>0</v>
      </c>
      <c r="E104" s="171">
        <f t="shared" si="75"/>
        <v>75</v>
      </c>
      <c r="F104" s="171">
        <f t="shared" si="75"/>
        <v>424</v>
      </c>
      <c r="G104" s="171">
        <f t="shared" si="75"/>
        <v>329</v>
      </c>
      <c r="H104" s="171">
        <f t="shared" si="75"/>
        <v>436</v>
      </c>
      <c r="I104" s="172">
        <f t="shared" si="70"/>
        <v>0.32522796352583594</v>
      </c>
      <c r="J104" s="172">
        <f t="shared" si="67"/>
        <v>1.3962544513616683E-3</v>
      </c>
      <c r="K104" s="171">
        <f t="shared" ref="K104:P104" si="76">K96-SUM(K97:K103)</f>
        <v>1198</v>
      </c>
      <c r="L104" s="171">
        <f t="shared" si="76"/>
        <v>0</v>
      </c>
      <c r="M104" s="171">
        <f t="shared" si="76"/>
        <v>856</v>
      </c>
      <c r="N104" s="171">
        <f t="shared" si="76"/>
        <v>3149</v>
      </c>
      <c r="O104" s="171">
        <f t="shared" si="76"/>
        <v>3547</v>
      </c>
      <c r="P104" s="171">
        <f t="shared" si="76"/>
        <v>3529</v>
      </c>
      <c r="Q104" s="172">
        <f t="shared" si="71"/>
        <v>-5.0747110234000692E-3</v>
      </c>
      <c r="R104" s="172">
        <f t="shared" si="69"/>
        <v>2.4994971258262009E-3</v>
      </c>
      <c r="S104" s="171">
        <f>S96-SUM(S97:S103)</f>
        <v>1504</v>
      </c>
      <c r="T104" s="171">
        <f>T96-SUM(T97:T103)</f>
        <v>2651</v>
      </c>
      <c r="U104" s="171">
        <f>U96-SUM(U97:U103)</f>
        <v>3573</v>
      </c>
      <c r="V104" s="171">
        <f>V96-SUM(V97:V103)</f>
        <v>3876</v>
      </c>
      <c r="W104" s="171">
        <f>W96-SUM(W97:W103)</f>
        <v>3965</v>
      </c>
      <c r="X104" s="172">
        <f t="shared" si="72"/>
        <v>2.2961816305469451E-2</v>
      </c>
      <c r="Y104" s="172">
        <f t="shared" si="73"/>
        <v>2.299686569830432E-3</v>
      </c>
    </row>
    <row r="105" spans="1:25" x14ac:dyDescent="0.25">
      <c r="A105" s="57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</row>
    <row r="106" spans="1:25" x14ac:dyDescent="0.25">
      <c r="A106" s="57"/>
      <c r="B106" s="158" t="s">
        <v>70</v>
      </c>
      <c r="C106" s="178">
        <f t="shared" ref="C106:H106" si="77">C107+C110</f>
        <v>0</v>
      </c>
      <c r="D106" s="178">
        <f t="shared" si="77"/>
        <v>0</v>
      </c>
      <c r="E106" s="178">
        <f t="shared" si="77"/>
        <v>0</v>
      </c>
      <c r="F106" s="178">
        <f t="shared" si="77"/>
        <v>0</v>
      </c>
      <c r="G106" s="178">
        <f t="shared" si="77"/>
        <v>0</v>
      </c>
      <c r="H106" s="178">
        <f t="shared" si="77"/>
        <v>0</v>
      </c>
      <c r="I106" s="179" t="str">
        <f>IFERROR(H106/G106-1,"-")</f>
        <v>-</v>
      </c>
      <c r="J106" s="179">
        <f t="shared" ref="J106:J118" si="78">H106/H$8</f>
        <v>0</v>
      </c>
      <c r="K106" s="178">
        <f t="shared" ref="K106:P106" si="79">K107+K110</f>
        <v>22627</v>
      </c>
      <c r="L106" s="178">
        <f t="shared" si="79"/>
        <v>0</v>
      </c>
      <c r="M106" s="178">
        <f t="shared" si="79"/>
        <v>0</v>
      </c>
      <c r="N106" s="178">
        <f t="shared" si="79"/>
        <v>0</v>
      </c>
      <c r="O106" s="178">
        <f t="shared" si="79"/>
        <v>0</v>
      </c>
      <c r="P106" s="178">
        <f t="shared" si="79"/>
        <v>0</v>
      </c>
      <c r="Q106" s="179" t="str">
        <f>IFERROR(P106/O106-1,"-")</f>
        <v>-</v>
      </c>
      <c r="R106" s="179">
        <f t="shared" ref="R106:R118" si="80">P106/P$8</f>
        <v>0</v>
      </c>
      <c r="S106" s="178">
        <f>S107+S110</f>
        <v>22627</v>
      </c>
      <c r="T106" s="178">
        <f>T107+T110</f>
        <v>68287</v>
      </c>
      <c r="U106" s="178">
        <f>U107+U110</f>
        <v>92728</v>
      </c>
      <c r="V106" s="178">
        <f>V107+V110</f>
        <v>86636</v>
      </c>
      <c r="W106" s="178">
        <f>W107+W110</f>
        <v>95259</v>
      </c>
      <c r="X106" s="179">
        <f>IFERROR(W106/V106-1,"-")</f>
        <v>9.9531372639549476E-2</v>
      </c>
      <c r="Y106" s="179">
        <f>W106/W$8</f>
        <v>5.5249897340599534E-2</v>
      </c>
    </row>
    <row r="107" spans="1:25" x14ac:dyDescent="0.25">
      <c r="A107" s="57"/>
      <c r="B107" s="161" t="s">
        <v>99</v>
      </c>
      <c r="C107" s="162">
        <v>0</v>
      </c>
      <c r="D107" s="162">
        <v>0</v>
      </c>
      <c r="E107" s="162">
        <v>0</v>
      </c>
      <c r="F107" s="162">
        <v>0</v>
      </c>
      <c r="G107" s="162">
        <v>0</v>
      </c>
      <c r="H107" s="162">
        <v>0</v>
      </c>
      <c r="I107" s="163" t="str">
        <f>IFERROR(H107/G107-1,"-")</f>
        <v>-</v>
      </c>
      <c r="J107" s="163">
        <f t="shared" si="78"/>
        <v>0</v>
      </c>
      <c r="K107" s="162">
        <v>5441</v>
      </c>
      <c r="L107" s="162">
        <v>0</v>
      </c>
      <c r="M107" s="162">
        <v>0</v>
      </c>
      <c r="N107" s="162">
        <v>0</v>
      </c>
      <c r="O107" s="162">
        <v>0</v>
      </c>
      <c r="P107" s="162">
        <v>0</v>
      </c>
      <c r="Q107" s="163" t="str">
        <f>IFERROR(P107/O107-1,"-")</f>
        <v>-</v>
      </c>
      <c r="R107" s="163">
        <f t="shared" si="80"/>
        <v>0</v>
      </c>
      <c r="S107" s="162">
        <v>5441</v>
      </c>
      <c r="T107" s="162">
        <v>13107</v>
      </c>
      <c r="U107" s="162">
        <v>17275</v>
      </c>
      <c r="V107" s="162">
        <v>16131</v>
      </c>
      <c r="W107" s="162">
        <v>17740</v>
      </c>
      <c r="X107" s="163">
        <f>IFERROR(W107/V107-1,"-")</f>
        <v>9.9745831008617003E-2</v>
      </c>
      <c r="Y107" s="163">
        <f>W107/W$8</f>
        <v>1.0289139911422917E-2</v>
      </c>
    </row>
    <row r="108" spans="1:25" x14ac:dyDescent="0.25">
      <c r="A108" s="57"/>
      <c r="B108" s="165" t="s">
        <v>105</v>
      </c>
      <c r="C108" s="166">
        <v>0</v>
      </c>
      <c r="D108" s="166">
        <v>0</v>
      </c>
      <c r="E108" s="166">
        <v>0</v>
      </c>
      <c r="F108" s="166">
        <v>0</v>
      </c>
      <c r="G108" s="166">
        <v>0</v>
      </c>
      <c r="H108" s="166">
        <v>0</v>
      </c>
      <c r="I108" s="167" t="str">
        <f>IFERROR(H108/G108-1,"-")</f>
        <v>-</v>
      </c>
      <c r="J108" s="167">
        <f t="shared" si="78"/>
        <v>0</v>
      </c>
      <c r="K108" s="166">
        <v>273</v>
      </c>
      <c r="L108" s="166">
        <v>0</v>
      </c>
      <c r="M108" s="166">
        <v>0</v>
      </c>
      <c r="N108" s="166">
        <v>0</v>
      </c>
      <c r="O108" s="166">
        <v>0</v>
      </c>
      <c r="P108" s="166">
        <v>0</v>
      </c>
      <c r="Q108" s="167" t="str">
        <f>IFERROR(P108/O108-1,"-")</f>
        <v>-</v>
      </c>
      <c r="R108" s="167">
        <f t="shared" si="80"/>
        <v>0</v>
      </c>
      <c r="S108" s="166">
        <v>273</v>
      </c>
      <c r="T108" s="166">
        <v>5114</v>
      </c>
      <c r="U108" s="166">
        <v>6615</v>
      </c>
      <c r="V108" s="166">
        <v>4058</v>
      </c>
      <c r="W108" s="166">
        <v>5541</v>
      </c>
      <c r="X108" s="167">
        <f>IFERROR(W108/V108-1,"-")</f>
        <v>0.36545096106456376</v>
      </c>
      <c r="Y108" s="167">
        <f>W108/W$8</f>
        <v>3.2137612316344073E-3</v>
      </c>
    </row>
    <row r="109" spans="1:25" x14ac:dyDescent="0.25">
      <c r="A109" s="57"/>
      <c r="B109" s="165" t="s">
        <v>102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6">
        <v>0</v>
      </c>
      <c r="I109" s="167" t="str">
        <f>IFERROR(H109/G109-1,"-")</f>
        <v>-</v>
      </c>
      <c r="J109" s="167">
        <f t="shared" si="78"/>
        <v>0</v>
      </c>
      <c r="K109" s="166">
        <v>5168</v>
      </c>
      <c r="L109" s="166">
        <v>0</v>
      </c>
      <c r="M109" s="166">
        <v>0</v>
      </c>
      <c r="N109" s="166">
        <v>0</v>
      </c>
      <c r="O109" s="166">
        <v>0</v>
      </c>
      <c r="P109" s="166">
        <v>0</v>
      </c>
      <c r="Q109" s="167" t="str">
        <f>IFERROR(P109/O109-1,"-")</f>
        <v>-</v>
      </c>
      <c r="R109" s="167">
        <f t="shared" si="80"/>
        <v>0</v>
      </c>
      <c r="S109" s="166">
        <v>5168</v>
      </c>
      <c r="T109" s="166">
        <v>7993</v>
      </c>
      <c r="U109" s="166">
        <v>10660</v>
      </c>
      <c r="V109" s="166">
        <v>12073</v>
      </c>
      <c r="W109" s="166">
        <v>12199</v>
      </c>
      <c r="X109" s="167">
        <f>IFERROR(W109/V109-1,"-")</f>
        <v>1.0436511223391065E-2</v>
      </c>
      <c r="Y109" s="167">
        <f>W109/W$8</f>
        <v>7.0753786797885104E-3</v>
      </c>
    </row>
    <row r="110" spans="1:25" x14ac:dyDescent="0.25">
      <c r="A110" s="57"/>
      <c r="B110" s="161" t="s">
        <v>109</v>
      </c>
      <c r="C110" s="162">
        <v>0</v>
      </c>
      <c r="D110" s="162">
        <v>0</v>
      </c>
      <c r="E110" s="162">
        <v>0</v>
      </c>
      <c r="F110" s="162">
        <v>0</v>
      </c>
      <c r="G110" s="162">
        <v>0</v>
      </c>
      <c r="H110" s="162">
        <v>0</v>
      </c>
      <c r="I110" s="163" t="str">
        <f>IFERROR(H110/G110-1,"-")</f>
        <v>-</v>
      </c>
      <c r="J110" s="163">
        <f t="shared" si="78"/>
        <v>0</v>
      </c>
      <c r="K110" s="162">
        <v>17186</v>
      </c>
      <c r="L110" s="162">
        <v>0</v>
      </c>
      <c r="M110" s="162">
        <v>0</v>
      </c>
      <c r="N110" s="162">
        <v>0</v>
      </c>
      <c r="O110" s="162">
        <v>0</v>
      </c>
      <c r="P110" s="162">
        <v>0</v>
      </c>
      <c r="Q110" s="163" t="str">
        <f>IFERROR(P110/O110-1,"-")</f>
        <v>-</v>
      </c>
      <c r="R110" s="163">
        <f t="shared" si="80"/>
        <v>0</v>
      </c>
      <c r="S110" s="162">
        <v>17186</v>
      </c>
      <c r="T110" s="162">
        <v>55180</v>
      </c>
      <c r="U110" s="162">
        <v>75453</v>
      </c>
      <c r="V110" s="162">
        <v>70505</v>
      </c>
      <c r="W110" s="162">
        <v>77519</v>
      </c>
      <c r="X110" s="163">
        <f>IFERROR(W110/V110-1,"-")</f>
        <v>9.9482306219417005E-2</v>
      </c>
      <c r="Y110" s="163">
        <f>W110/W$8</f>
        <v>4.4960757429176615E-2</v>
      </c>
    </row>
    <row r="111" spans="1:25" s="57" customFormat="1" x14ac:dyDescent="0.25">
      <c r="B111" s="165" t="s">
        <v>112</v>
      </c>
      <c r="C111" s="166">
        <v>0</v>
      </c>
      <c r="D111" s="166">
        <v>0</v>
      </c>
      <c r="E111" s="166">
        <v>0</v>
      </c>
      <c r="F111" s="166">
        <v>0</v>
      </c>
      <c r="G111" s="166">
        <v>0</v>
      </c>
      <c r="H111" s="166">
        <v>0</v>
      </c>
      <c r="I111" s="167" t="str">
        <f t="shared" ref="I111:I118" si="81">IFERROR(H111/G111-1,"-")</f>
        <v>-</v>
      </c>
      <c r="J111" s="167">
        <f t="shared" si="78"/>
        <v>0</v>
      </c>
      <c r="K111" s="166">
        <v>9701</v>
      </c>
      <c r="L111" s="166">
        <v>0</v>
      </c>
      <c r="M111" s="166">
        <v>0</v>
      </c>
      <c r="N111" s="166">
        <v>0</v>
      </c>
      <c r="O111" s="166">
        <v>0</v>
      </c>
      <c r="P111" s="166">
        <v>0</v>
      </c>
      <c r="Q111" s="167" t="str">
        <f t="shared" ref="Q111:Q118" si="82">IFERROR(P111/O111-1,"-")</f>
        <v>-</v>
      </c>
      <c r="R111" s="167">
        <f t="shared" si="80"/>
        <v>0</v>
      </c>
      <c r="S111" s="166">
        <v>9701</v>
      </c>
      <c r="T111" s="166">
        <v>30291</v>
      </c>
      <c r="U111" s="166">
        <v>48894</v>
      </c>
      <c r="V111" s="166">
        <v>42355</v>
      </c>
      <c r="W111" s="166">
        <v>44687</v>
      </c>
      <c r="X111" s="167">
        <f t="shared" ref="X111:X118" si="83">IFERROR(W111/V111-1,"-")</f>
        <v>5.5058434659426281E-2</v>
      </c>
      <c r="Y111" s="167">
        <f t="shared" ref="Y111:Y118" si="84">W111/W$8</f>
        <v>2.5918308637077558E-2</v>
      </c>
    </row>
    <row r="112" spans="1:25" s="57" customFormat="1" x14ac:dyDescent="0.25">
      <c r="B112" s="165" t="s">
        <v>115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6">
        <v>0</v>
      </c>
      <c r="I112" s="167" t="str">
        <f t="shared" si="81"/>
        <v>-</v>
      </c>
      <c r="J112" s="167">
        <f t="shared" si="78"/>
        <v>0</v>
      </c>
      <c r="K112" s="166">
        <v>1353</v>
      </c>
      <c r="L112" s="166">
        <v>0</v>
      </c>
      <c r="M112" s="166">
        <v>0</v>
      </c>
      <c r="N112" s="166">
        <v>0</v>
      </c>
      <c r="O112" s="166">
        <v>0</v>
      </c>
      <c r="P112" s="166">
        <v>0</v>
      </c>
      <c r="Q112" s="167" t="str">
        <f t="shared" si="82"/>
        <v>-</v>
      </c>
      <c r="R112" s="167">
        <f t="shared" si="80"/>
        <v>0</v>
      </c>
      <c r="S112" s="166">
        <v>1353</v>
      </c>
      <c r="T112" s="166">
        <v>3092</v>
      </c>
      <c r="U112" s="166">
        <v>3778</v>
      </c>
      <c r="V112" s="166">
        <v>3352</v>
      </c>
      <c r="W112" s="166">
        <v>3940</v>
      </c>
      <c r="X112" s="167">
        <f t="shared" si="83"/>
        <v>0.17541766109785195</v>
      </c>
      <c r="Y112" s="167">
        <f t="shared" si="84"/>
        <v>2.2851866545099378E-3</v>
      </c>
    </row>
    <row r="113" spans="1:25" x14ac:dyDescent="0.25">
      <c r="A113" s="57"/>
      <c r="B113" s="165" t="s">
        <v>118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6">
        <v>0</v>
      </c>
      <c r="I113" s="167" t="str">
        <f t="shared" si="81"/>
        <v>-</v>
      </c>
      <c r="J113" s="167">
        <f t="shared" si="78"/>
        <v>0</v>
      </c>
      <c r="K113" s="166">
        <v>895</v>
      </c>
      <c r="L113" s="166">
        <v>0</v>
      </c>
      <c r="M113" s="166">
        <v>0</v>
      </c>
      <c r="N113" s="166">
        <v>0</v>
      </c>
      <c r="O113" s="166">
        <v>0</v>
      </c>
      <c r="P113" s="166">
        <v>0</v>
      </c>
      <c r="Q113" s="167" t="str">
        <f t="shared" si="82"/>
        <v>-</v>
      </c>
      <c r="R113" s="167">
        <f t="shared" si="80"/>
        <v>0</v>
      </c>
      <c r="S113" s="166">
        <v>895</v>
      </c>
      <c r="T113" s="166">
        <v>3780</v>
      </c>
      <c r="U113" s="166">
        <v>6852</v>
      </c>
      <c r="V113" s="166">
        <v>4816</v>
      </c>
      <c r="W113" s="166">
        <v>6372</v>
      </c>
      <c r="X113" s="167">
        <f t="shared" si="83"/>
        <v>0.32308970099667778</v>
      </c>
      <c r="Y113" s="167">
        <f t="shared" si="84"/>
        <v>3.6957384168876456E-3</v>
      </c>
    </row>
    <row r="114" spans="1:25" x14ac:dyDescent="0.25">
      <c r="A114" s="57"/>
      <c r="B114" s="165" t="s">
        <v>125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6">
        <v>0</v>
      </c>
      <c r="I114" s="167" t="str">
        <f t="shared" si="81"/>
        <v>-</v>
      </c>
      <c r="J114" s="167">
        <f t="shared" si="78"/>
        <v>0</v>
      </c>
      <c r="K114" s="166">
        <v>429</v>
      </c>
      <c r="L114" s="166">
        <v>0</v>
      </c>
      <c r="M114" s="166">
        <v>0</v>
      </c>
      <c r="N114" s="166">
        <v>0</v>
      </c>
      <c r="O114" s="166">
        <v>0</v>
      </c>
      <c r="P114" s="166">
        <v>0</v>
      </c>
      <c r="Q114" s="167" t="str">
        <f t="shared" si="82"/>
        <v>-</v>
      </c>
      <c r="R114" s="167">
        <f t="shared" si="80"/>
        <v>0</v>
      </c>
      <c r="S114" s="166">
        <v>429</v>
      </c>
      <c r="T114" s="166">
        <v>3219</v>
      </c>
      <c r="U114" s="166">
        <v>2628</v>
      </c>
      <c r="V114" s="166">
        <v>3107</v>
      </c>
      <c r="W114" s="166">
        <v>2989</v>
      </c>
      <c r="X114" s="167">
        <f t="shared" si="83"/>
        <v>-3.7978757644029582E-2</v>
      </c>
      <c r="Y114" s="167">
        <f t="shared" si="84"/>
        <v>1.7336098757183259E-3</v>
      </c>
    </row>
    <row r="115" spans="1:25" x14ac:dyDescent="0.25">
      <c r="A115" s="57"/>
      <c r="B115" s="165" t="s">
        <v>121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6">
        <v>0</v>
      </c>
      <c r="I115" s="167" t="str">
        <f t="shared" si="81"/>
        <v>-</v>
      </c>
      <c r="J115" s="167">
        <f t="shared" si="78"/>
        <v>0</v>
      </c>
      <c r="K115" s="166">
        <v>623</v>
      </c>
      <c r="L115" s="166">
        <v>0</v>
      </c>
      <c r="M115" s="166">
        <v>0</v>
      </c>
      <c r="N115" s="166">
        <v>0</v>
      </c>
      <c r="O115" s="166">
        <v>0</v>
      </c>
      <c r="P115" s="166">
        <v>0</v>
      </c>
      <c r="Q115" s="167" t="str">
        <f t="shared" si="82"/>
        <v>-</v>
      </c>
      <c r="R115" s="167">
        <f t="shared" si="80"/>
        <v>0</v>
      </c>
      <c r="S115" s="166">
        <v>623</v>
      </c>
      <c r="T115" s="166">
        <v>2104</v>
      </c>
      <c r="U115" s="166">
        <v>1868</v>
      </c>
      <c r="V115" s="166">
        <v>2165</v>
      </c>
      <c r="W115" s="166">
        <v>2043</v>
      </c>
      <c r="X115" s="167">
        <f t="shared" si="83"/>
        <v>-5.635103926096996E-2</v>
      </c>
      <c r="Y115" s="167">
        <f t="shared" si="84"/>
        <v>1.1849330799908128E-3</v>
      </c>
    </row>
    <row r="116" spans="1:25" x14ac:dyDescent="0.25">
      <c r="A116" s="57"/>
      <c r="B116" s="165" t="s">
        <v>130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6">
        <v>0</v>
      </c>
      <c r="I116" s="167" t="str">
        <f t="shared" si="81"/>
        <v>-</v>
      </c>
      <c r="J116" s="167">
        <f t="shared" si="78"/>
        <v>0</v>
      </c>
      <c r="K116" s="166">
        <v>206</v>
      </c>
      <c r="L116" s="166">
        <v>0</v>
      </c>
      <c r="M116" s="166">
        <v>0</v>
      </c>
      <c r="N116" s="166">
        <v>0</v>
      </c>
      <c r="O116" s="166">
        <v>0</v>
      </c>
      <c r="P116" s="166">
        <v>0</v>
      </c>
      <c r="Q116" s="167" t="str">
        <f t="shared" si="82"/>
        <v>-</v>
      </c>
      <c r="R116" s="167">
        <f t="shared" si="80"/>
        <v>0</v>
      </c>
      <c r="S116" s="166">
        <v>206</v>
      </c>
      <c r="T116" s="166">
        <v>413</v>
      </c>
      <c r="U116" s="166">
        <v>578</v>
      </c>
      <c r="V116" s="166">
        <v>806</v>
      </c>
      <c r="W116" s="166">
        <v>767</v>
      </c>
      <c r="X116" s="167">
        <f t="shared" si="83"/>
        <v>-4.8387096774193505E-2</v>
      </c>
      <c r="Y116" s="167">
        <f t="shared" si="84"/>
        <v>4.4485740203277214E-4</v>
      </c>
    </row>
    <row r="117" spans="1:25" x14ac:dyDescent="0.25">
      <c r="A117" s="57"/>
      <c r="B117" s="165" t="s">
        <v>133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6">
        <v>0</v>
      </c>
      <c r="I117" s="167" t="str">
        <f t="shared" si="81"/>
        <v>-</v>
      </c>
      <c r="J117" s="167">
        <f t="shared" si="78"/>
        <v>0</v>
      </c>
      <c r="K117" s="166">
        <v>526</v>
      </c>
      <c r="L117" s="166">
        <v>0</v>
      </c>
      <c r="M117" s="166">
        <v>0</v>
      </c>
      <c r="N117" s="166">
        <v>0</v>
      </c>
      <c r="O117" s="166">
        <v>0</v>
      </c>
      <c r="P117" s="166">
        <v>0</v>
      </c>
      <c r="Q117" s="167" t="str">
        <f t="shared" si="82"/>
        <v>-</v>
      </c>
      <c r="R117" s="167">
        <f t="shared" si="80"/>
        <v>0</v>
      </c>
      <c r="S117" s="166">
        <v>526</v>
      </c>
      <c r="T117" s="166">
        <v>621</v>
      </c>
      <c r="U117" s="166">
        <v>362</v>
      </c>
      <c r="V117" s="166">
        <v>1002</v>
      </c>
      <c r="W117" s="166">
        <v>637</v>
      </c>
      <c r="X117" s="167">
        <f t="shared" si="83"/>
        <v>-0.36427145708582831</v>
      </c>
      <c r="Y117" s="167">
        <f t="shared" si="84"/>
        <v>3.6945784236620057E-4</v>
      </c>
    </row>
    <row r="118" spans="1:25" x14ac:dyDescent="0.25">
      <c r="A118" s="57"/>
      <c r="B118" s="170" t="s">
        <v>147</v>
      </c>
      <c r="C118" s="171">
        <f t="shared" ref="C118" si="85">C110-SUM(C111:C117)</f>
        <v>0</v>
      </c>
      <c r="D118" s="171">
        <f t="shared" ref="D118:H118" si="86">D110-SUM(D111:D117)</f>
        <v>0</v>
      </c>
      <c r="E118" s="171">
        <f t="shared" si="86"/>
        <v>0</v>
      </c>
      <c r="F118" s="171">
        <f t="shared" si="86"/>
        <v>0</v>
      </c>
      <c r="G118" s="171">
        <f t="shared" si="86"/>
        <v>0</v>
      </c>
      <c r="H118" s="171">
        <f t="shared" si="86"/>
        <v>0</v>
      </c>
      <c r="I118" s="172" t="str">
        <f t="shared" si="81"/>
        <v>-</v>
      </c>
      <c r="J118" s="172">
        <f t="shared" si="78"/>
        <v>0</v>
      </c>
      <c r="K118" s="171">
        <f t="shared" ref="K118:P118" si="87">K110-SUM(K111:K117)</f>
        <v>3453</v>
      </c>
      <c r="L118" s="171">
        <f t="shared" si="87"/>
        <v>0</v>
      </c>
      <c r="M118" s="171">
        <f t="shared" si="87"/>
        <v>0</v>
      </c>
      <c r="N118" s="171">
        <f t="shared" si="87"/>
        <v>0</v>
      </c>
      <c r="O118" s="171">
        <f t="shared" si="87"/>
        <v>0</v>
      </c>
      <c r="P118" s="171">
        <f t="shared" si="87"/>
        <v>0</v>
      </c>
      <c r="Q118" s="172" t="str">
        <f t="shared" si="82"/>
        <v>-</v>
      </c>
      <c r="R118" s="172">
        <f t="shared" si="80"/>
        <v>0</v>
      </c>
      <c r="S118" s="171">
        <f>S110-SUM(S111:S117)</f>
        <v>3453</v>
      </c>
      <c r="T118" s="171">
        <f>T110-SUM(T111:T117)</f>
        <v>11660</v>
      </c>
      <c r="U118" s="171">
        <f>U110-SUM(U111:U117)</f>
        <v>10493</v>
      </c>
      <c r="V118" s="171">
        <f>V110-SUM(V111:V117)</f>
        <v>12902</v>
      </c>
      <c r="W118" s="171">
        <f>W110-SUM(W111:W117)</f>
        <v>16084</v>
      </c>
      <c r="X118" s="172">
        <f t="shared" si="83"/>
        <v>0.24662842970082166</v>
      </c>
      <c r="Y118" s="172">
        <f t="shared" si="84"/>
        <v>9.32866552059336E-3</v>
      </c>
    </row>
    <row r="119" spans="1:25" x14ac:dyDescent="0.25">
      <c r="A119" s="57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</row>
    <row r="120" spans="1:25" x14ac:dyDescent="0.25">
      <c r="A120" s="57"/>
      <c r="B120" s="158" t="s">
        <v>70</v>
      </c>
      <c r="C120" s="178">
        <f t="shared" ref="C120:H120" si="88">C121+C124</f>
        <v>26561</v>
      </c>
      <c r="D120" s="178">
        <f t="shared" si="88"/>
        <v>19550</v>
      </c>
      <c r="E120" s="178">
        <f t="shared" si="88"/>
        <v>32829</v>
      </c>
      <c r="F120" s="178">
        <f t="shared" si="88"/>
        <v>43190</v>
      </c>
      <c r="G120" s="178">
        <f t="shared" si="88"/>
        <v>44511</v>
      </c>
      <c r="H120" s="178">
        <f t="shared" si="88"/>
        <v>42611</v>
      </c>
      <c r="I120" s="179">
        <f>IFERROR(H120/G120-1,"-")</f>
        <v>-4.2686077598795835E-2</v>
      </c>
      <c r="J120" s="179">
        <f t="shared" ref="J120:J132" si="89">H120/H$8</f>
        <v>0.13645825327287167</v>
      </c>
      <c r="K120" s="178">
        <f t="shared" ref="K120:P120" si="90">K121+K124</f>
        <v>26292</v>
      </c>
      <c r="L120" s="178">
        <f t="shared" si="90"/>
        <v>25712</v>
      </c>
      <c r="M120" s="178">
        <f t="shared" si="90"/>
        <v>53984</v>
      </c>
      <c r="N120" s="178">
        <f t="shared" si="90"/>
        <v>65403</v>
      </c>
      <c r="O120" s="178">
        <f t="shared" si="90"/>
        <v>61420</v>
      </c>
      <c r="P120" s="178">
        <f t="shared" si="90"/>
        <v>77277</v>
      </c>
      <c r="Q120" s="179">
        <f>IFERROR(P120/O120-1,"-")</f>
        <v>0.25817323347443821</v>
      </c>
      <c r="R120" s="179">
        <f t="shared" ref="R120:R132" si="91">P120/P$8</f>
        <v>5.4733250040371585E-2</v>
      </c>
      <c r="S120" s="178">
        <f>S121+S124</f>
        <v>52853</v>
      </c>
      <c r="T120" s="178">
        <f>T121+T124</f>
        <v>86813</v>
      </c>
      <c r="U120" s="178">
        <f>U121+U124</f>
        <v>108593</v>
      </c>
      <c r="V120" s="178">
        <f>V121+V124</f>
        <v>105931</v>
      </c>
      <c r="W120" s="178">
        <f>W121+W124</f>
        <v>119888</v>
      </c>
      <c r="X120" s="179">
        <f>IFERROR(W120/V120-1,"-")</f>
        <v>0.13175557674335181</v>
      </c>
      <c r="Y120" s="179">
        <f>W120/W$8</f>
        <v>6.9534633917737926E-2</v>
      </c>
    </row>
    <row r="121" spans="1:25" x14ac:dyDescent="0.25">
      <c r="A121" s="57"/>
      <c r="B121" s="161" t="s">
        <v>99</v>
      </c>
      <c r="C121" s="162">
        <v>12262</v>
      </c>
      <c r="D121" s="162">
        <v>9862</v>
      </c>
      <c r="E121" s="162">
        <v>18062</v>
      </c>
      <c r="F121" s="162">
        <v>26156</v>
      </c>
      <c r="G121" s="162">
        <v>28110</v>
      </c>
      <c r="H121" s="162">
        <v>25065</v>
      </c>
      <c r="I121" s="163">
        <f>IFERROR(H121/G121-1,"-")</f>
        <v>-0.108324439701174</v>
      </c>
      <c r="J121" s="163">
        <f t="shared" si="89"/>
        <v>8.02686188609638E-2</v>
      </c>
      <c r="K121" s="162">
        <v>14678</v>
      </c>
      <c r="L121" s="162">
        <v>18868</v>
      </c>
      <c r="M121" s="162">
        <v>32505</v>
      </c>
      <c r="N121" s="162">
        <v>37243</v>
      </c>
      <c r="O121" s="162">
        <v>32952</v>
      </c>
      <c r="P121" s="162">
        <v>45988</v>
      </c>
      <c r="Q121" s="163">
        <f>IFERROR(P121/O121-1,"-")</f>
        <v>0.39560572954600626</v>
      </c>
      <c r="R121" s="163">
        <f t="shared" si="91"/>
        <v>3.2572080992489469E-2</v>
      </c>
      <c r="S121" s="162">
        <v>26940</v>
      </c>
      <c r="T121" s="162">
        <v>50567</v>
      </c>
      <c r="U121" s="162">
        <v>63399</v>
      </c>
      <c r="V121" s="162">
        <v>61062</v>
      </c>
      <c r="W121" s="162">
        <v>71053</v>
      </c>
      <c r="X121" s="163">
        <f>IFERROR(W121/V121-1,"-")</f>
        <v>0.16362058235891386</v>
      </c>
      <c r="Y121" s="163">
        <f>W121/W$8</f>
        <v>4.1210499330683908E-2</v>
      </c>
    </row>
    <row r="122" spans="1:25" x14ac:dyDescent="0.25">
      <c r="A122" s="57"/>
      <c r="B122" s="165" t="s">
        <v>105</v>
      </c>
      <c r="C122" s="166">
        <v>6450</v>
      </c>
      <c r="D122" s="166">
        <v>5080</v>
      </c>
      <c r="E122" s="166">
        <v>9481</v>
      </c>
      <c r="F122" s="166">
        <v>11586</v>
      </c>
      <c r="G122" s="166">
        <v>15351</v>
      </c>
      <c r="H122" s="166">
        <v>14170</v>
      </c>
      <c r="I122" s="167">
        <f>IFERROR(H122/G122-1,"-")</f>
        <v>-7.6933098820923695E-2</v>
      </c>
      <c r="J122" s="167">
        <f t="shared" si="89"/>
        <v>4.537826966925422E-2</v>
      </c>
      <c r="K122" s="166">
        <v>7265</v>
      </c>
      <c r="L122" s="166">
        <v>10256</v>
      </c>
      <c r="M122" s="166">
        <v>15226</v>
      </c>
      <c r="N122" s="166">
        <v>17626</v>
      </c>
      <c r="O122" s="166">
        <v>11425</v>
      </c>
      <c r="P122" s="166">
        <v>20975</v>
      </c>
      <c r="Q122" s="167">
        <f>IFERROR(P122/O122-1,"-")</f>
        <v>0.83588621444201316</v>
      </c>
      <c r="R122" s="167">
        <f t="shared" si="91"/>
        <v>1.4856036331596647E-2</v>
      </c>
      <c r="S122" s="166">
        <v>13715</v>
      </c>
      <c r="T122" s="166">
        <v>24707</v>
      </c>
      <c r="U122" s="166">
        <v>29212</v>
      </c>
      <c r="V122" s="166">
        <v>26776</v>
      </c>
      <c r="W122" s="166">
        <v>35145</v>
      </c>
      <c r="X122" s="167">
        <f>IFERROR(W122/V122-1,"-")</f>
        <v>0.31255602031670149</v>
      </c>
      <c r="Y122" s="167">
        <f>W122/W$8</f>
        <v>2.0383980957551208E-2</v>
      </c>
    </row>
    <row r="123" spans="1:25" x14ac:dyDescent="0.25">
      <c r="A123" s="57"/>
      <c r="B123" s="165" t="s">
        <v>102</v>
      </c>
      <c r="C123" s="166">
        <v>5812</v>
      </c>
      <c r="D123" s="166">
        <v>4782</v>
      </c>
      <c r="E123" s="166">
        <v>8581</v>
      </c>
      <c r="F123" s="166">
        <v>14570</v>
      </c>
      <c r="G123" s="166">
        <v>12759</v>
      </c>
      <c r="H123" s="166">
        <v>10895</v>
      </c>
      <c r="I123" s="167">
        <f>IFERROR(H123/G123-1,"-")</f>
        <v>-0.14609295399325961</v>
      </c>
      <c r="J123" s="167">
        <f t="shared" si="89"/>
        <v>3.489034919170958E-2</v>
      </c>
      <c r="K123" s="166">
        <v>7413</v>
      </c>
      <c r="L123" s="166">
        <v>8612</v>
      </c>
      <c r="M123" s="166">
        <v>17279</v>
      </c>
      <c r="N123" s="166">
        <v>19617</v>
      </c>
      <c r="O123" s="166">
        <v>21527</v>
      </c>
      <c r="P123" s="166">
        <v>25013</v>
      </c>
      <c r="Q123" s="167">
        <f>IFERROR(P123/O123-1,"-")</f>
        <v>0.16193617317786968</v>
      </c>
      <c r="R123" s="167">
        <f t="shared" si="91"/>
        <v>1.771604466089282E-2</v>
      </c>
      <c r="S123" s="166">
        <v>13225</v>
      </c>
      <c r="T123" s="166">
        <v>25860</v>
      </c>
      <c r="U123" s="166">
        <v>34187</v>
      </c>
      <c r="V123" s="166">
        <v>34286</v>
      </c>
      <c r="W123" s="166">
        <v>35908</v>
      </c>
      <c r="X123" s="167">
        <f>IFERROR(W123/V123-1,"-")</f>
        <v>4.7307939100507568E-2</v>
      </c>
      <c r="Y123" s="167">
        <f>W123/W$8</f>
        <v>2.0826518373132701E-2</v>
      </c>
    </row>
    <row r="124" spans="1:25" x14ac:dyDescent="0.25">
      <c r="A124" s="57"/>
      <c r="B124" s="161" t="s">
        <v>109</v>
      </c>
      <c r="C124" s="162">
        <v>14299</v>
      </c>
      <c r="D124" s="162">
        <v>9688</v>
      </c>
      <c r="E124" s="162">
        <v>14767</v>
      </c>
      <c r="F124" s="162">
        <v>17034</v>
      </c>
      <c r="G124" s="162">
        <v>16401</v>
      </c>
      <c r="H124" s="162">
        <v>17546</v>
      </c>
      <c r="I124" s="163">
        <f>IFERROR(H124/G124-1,"-")</f>
        <v>6.9812816291689561E-2</v>
      </c>
      <c r="J124" s="163">
        <f t="shared" si="89"/>
        <v>5.6189634411907871E-2</v>
      </c>
      <c r="K124" s="162">
        <v>11614</v>
      </c>
      <c r="L124" s="162">
        <v>6844</v>
      </c>
      <c r="M124" s="162">
        <v>21479</v>
      </c>
      <c r="N124" s="162">
        <v>28160</v>
      </c>
      <c r="O124" s="162">
        <v>28468</v>
      </c>
      <c r="P124" s="162">
        <v>31289</v>
      </c>
      <c r="Q124" s="163">
        <f>IFERROR(P124/O124-1,"-")</f>
        <v>9.909371926373467E-2</v>
      </c>
      <c r="R124" s="163">
        <f t="shared" si="91"/>
        <v>2.216116904788212E-2</v>
      </c>
      <c r="S124" s="162">
        <v>25913</v>
      </c>
      <c r="T124" s="162">
        <v>36246</v>
      </c>
      <c r="U124" s="162">
        <v>45194</v>
      </c>
      <c r="V124" s="162">
        <v>44869</v>
      </c>
      <c r="W124" s="162">
        <v>48835</v>
      </c>
      <c r="X124" s="163">
        <f>IFERROR(W124/V124-1,"-")</f>
        <v>8.8390648331810429E-2</v>
      </c>
      <c r="Y124" s="163">
        <f>W124/W$8</f>
        <v>2.832413458705401E-2</v>
      </c>
    </row>
    <row r="125" spans="1:25" s="57" customFormat="1" x14ac:dyDescent="0.25">
      <c r="B125" s="165" t="s">
        <v>112</v>
      </c>
      <c r="C125" s="166">
        <v>1009</v>
      </c>
      <c r="D125" s="166">
        <v>111</v>
      </c>
      <c r="E125" s="166">
        <v>775</v>
      </c>
      <c r="F125" s="166">
        <v>1276</v>
      </c>
      <c r="G125" s="166">
        <v>1231</v>
      </c>
      <c r="H125" s="166">
        <v>1332</v>
      </c>
      <c r="I125" s="167">
        <f t="shared" ref="I125:I132" si="92">IFERROR(H125/G125-1,"-")</f>
        <v>8.2047116165719025E-2</v>
      </c>
      <c r="J125" s="167">
        <f t="shared" si="89"/>
        <v>4.265621397279225E-3</v>
      </c>
      <c r="K125" s="166">
        <v>1801</v>
      </c>
      <c r="L125" s="166">
        <v>373</v>
      </c>
      <c r="M125" s="166">
        <v>2778</v>
      </c>
      <c r="N125" s="166">
        <v>3882</v>
      </c>
      <c r="O125" s="166">
        <v>4124</v>
      </c>
      <c r="P125" s="166">
        <v>3817</v>
      </c>
      <c r="Q125" s="167">
        <f t="shared" ref="Q125:Q132" si="93">IFERROR(P125/O125-1,"-")</f>
        <v>-7.444228903976724E-2</v>
      </c>
      <c r="R125" s="167">
        <f t="shared" si="91"/>
        <v>2.7034798892826891E-3</v>
      </c>
      <c r="S125" s="166">
        <v>2810</v>
      </c>
      <c r="T125" s="166">
        <v>3553</v>
      </c>
      <c r="U125" s="166">
        <v>5158</v>
      </c>
      <c r="V125" s="166">
        <v>5355</v>
      </c>
      <c r="W125" s="166">
        <v>5149</v>
      </c>
      <c r="X125" s="167">
        <f t="shared" ref="X125:X132" si="94">IFERROR(W125/V125-1,"-")</f>
        <v>-3.8468720821661972E-2</v>
      </c>
      <c r="Y125" s="167">
        <f t="shared" ref="Y125:Y132" si="95">W125/W$8</f>
        <v>2.9864025594090529E-3</v>
      </c>
    </row>
    <row r="126" spans="1:25" s="57" customFormat="1" x14ac:dyDescent="0.25">
      <c r="B126" s="165" t="s">
        <v>115</v>
      </c>
      <c r="C126" s="166">
        <v>1174</v>
      </c>
      <c r="D126" s="166">
        <v>899</v>
      </c>
      <c r="E126" s="166">
        <v>1376</v>
      </c>
      <c r="F126" s="166">
        <v>2662</v>
      </c>
      <c r="G126" s="166">
        <v>2597</v>
      </c>
      <c r="H126" s="166">
        <v>2612</v>
      </c>
      <c r="I126" s="167">
        <f t="shared" si="92"/>
        <v>5.7758952637658734E-3</v>
      </c>
      <c r="J126" s="167">
        <f t="shared" si="89"/>
        <v>8.3647170343043066E-3</v>
      </c>
      <c r="K126" s="166">
        <v>1720</v>
      </c>
      <c r="L126" s="166">
        <v>844</v>
      </c>
      <c r="M126" s="166">
        <v>2945</v>
      </c>
      <c r="N126" s="166">
        <v>4470</v>
      </c>
      <c r="O126" s="166">
        <v>4156</v>
      </c>
      <c r="P126" s="166">
        <v>5065</v>
      </c>
      <c r="Q126" s="167">
        <f t="shared" si="93"/>
        <v>0.21871992300288734</v>
      </c>
      <c r="R126" s="167">
        <f t="shared" si="91"/>
        <v>3.5874051975941365E-3</v>
      </c>
      <c r="S126" s="166">
        <v>2894</v>
      </c>
      <c r="T126" s="166">
        <v>4321</v>
      </c>
      <c r="U126" s="166">
        <v>7132</v>
      </c>
      <c r="V126" s="166">
        <v>6753</v>
      </c>
      <c r="W126" s="166">
        <v>7677</v>
      </c>
      <c r="X126" s="167">
        <f t="shared" si="94"/>
        <v>0.13682807641048433</v>
      </c>
      <c r="Y126" s="167">
        <f t="shared" si="95"/>
        <v>4.4526339966174597E-3</v>
      </c>
    </row>
    <row r="127" spans="1:25" x14ac:dyDescent="0.25">
      <c r="A127" s="57"/>
      <c r="B127" s="165" t="s">
        <v>118</v>
      </c>
      <c r="C127" s="166">
        <v>890</v>
      </c>
      <c r="D127" s="166">
        <v>827</v>
      </c>
      <c r="E127" s="166">
        <v>1152</v>
      </c>
      <c r="F127" s="166">
        <v>1443</v>
      </c>
      <c r="G127" s="166">
        <v>1328</v>
      </c>
      <c r="H127" s="166">
        <v>1475</v>
      </c>
      <c r="I127" s="167">
        <f t="shared" si="92"/>
        <v>0.11069277108433728</v>
      </c>
      <c r="J127" s="167">
        <f t="shared" si="89"/>
        <v>4.7235672379781213E-3</v>
      </c>
      <c r="K127" s="166">
        <v>1060</v>
      </c>
      <c r="L127" s="166">
        <v>1675</v>
      </c>
      <c r="M127" s="166">
        <v>2485</v>
      </c>
      <c r="N127" s="166">
        <v>2592</v>
      </c>
      <c r="O127" s="166">
        <v>2453</v>
      </c>
      <c r="P127" s="166">
        <v>2408</v>
      </c>
      <c r="Q127" s="167">
        <f t="shared" si="93"/>
        <v>-1.8344883815735846E-2</v>
      </c>
      <c r="R127" s="167">
        <f t="shared" si="91"/>
        <v>1.7055225500111908E-3</v>
      </c>
      <c r="S127" s="166">
        <v>1950</v>
      </c>
      <c r="T127" s="166">
        <v>3637</v>
      </c>
      <c r="U127" s="166">
        <v>4035</v>
      </c>
      <c r="V127" s="166">
        <v>3781</v>
      </c>
      <c r="W127" s="166">
        <v>3883</v>
      </c>
      <c r="X127" s="167">
        <f t="shared" si="94"/>
        <v>2.6976990214228946E-2</v>
      </c>
      <c r="Y127" s="167">
        <f t="shared" si="95"/>
        <v>2.2521268475792101E-3</v>
      </c>
    </row>
    <row r="128" spans="1:25" x14ac:dyDescent="0.25">
      <c r="A128" s="57"/>
      <c r="B128" s="165" t="s">
        <v>125</v>
      </c>
      <c r="C128" s="166">
        <v>261</v>
      </c>
      <c r="D128" s="166">
        <v>91</v>
      </c>
      <c r="E128" s="166">
        <v>313</v>
      </c>
      <c r="F128" s="166">
        <v>310</v>
      </c>
      <c r="G128" s="166">
        <v>322</v>
      </c>
      <c r="H128" s="166">
        <v>451</v>
      </c>
      <c r="I128" s="167">
        <f t="shared" si="92"/>
        <v>0.40062111801242239</v>
      </c>
      <c r="J128" s="167">
        <f t="shared" si="89"/>
        <v>1.4442907283580559E-3</v>
      </c>
      <c r="K128" s="166">
        <v>266</v>
      </c>
      <c r="L128" s="166">
        <v>144</v>
      </c>
      <c r="M128" s="166">
        <v>739</v>
      </c>
      <c r="N128" s="166">
        <v>817</v>
      </c>
      <c r="O128" s="166">
        <v>824</v>
      </c>
      <c r="P128" s="166">
        <v>744</v>
      </c>
      <c r="Q128" s="167">
        <f t="shared" si="93"/>
        <v>-9.7087378640776656E-2</v>
      </c>
      <c r="R128" s="167">
        <f t="shared" si="91"/>
        <v>5.2695547226259379E-4</v>
      </c>
      <c r="S128" s="166">
        <v>527</v>
      </c>
      <c r="T128" s="166">
        <v>1052</v>
      </c>
      <c r="U128" s="166">
        <v>1127</v>
      </c>
      <c r="V128" s="166">
        <v>1146</v>
      </c>
      <c r="W128" s="166">
        <v>1195</v>
      </c>
      <c r="X128" s="167">
        <f t="shared" si="94"/>
        <v>4.2757417102966766E-2</v>
      </c>
      <c r="Y128" s="167">
        <f t="shared" si="95"/>
        <v>6.9309595231963842E-4</v>
      </c>
    </row>
    <row r="129" spans="1:25" x14ac:dyDescent="0.25">
      <c r="A129" s="57"/>
      <c r="B129" s="165" t="s">
        <v>121</v>
      </c>
      <c r="C129" s="166">
        <v>170</v>
      </c>
      <c r="D129" s="166">
        <v>88</v>
      </c>
      <c r="E129" s="166">
        <v>236</v>
      </c>
      <c r="F129" s="166">
        <v>272</v>
      </c>
      <c r="G129" s="166">
        <v>279</v>
      </c>
      <c r="H129" s="166">
        <v>262</v>
      </c>
      <c r="I129" s="167">
        <f t="shared" si="92"/>
        <v>-6.0931899641577081E-2</v>
      </c>
      <c r="J129" s="167">
        <f t="shared" si="89"/>
        <v>8.3903363820357136E-4</v>
      </c>
      <c r="K129" s="166">
        <v>285</v>
      </c>
      <c r="L129" s="166">
        <v>154</v>
      </c>
      <c r="M129" s="166">
        <v>545</v>
      </c>
      <c r="N129" s="166">
        <v>582</v>
      </c>
      <c r="O129" s="166">
        <v>617</v>
      </c>
      <c r="P129" s="166">
        <v>754</v>
      </c>
      <c r="Q129" s="167">
        <f t="shared" si="93"/>
        <v>0.22204213938411677</v>
      </c>
      <c r="R129" s="167">
        <f t="shared" si="91"/>
        <v>5.3403820710483298E-4</v>
      </c>
      <c r="S129" s="166">
        <v>455</v>
      </c>
      <c r="T129" s="166">
        <v>781</v>
      </c>
      <c r="U129" s="166">
        <v>854</v>
      </c>
      <c r="V129" s="166">
        <v>896</v>
      </c>
      <c r="W129" s="166">
        <v>1016</v>
      </c>
      <c r="X129" s="167">
        <f t="shared" si="94"/>
        <v>0.1339285714285714</v>
      </c>
      <c r="Y129" s="167">
        <f t="shared" si="95"/>
        <v>5.8927655862489766E-4</v>
      </c>
    </row>
    <row r="130" spans="1:25" x14ac:dyDescent="0.25">
      <c r="A130" s="57"/>
      <c r="B130" s="165" t="s">
        <v>130</v>
      </c>
      <c r="C130" s="166">
        <v>169</v>
      </c>
      <c r="D130" s="166">
        <v>12</v>
      </c>
      <c r="E130" s="166">
        <v>137</v>
      </c>
      <c r="F130" s="166">
        <v>135</v>
      </c>
      <c r="G130" s="166">
        <v>158</v>
      </c>
      <c r="H130" s="166">
        <v>188</v>
      </c>
      <c r="I130" s="167">
        <f t="shared" si="92"/>
        <v>0.18987341772151889</v>
      </c>
      <c r="J130" s="167">
        <f t="shared" si="89"/>
        <v>6.0205467168805878E-4</v>
      </c>
      <c r="K130" s="166">
        <v>461</v>
      </c>
      <c r="L130" s="166">
        <v>19</v>
      </c>
      <c r="M130" s="166">
        <v>399</v>
      </c>
      <c r="N130" s="166">
        <v>614</v>
      </c>
      <c r="O130" s="166">
        <v>661</v>
      </c>
      <c r="P130" s="166">
        <v>454</v>
      </c>
      <c r="Q130" s="167">
        <f t="shared" si="93"/>
        <v>-0.31316187594553702</v>
      </c>
      <c r="R130" s="167">
        <f t="shared" si="91"/>
        <v>3.2155616183765804E-4</v>
      </c>
      <c r="S130" s="166">
        <v>630</v>
      </c>
      <c r="T130" s="166">
        <v>536</v>
      </c>
      <c r="U130" s="166">
        <v>749</v>
      </c>
      <c r="V130" s="166">
        <v>819</v>
      </c>
      <c r="W130" s="166">
        <v>642</v>
      </c>
      <c r="X130" s="167">
        <f t="shared" si="94"/>
        <v>-0.21611721611721613</v>
      </c>
      <c r="Y130" s="167">
        <f t="shared" si="95"/>
        <v>3.723578254302995E-4</v>
      </c>
    </row>
    <row r="131" spans="1:25" x14ac:dyDescent="0.25">
      <c r="A131" s="57"/>
      <c r="B131" s="165" t="s">
        <v>133</v>
      </c>
      <c r="C131" s="166">
        <v>146</v>
      </c>
      <c r="D131" s="166">
        <v>53</v>
      </c>
      <c r="E131" s="166">
        <v>125</v>
      </c>
      <c r="F131" s="166">
        <v>247</v>
      </c>
      <c r="G131" s="166">
        <v>166</v>
      </c>
      <c r="H131" s="166">
        <v>170</v>
      </c>
      <c r="I131" s="167">
        <f t="shared" si="92"/>
        <v>2.4096385542168752E-2</v>
      </c>
      <c r="J131" s="167">
        <f t="shared" si="89"/>
        <v>5.4441113929239366E-4</v>
      </c>
      <c r="K131" s="166">
        <v>824</v>
      </c>
      <c r="L131" s="166">
        <v>61</v>
      </c>
      <c r="M131" s="166">
        <v>854</v>
      </c>
      <c r="N131" s="166">
        <v>1174</v>
      </c>
      <c r="O131" s="166">
        <v>1126</v>
      </c>
      <c r="P131" s="166">
        <v>1171</v>
      </c>
      <c r="Q131" s="167">
        <f t="shared" si="93"/>
        <v>3.9964476021314477E-2</v>
      </c>
      <c r="R131" s="167">
        <f t="shared" si="91"/>
        <v>8.2938825002620614E-4</v>
      </c>
      <c r="S131" s="166">
        <v>970</v>
      </c>
      <c r="T131" s="166">
        <v>979</v>
      </c>
      <c r="U131" s="166">
        <v>1421</v>
      </c>
      <c r="V131" s="166">
        <v>1292</v>
      </c>
      <c r="W131" s="166">
        <v>1341</v>
      </c>
      <c r="X131" s="167">
        <f t="shared" si="94"/>
        <v>3.7925696594427238E-2</v>
      </c>
      <c r="Y131" s="167">
        <f t="shared" si="95"/>
        <v>7.7777545779132652E-4</v>
      </c>
    </row>
    <row r="132" spans="1:25" x14ac:dyDescent="0.25">
      <c r="A132" s="57"/>
      <c r="B132" s="170" t="s">
        <v>147</v>
      </c>
      <c r="C132" s="171">
        <f t="shared" ref="C132" si="96">C124-SUM(C125:C131)</f>
        <v>10480</v>
      </c>
      <c r="D132" s="171">
        <f t="shared" ref="D132:H132" si="97">D124-SUM(D125:D131)</f>
        <v>7607</v>
      </c>
      <c r="E132" s="171">
        <f t="shared" si="97"/>
        <v>10653</v>
      </c>
      <c r="F132" s="171">
        <f t="shared" si="97"/>
        <v>10689</v>
      </c>
      <c r="G132" s="171">
        <f t="shared" si="97"/>
        <v>10320</v>
      </c>
      <c r="H132" s="171">
        <f t="shared" si="97"/>
        <v>11056</v>
      </c>
      <c r="I132" s="172">
        <f t="shared" si="92"/>
        <v>7.1317829457364423E-2</v>
      </c>
      <c r="J132" s="172">
        <f t="shared" si="89"/>
        <v>3.5405938564804139E-2</v>
      </c>
      <c r="K132" s="171">
        <f t="shared" ref="K132:P132" si="98">K124-SUM(K125:K131)</f>
        <v>5197</v>
      </c>
      <c r="L132" s="171">
        <f t="shared" si="98"/>
        <v>3574</v>
      </c>
      <c r="M132" s="171">
        <f t="shared" si="98"/>
        <v>10734</v>
      </c>
      <c r="N132" s="171">
        <f t="shared" si="98"/>
        <v>14029</v>
      </c>
      <c r="O132" s="171">
        <f t="shared" si="98"/>
        <v>14507</v>
      </c>
      <c r="P132" s="171">
        <f t="shared" si="98"/>
        <v>16876</v>
      </c>
      <c r="Q132" s="172">
        <f t="shared" si="93"/>
        <v>0.1633004756324532</v>
      </c>
      <c r="R132" s="172">
        <f t="shared" si="91"/>
        <v>1.1952823319762813E-2</v>
      </c>
      <c r="S132" s="171">
        <f>S124-SUM(S125:S131)</f>
        <v>15677</v>
      </c>
      <c r="T132" s="171">
        <f>T124-SUM(T125:T131)</f>
        <v>21387</v>
      </c>
      <c r="U132" s="171">
        <f>U124-SUM(U125:U131)</f>
        <v>24718</v>
      </c>
      <c r="V132" s="171">
        <f>V124-SUM(V125:V131)</f>
        <v>24827</v>
      </c>
      <c r="W132" s="171">
        <f>W124-SUM(W125:W131)</f>
        <v>27932</v>
      </c>
      <c r="X132" s="172">
        <f t="shared" si="94"/>
        <v>0.12506545293430538</v>
      </c>
      <c r="Y132" s="172">
        <f t="shared" si="95"/>
        <v>1.6200465389282128E-2</v>
      </c>
    </row>
    <row r="133" spans="1:25" x14ac:dyDescent="0.25">
      <c r="A133" s="57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</row>
    <row r="134" spans="1:25" x14ac:dyDescent="0.25">
      <c r="A134" s="57"/>
      <c r="B134" s="158" t="s">
        <v>70</v>
      </c>
      <c r="C134" s="178">
        <f t="shared" ref="C134:H134" si="99">C135+C138</f>
        <v>6753</v>
      </c>
      <c r="D134" s="178">
        <f t="shared" si="99"/>
        <v>0</v>
      </c>
      <c r="E134" s="178">
        <f t="shared" si="99"/>
        <v>19242</v>
      </c>
      <c r="F134" s="178">
        <f t="shared" si="99"/>
        <v>18573</v>
      </c>
      <c r="G134" s="178">
        <f t="shared" si="99"/>
        <v>21086</v>
      </c>
      <c r="H134" s="178">
        <f t="shared" si="99"/>
        <v>20128</v>
      </c>
      <c r="I134" s="179">
        <f>IFERROR(H134/G134-1,"-")</f>
        <v>-4.5432988712890032E-2</v>
      </c>
      <c r="J134" s="179">
        <f t="shared" ref="J134:J146" si="100">H134/H$8</f>
        <v>6.4458278892219403E-2</v>
      </c>
      <c r="K134" s="178">
        <f t="shared" ref="K134:P134" si="101">K135+K138</f>
        <v>32534</v>
      </c>
      <c r="L134" s="178">
        <f t="shared" si="101"/>
        <v>0</v>
      </c>
      <c r="M134" s="178">
        <f t="shared" si="101"/>
        <v>66024</v>
      </c>
      <c r="N134" s="178">
        <f t="shared" si="101"/>
        <v>73849</v>
      </c>
      <c r="O134" s="178">
        <f t="shared" si="101"/>
        <v>77626</v>
      </c>
      <c r="P134" s="178">
        <f t="shared" si="101"/>
        <v>71340</v>
      </c>
      <c r="Q134" s="179">
        <f>IFERROR(P134/O134-1,"-")</f>
        <v>-8.0978022827403184E-2</v>
      </c>
      <c r="R134" s="179">
        <f t="shared" ref="R134:R146" si="102">P134/P$8</f>
        <v>5.0528230364534195E-2</v>
      </c>
      <c r="S134" s="178">
        <f>S135+S138</f>
        <v>39287</v>
      </c>
      <c r="T134" s="178">
        <f>T135+T138</f>
        <v>85266</v>
      </c>
      <c r="U134" s="178">
        <f>U135+U138</f>
        <v>92422</v>
      </c>
      <c r="V134" s="178">
        <f>V135+V138</f>
        <v>98712</v>
      </c>
      <c r="W134" s="178">
        <f>W135+W138</f>
        <v>91468</v>
      </c>
      <c r="X134" s="179">
        <f>IFERROR(W134/V134-1,"-")</f>
        <v>-7.3385201393954103E-2</v>
      </c>
      <c r="Y134" s="179">
        <f>W134/W$8</f>
        <v>5.3051130181399737E-2</v>
      </c>
    </row>
    <row r="135" spans="1:25" x14ac:dyDescent="0.25">
      <c r="A135" s="57"/>
      <c r="B135" s="161" t="s">
        <v>99</v>
      </c>
      <c r="C135" s="162">
        <v>514</v>
      </c>
      <c r="D135" s="162">
        <v>0</v>
      </c>
      <c r="E135" s="162">
        <v>1779</v>
      </c>
      <c r="F135" s="162">
        <v>2368</v>
      </c>
      <c r="G135" s="162">
        <v>2702</v>
      </c>
      <c r="H135" s="162">
        <v>755</v>
      </c>
      <c r="I135" s="163">
        <f>IFERROR(H135/G135-1,"-")</f>
        <v>-0.72057735011102886</v>
      </c>
      <c r="J135" s="163">
        <f t="shared" si="100"/>
        <v>2.4178259421515128E-3</v>
      </c>
      <c r="K135" s="162">
        <v>1373</v>
      </c>
      <c r="L135" s="162">
        <v>0</v>
      </c>
      <c r="M135" s="162">
        <v>5952</v>
      </c>
      <c r="N135" s="162">
        <v>5795</v>
      </c>
      <c r="O135" s="162">
        <v>3416</v>
      </c>
      <c r="P135" s="162">
        <v>3679</v>
      </c>
      <c r="Q135" s="163">
        <f>IFERROR(P135/O135-1,"-")</f>
        <v>7.6990632318501229E-2</v>
      </c>
      <c r="R135" s="163">
        <f t="shared" si="102"/>
        <v>2.6057381484597885E-3</v>
      </c>
      <c r="S135" s="162">
        <v>1887</v>
      </c>
      <c r="T135" s="162">
        <v>7731</v>
      </c>
      <c r="U135" s="162">
        <v>8163</v>
      </c>
      <c r="V135" s="162">
        <v>6118</v>
      </c>
      <c r="W135" s="162">
        <v>4434</v>
      </c>
      <c r="X135" s="163">
        <f>IFERROR(W135/V135-1,"-")</f>
        <v>-0.27525335076822488</v>
      </c>
      <c r="Y135" s="163">
        <f>W135/W$8</f>
        <v>2.5717049812429096E-3</v>
      </c>
    </row>
    <row r="136" spans="1:25" x14ac:dyDescent="0.25">
      <c r="A136" s="57"/>
      <c r="B136" s="165" t="s">
        <v>105</v>
      </c>
      <c r="C136" s="166">
        <v>514</v>
      </c>
      <c r="D136" s="166">
        <v>0</v>
      </c>
      <c r="E136" s="166">
        <v>1708</v>
      </c>
      <c r="F136" s="166">
        <v>2368</v>
      </c>
      <c r="G136" s="166">
        <v>2702</v>
      </c>
      <c r="H136" s="166">
        <v>755</v>
      </c>
      <c r="I136" s="167">
        <f>IFERROR(H136/G136-1,"-")</f>
        <v>-0.72057735011102886</v>
      </c>
      <c r="J136" s="167">
        <f t="shared" si="100"/>
        <v>2.4178259421515128E-3</v>
      </c>
      <c r="K136" s="166">
        <v>632</v>
      </c>
      <c r="L136" s="166">
        <v>0</v>
      </c>
      <c r="M136" s="166">
        <v>3781</v>
      </c>
      <c r="N136" s="166">
        <v>3022</v>
      </c>
      <c r="O136" s="166">
        <v>1009</v>
      </c>
      <c r="P136" s="166">
        <v>943</v>
      </c>
      <c r="Q136" s="167">
        <f>IFERROR(P136/O136-1,"-")</f>
        <v>-6.5411298315163569E-2</v>
      </c>
      <c r="R136" s="167">
        <f t="shared" si="102"/>
        <v>6.6790189562315316E-4</v>
      </c>
      <c r="S136" s="166">
        <v>1146</v>
      </c>
      <c r="T136" s="166">
        <v>5489</v>
      </c>
      <c r="U136" s="166">
        <v>5390</v>
      </c>
      <c r="V136" s="166">
        <v>3711</v>
      </c>
      <c r="W136" s="166">
        <v>1698</v>
      </c>
      <c r="X136" s="167">
        <f>IFERROR(W136/V136-1,"-")</f>
        <v>-0.54244139046079232</v>
      </c>
      <c r="Y136" s="167">
        <f>W136/W$8</f>
        <v>9.8483424856798843E-4</v>
      </c>
    </row>
    <row r="137" spans="1:25" x14ac:dyDescent="0.25">
      <c r="A137" s="57"/>
      <c r="B137" s="165" t="s">
        <v>102</v>
      </c>
      <c r="C137" s="166">
        <v>0</v>
      </c>
      <c r="D137" s="166">
        <v>0</v>
      </c>
      <c r="E137" s="166">
        <v>71</v>
      </c>
      <c r="F137" s="166">
        <v>0</v>
      </c>
      <c r="G137" s="166">
        <v>0</v>
      </c>
      <c r="H137" s="166">
        <v>0</v>
      </c>
      <c r="I137" s="167" t="str">
        <f>IFERROR(H137/G137-1,"-")</f>
        <v>-</v>
      </c>
      <c r="J137" s="167">
        <f t="shared" si="100"/>
        <v>0</v>
      </c>
      <c r="K137" s="166">
        <v>741</v>
      </c>
      <c r="L137" s="166">
        <v>0</v>
      </c>
      <c r="M137" s="166">
        <v>2171</v>
      </c>
      <c r="N137" s="166">
        <v>2773</v>
      </c>
      <c r="O137" s="166">
        <v>2407</v>
      </c>
      <c r="P137" s="166">
        <v>2736</v>
      </c>
      <c r="Q137" s="167">
        <f>IFERROR(P137/O137-1,"-")</f>
        <v>0.13668466971333615</v>
      </c>
      <c r="R137" s="167">
        <f t="shared" si="102"/>
        <v>1.9378362528366354E-3</v>
      </c>
      <c r="S137" s="166">
        <v>741</v>
      </c>
      <c r="T137" s="166">
        <v>2242</v>
      </c>
      <c r="U137" s="166">
        <v>2773</v>
      </c>
      <c r="V137" s="166">
        <v>2407</v>
      </c>
      <c r="W137" s="166">
        <v>2736</v>
      </c>
      <c r="X137" s="167">
        <f>IFERROR(W137/V137-1,"-")</f>
        <v>0.13668466971333615</v>
      </c>
      <c r="Y137" s="167">
        <f>W137/W$8</f>
        <v>1.5868707326749212E-3</v>
      </c>
    </row>
    <row r="138" spans="1:25" x14ac:dyDescent="0.25">
      <c r="A138" s="57"/>
      <c r="B138" s="161" t="s">
        <v>109</v>
      </c>
      <c r="C138" s="162">
        <v>6239</v>
      </c>
      <c r="D138" s="162">
        <v>0</v>
      </c>
      <c r="E138" s="162">
        <v>17463</v>
      </c>
      <c r="F138" s="162">
        <v>16205</v>
      </c>
      <c r="G138" s="162">
        <v>18384</v>
      </c>
      <c r="H138" s="162">
        <v>19373</v>
      </c>
      <c r="I138" s="163">
        <f>IFERROR(H138/G138-1,"-")</f>
        <v>5.379677980852926E-2</v>
      </c>
      <c r="J138" s="163">
        <f t="shared" si="100"/>
        <v>6.2040452950067888E-2</v>
      </c>
      <c r="K138" s="162">
        <v>31161</v>
      </c>
      <c r="L138" s="162">
        <v>0</v>
      </c>
      <c r="M138" s="162">
        <v>60072</v>
      </c>
      <c r="N138" s="162">
        <v>68054</v>
      </c>
      <c r="O138" s="162">
        <v>74210</v>
      </c>
      <c r="P138" s="162">
        <v>67661</v>
      </c>
      <c r="Q138" s="163">
        <f>IFERROR(P138/O138-1,"-")</f>
        <v>-8.8249562053631547E-2</v>
      </c>
      <c r="R138" s="163">
        <f t="shared" si="102"/>
        <v>4.7922492216074405E-2</v>
      </c>
      <c r="S138" s="162">
        <v>37400</v>
      </c>
      <c r="T138" s="162">
        <v>77535</v>
      </c>
      <c r="U138" s="162">
        <v>84259</v>
      </c>
      <c r="V138" s="162">
        <v>92594</v>
      </c>
      <c r="W138" s="162">
        <v>87034</v>
      </c>
      <c r="X138" s="163">
        <f>IFERROR(W138/V138-1,"-")</f>
        <v>-6.0047087284273326E-2</v>
      </c>
      <c r="Y138" s="163">
        <f>W138/W$8</f>
        <v>5.047942520015683E-2</v>
      </c>
    </row>
    <row r="139" spans="1:25" s="57" customFormat="1" x14ac:dyDescent="0.25">
      <c r="B139" s="165" t="s">
        <v>112</v>
      </c>
      <c r="C139" s="166">
        <v>3314</v>
      </c>
      <c r="D139" s="166">
        <v>0</v>
      </c>
      <c r="E139" s="166">
        <v>9027</v>
      </c>
      <c r="F139" s="166">
        <v>8375</v>
      </c>
      <c r="G139" s="166">
        <v>10258</v>
      </c>
      <c r="H139" s="166">
        <v>11012</v>
      </c>
      <c r="I139" s="167">
        <f t="shared" ref="I139:I146" si="103">IFERROR(H139/G139-1,"-")</f>
        <v>7.350360694092406E-2</v>
      </c>
      <c r="J139" s="167">
        <f t="shared" si="100"/>
        <v>3.5265032152281404E-2</v>
      </c>
      <c r="K139" s="166">
        <v>12322</v>
      </c>
      <c r="L139" s="166">
        <v>0</v>
      </c>
      <c r="M139" s="166">
        <v>23092</v>
      </c>
      <c r="N139" s="166">
        <v>24614</v>
      </c>
      <c r="O139" s="166">
        <v>28399</v>
      </c>
      <c r="P139" s="166">
        <v>27605</v>
      </c>
      <c r="Q139" s="167">
        <f t="shared" ref="Q139:Q146" si="104">IFERROR(P139/O139-1,"-")</f>
        <v>-2.7958730941230359E-2</v>
      </c>
      <c r="R139" s="167">
        <f t="shared" si="102"/>
        <v>1.9551889532001213E-2</v>
      </c>
      <c r="S139" s="166">
        <v>15636</v>
      </c>
      <c r="T139" s="166">
        <v>32119</v>
      </c>
      <c r="U139" s="166">
        <v>32989</v>
      </c>
      <c r="V139" s="166">
        <v>38657</v>
      </c>
      <c r="W139" s="166">
        <v>38617</v>
      </c>
      <c r="X139" s="167">
        <f t="shared" ref="X139:X146" si="105">IFERROR(W139/V139-1,"-")</f>
        <v>-1.0347414439816349E-3</v>
      </c>
      <c r="Y139" s="167">
        <f t="shared" ref="Y139:Y146" si="106">W139/W$8</f>
        <v>2.2397729197261487E-2</v>
      </c>
    </row>
    <row r="140" spans="1:25" s="57" customFormat="1" x14ac:dyDescent="0.25">
      <c r="B140" s="165" t="s">
        <v>115</v>
      </c>
      <c r="C140" s="166">
        <v>966</v>
      </c>
      <c r="D140" s="166">
        <v>0</v>
      </c>
      <c r="E140" s="166">
        <v>458</v>
      </c>
      <c r="F140" s="166">
        <v>914</v>
      </c>
      <c r="G140" s="166">
        <v>832</v>
      </c>
      <c r="H140" s="166">
        <v>908</v>
      </c>
      <c r="I140" s="167">
        <f t="shared" si="103"/>
        <v>9.1346153846153744E-2</v>
      </c>
      <c r="J140" s="167">
        <f t="shared" si="100"/>
        <v>2.9077959675146673E-3</v>
      </c>
      <c r="K140" s="166">
        <v>1709</v>
      </c>
      <c r="L140" s="166">
        <v>0</v>
      </c>
      <c r="M140" s="166">
        <v>4339</v>
      </c>
      <c r="N140" s="166">
        <v>6747</v>
      </c>
      <c r="O140" s="166">
        <v>8161</v>
      </c>
      <c r="P140" s="166">
        <v>6624</v>
      </c>
      <c r="Q140" s="167">
        <f t="shared" si="104"/>
        <v>-0.18833476289670381</v>
      </c>
      <c r="R140" s="167">
        <f t="shared" si="102"/>
        <v>4.691603559499222E-3</v>
      </c>
      <c r="S140" s="166">
        <v>2675</v>
      </c>
      <c r="T140" s="166">
        <v>4797</v>
      </c>
      <c r="U140" s="166">
        <v>7661</v>
      </c>
      <c r="V140" s="166">
        <v>8993</v>
      </c>
      <c r="W140" s="166">
        <v>7532</v>
      </c>
      <c r="X140" s="167">
        <f t="shared" si="105"/>
        <v>-0.16245969087067724</v>
      </c>
      <c r="Y140" s="167">
        <f t="shared" si="106"/>
        <v>4.3685344877585916E-3</v>
      </c>
    </row>
    <row r="141" spans="1:25" x14ac:dyDescent="0.25">
      <c r="A141" s="57"/>
      <c r="B141" s="165" t="s">
        <v>118</v>
      </c>
      <c r="C141" s="166">
        <v>87</v>
      </c>
      <c r="D141" s="166">
        <v>0</v>
      </c>
      <c r="E141" s="166">
        <v>2224</v>
      </c>
      <c r="F141" s="166">
        <v>1808</v>
      </c>
      <c r="G141" s="166">
        <v>2095</v>
      </c>
      <c r="H141" s="166">
        <v>2012</v>
      </c>
      <c r="I141" s="167">
        <f t="shared" si="103"/>
        <v>-3.9618138424820981E-2</v>
      </c>
      <c r="J141" s="167">
        <f t="shared" si="100"/>
        <v>6.4432659544487996E-3</v>
      </c>
      <c r="K141" s="166">
        <v>3010</v>
      </c>
      <c r="L141" s="166">
        <v>0</v>
      </c>
      <c r="M141" s="166">
        <v>7965</v>
      </c>
      <c r="N141" s="166">
        <v>7599</v>
      </c>
      <c r="O141" s="166">
        <v>7962</v>
      </c>
      <c r="P141" s="166">
        <v>6037</v>
      </c>
      <c r="Q141" s="167">
        <f t="shared" si="104"/>
        <v>-0.2417734237628737</v>
      </c>
      <c r="R141" s="167">
        <f t="shared" si="102"/>
        <v>4.2758470242597836E-3</v>
      </c>
      <c r="S141" s="166">
        <v>3097</v>
      </c>
      <c r="T141" s="166">
        <v>10189</v>
      </c>
      <c r="U141" s="166">
        <v>9407</v>
      </c>
      <c r="V141" s="166">
        <v>10057</v>
      </c>
      <c r="W141" s="166">
        <v>8049</v>
      </c>
      <c r="X141" s="167">
        <f t="shared" si="105"/>
        <v>-0.19966192701600871</v>
      </c>
      <c r="Y141" s="167">
        <f t="shared" si="106"/>
        <v>4.6683927365864181E-3</v>
      </c>
    </row>
    <row r="142" spans="1:25" x14ac:dyDescent="0.25">
      <c r="A142" s="57"/>
      <c r="B142" s="165" t="s">
        <v>125</v>
      </c>
      <c r="C142" s="166">
        <v>94</v>
      </c>
      <c r="D142" s="166">
        <v>0</v>
      </c>
      <c r="E142" s="166">
        <v>1624</v>
      </c>
      <c r="F142" s="166">
        <v>1183</v>
      </c>
      <c r="G142" s="166">
        <v>763</v>
      </c>
      <c r="H142" s="166">
        <v>670</v>
      </c>
      <c r="I142" s="167">
        <f t="shared" si="103"/>
        <v>-0.1218872870249017</v>
      </c>
      <c r="J142" s="167">
        <f t="shared" si="100"/>
        <v>2.1456203725053161E-3</v>
      </c>
      <c r="K142" s="166">
        <v>312</v>
      </c>
      <c r="L142" s="166">
        <v>0</v>
      </c>
      <c r="M142" s="166">
        <v>1754</v>
      </c>
      <c r="N142" s="166">
        <v>1872</v>
      </c>
      <c r="O142" s="166">
        <v>1479</v>
      </c>
      <c r="P142" s="166">
        <v>1350</v>
      </c>
      <c r="Q142" s="167">
        <f t="shared" si="104"/>
        <v>-8.7221095334685583E-2</v>
      </c>
      <c r="R142" s="167">
        <f t="shared" si="102"/>
        <v>9.5616920370228712E-4</v>
      </c>
      <c r="S142" s="166">
        <v>406</v>
      </c>
      <c r="T142" s="166">
        <v>3378</v>
      </c>
      <c r="U142" s="166">
        <v>3055</v>
      </c>
      <c r="V142" s="166">
        <v>2242</v>
      </c>
      <c r="W142" s="166">
        <v>2020</v>
      </c>
      <c r="X142" s="167">
        <f t="shared" si="105"/>
        <v>-9.9018733273862569E-2</v>
      </c>
      <c r="Y142" s="167">
        <f t="shared" si="106"/>
        <v>1.1715931578959579E-3</v>
      </c>
    </row>
    <row r="143" spans="1:25" x14ac:dyDescent="0.25">
      <c r="A143" s="57"/>
      <c r="B143" s="165" t="s">
        <v>121</v>
      </c>
      <c r="C143" s="166">
        <v>52</v>
      </c>
      <c r="D143" s="166">
        <v>0</v>
      </c>
      <c r="E143" s="166">
        <v>150</v>
      </c>
      <c r="F143" s="166">
        <v>213</v>
      </c>
      <c r="G143" s="166">
        <v>309</v>
      </c>
      <c r="H143" s="166">
        <v>0</v>
      </c>
      <c r="I143" s="167">
        <f t="shared" si="103"/>
        <v>-1</v>
      </c>
      <c r="J143" s="167">
        <f t="shared" si="100"/>
        <v>0</v>
      </c>
      <c r="K143" s="166">
        <v>619</v>
      </c>
      <c r="L143" s="166">
        <v>0</v>
      </c>
      <c r="M143" s="166">
        <v>1316</v>
      </c>
      <c r="N143" s="166">
        <v>1490</v>
      </c>
      <c r="O143" s="166">
        <v>1717</v>
      </c>
      <c r="P143" s="166">
        <v>1449</v>
      </c>
      <c r="Q143" s="167">
        <f t="shared" si="104"/>
        <v>-0.1560861968549796</v>
      </c>
      <c r="R143" s="167">
        <f t="shared" si="102"/>
        <v>1.0262882786404549E-3</v>
      </c>
      <c r="S143" s="166">
        <v>671</v>
      </c>
      <c r="T143" s="166">
        <v>1466</v>
      </c>
      <c r="U143" s="166">
        <v>1703</v>
      </c>
      <c r="V143" s="166">
        <v>2026</v>
      </c>
      <c r="W143" s="166">
        <v>1449</v>
      </c>
      <c r="X143" s="167">
        <f t="shared" si="105"/>
        <v>-0.28479763079960518</v>
      </c>
      <c r="Y143" s="167">
        <f t="shared" si="106"/>
        <v>8.4041509197586286E-4</v>
      </c>
    </row>
    <row r="144" spans="1:25" x14ac:dyDescent="0.25">
      <c r="A144" s="57"/>
      <c r="B144" s="165" t="s">
        <v>130</v>
      </c>
      <c r="C144" s="166">
        <v>142</v>
      </c>
      <c r="D144" s="166">
        <v>0</v>
      </c>
      <c r="E144" s="166">
        <v>68</v>
      </c>
      <c r="F144" s="166">
        <v>139</v>
      </c>
      <c r="G144" s="166">
        <v>6</v>
      </c>
      <c r="H144" s="166">
        <v>0</v>
      </c>
      <c r="I144" s="167">
        <f t="shared" si="103"/>
        <v>-1</v>
      </c>
      <c r="J144" s="167">
        <f t="shared" si="100"/>
        <v>0</v>
      </c>
      <c r="K144" s="166">
        <v>1439</v>
      </c>
      <c r="L144" s="166">
        <v>0</v>
      </c>
      <c r="M144" s="166">
        <v>1480</v>
      </c>
      <c r="N144" s="166">
        <v>1805</v>
      </c>
      <c r="O144" s="166">
        <v>1790</v>
      </c>
      <c r="P144" s="166">
        <v>1975</v>
      </c>
      <c r="Q144" s="167">
        <f t="shared" si="104"/>
        <v>0.1033519553072626</v>
      </c>
      <c r="R144" s="167">
        <f t="shared" si="102"/>
        <v>1.398840131342235E-3</v>
      </c>
      <c r="S144" s="166">
        <v>1581</v>
      </c>
      <c r="T144" s="166">
        <v>1548</v>
      </c>
      <c r="U144" s="166">
        <v>1944</v>
      </c>
      <c r="V144" s="166">
        <v>1796</v>
      </c>
      <c r="W144" s="166">
        <v>1975</v>
      </c>
      <c r="X144" s="167">
        <f t="shared" si="105"/>
        <v>9.9665924276169271E-2</v>
      </c>
      <c r="Y144" s="167">
        <f t="shared" si="106"/>
        <v>1.1454933103190678E-3</v>
      </c>
    </row>
    <row r="145" spans="1:25" x14ac:dyDescent="0.25">
      <c r="A145" s="57"/>
      <c r="B145" s="165" t="s">
        <v>133</v>
      </c>
      <c r="C145" s="166">
        <v>815</v>
      </c>
      <c r="D145" s="166">
        <v>0</v>
      </c>
      <c r="E145" s="166">
        <v>49</v>
      </c>
      <c r="F145" s="166">
        <v>62</v>
      </c>
      <c r="G145" s="166">
        <v>53</v>
      </c>
      <c r="H145" s="166">
        <v>0</v>
      </c>
      <c r="I145" s="167">
        <f t="shared" si="103"/>
        <v>-1</v>
      </c>
      <c r="J145" s="167">
        <f t="shared" si="100"/>
        <v>0</v>
      </c>
      <c r="K145" s="166">
        <v>2462</v>
      </c>
      <c r="L145" s="166">
        <v>0</v>
      </c>
      <c r="M145" s="166">
        <v>664</v>
      </c>
      <c r="N145" s="166">
        <v>1226</v>
      </c>
      <c r="O145" s="166">
        <v>1096</v>
      </c>
      <c r="P145" s="166">
        <v>798</v>
      </c>
      <c r="Q145" s="167">
        <f t="shared" si="104"/>
        <v>-0.27189781021897808</v>
      </c>
      <c r="R145" s="167">
        <f t="shared" si="102"/>
        <v>5.6520224041068528E-4</v>
      </c>
      <c r="S145" s="166">
        <v>3277</v>
      </c>
      <c r="T145" s="166">
        <v>713</v>
      </c>
      <c r="U145" s="166">
        <v>1288</v>
      </c>
      <c r="V145" s="166">
        <v>1149</v>
      </c>
      <c r="W145" s="166">
        <v>798</v>
      </c>
      <c r="X145" s="167">
        <f t="shared" si="105"/>
        <v>-0.3054830287206266</v>
      </c>
      <c r="Y145" s="167">
        <f t="shared" si="106"/>
        <v>4.6283729703018535E-4</v>
      </c>
    </row>
    <row r="146" spans="1:25" x14ac:dyDescent="0.25">
      <c r="A146" s="57"/>
      <c r="B146" s="170" t="s">
        <v>147</v>
      </c>
      <c r="C146" s="171">
        <f t="shared" ref="C146" si="107">C138-SUM(C139:C145)</f>
        <v>769</v>
      </c>
      <c r="D146" s="171">
        <f t="shared" ref="D146:H146" si="108">D138-SUM(D139:D145)</f>
        <v>0</v>
      </c>
      <c r="E146" s="171">
        <f t="shared" si="108"/>
        <v>3863</v>
      </c>
      <c r="F146" s="171">
        <f t="shared" si="108"/>
        <v>3511</v>
      </c>
      <c r="G146" s="171">
        <f t="shared" si="108"/>
        <v>4068</v>
      </c>
      <c r="H146" s="171">
        <f t="shared" si="108"/>
        <v>4771</v>
      </c>
      <c r="I146" s="172">
        <f t="shared" si="103"/>
        <v>0.17281219272369719</v>
      </c>
      <c r="J146" s="172">
        <f t="shared" si="100"/>
        <v>1.5278738503317705E-2</v>
      </c>
      <c r="K146" s="171">
        <f t="shared" ref="K146:P146" si="109">K138-SUM(K139:K145)</f>
        <v>9288</v>
      </c>
      <c r="L146" s="171">
        <f t="shared" si="109"/>
        <v>0</v>
      </c>
      <c r="M146" s="171">
        <f t="shared" si="109"/>
        <v>19462</v>
      </c>
      <c r="N146" s="171">
        <f t="shared" si="109"/>
        <v>22701</v>
      </c>
      <c r="O146" s="171">
        <f t="shared" si="109"/>
        <v>23606</v>
      </c>
      <c r="P146" s="171">
        <f t="shared" si="109"/>
        <v>21823</v>
      </c>
      <c r="Q146" s="172">
        <f t="shared" si="104"/>
        <v>-7.5531644497161765E-2</v>
      </c>
      <c r="R146" s="172">
        <f t="shared" si="102"/>
        <v>1.5456652246218528E-2</v>
      </c>
      <c r="S146" s="171">
        <f>S138-SUM(S139:S145)</f>
        <v>10057</v>
      </c>
      <c r="T146" s="171">
        <f>T138-SUM(T139:T145)</f>
        <v>23325</v>
      </c>
      <c r="U146" s="171">
        <f>U138-SUM(U139:U145)</f>
        <v>26212</v>
      </c>
      <c r="V146" s="171">
        <f>V138-SUM(V139:V145)</f>
        <v>27674</v>
      </c>
      <c r="W146" s="171">
        <f>W138-SUM(W139:W145)</f>
        <v>26594</v>
      </c>
      <c r="X146" s="172">
        <f t="shared" si="105"/>
        <v>-3.9025800390258047E-2</v>
      </c>
      <c r="Y146" s="172">
        <f t="shared" si="106"/>
        <v>1.5424429921329259E-2</v>
      </c>
    </row>
    <row r="147" spans="1:25" x14ac:dyDescent="0.25">
      <c r="A147" s="57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</row>
    <row r="148" spans="1:25" x14ac:dyDescent="0.25">
      <c r="A148" s="57"/>
      <c r="B148" s="158" t="s">
        <v>70</v>
      </c>
      <c r="C148" s="178">
        <f t="shared" ref="C148:H148" si="110">C149+C152</f>
        <v>5487</v>
      </c>
      <c r="D148" s="178">
        <f t="shared" si="110"/>
        <v>2656</v>
      </c>
      <c r="E148" s="178">
        <f t="shared" si="110"/>
        <v>12694</v>
      </c>
      <c r="F148" s="178">
        <f t="shared" si="110"/>
        <v>12356</v>
      </c>
      <c r="G148" s="178">
        <f t="shared" si="110"/>
        <v>14219</v>
      </c>
      <c r="H148" s="178">
        <f t="shared" si="110"/>
        <v>13918</v>
      </c>
      <c r="I148" s="179">
        <f>IFERROR(H148/G148-1,"-")</f>
        <v>-2.1168858569519666E-2</v>
      </c>
      <c r="J148" s="179">
        <f t="shared" ref="J148:J160" si="111">H148/H$8</f>
        <v>4.4571260215714906E-2</v>
      </c>
      <c r="K148" s="178">
        <f t="shared" ref="K148:P148" si="112">K149+K152</f>
        <v>16907</v>
      </c>
      <c r="L148" s="178">
        <f t="shared" si="112"/>
        <v>14234</v>
      </c>
      <c r="M148" s="178">
        <f t="shared" si="112"/>
        <v>32159</v>
      </c>
      <c r="N148" s="178">
        <f t="shared" si="112"/>
        <v>33450</v>
      </c>
      <c r="O148" s="178">
        <f t="shared" si="112"/>
        <v>35137</v>
      </c>
      <c r="P148" s="178">
        <f t="shared" si="112"/>
        <v>31584</v>
      </c>
      <c r="Q148" s="179">
        <f>IFERROR(P148/O148-1,"-")</f>
        <v>-0.10111847909610949</v>
      </c>
      <c r="R148" s="179">
        <f t="shared" ref="R148:R160" si="113">P148/P$8</f>
        <v>2.2370109725728175E-2</v>
      </c>
      <c r="S148" s="178">
        <f>S149+S152</f>
        <v>22394</v>
      </c>
      <c r="T148" s="178">
        <f>T149+T152</f>
        <v>44853</v>
      </c>
      <c r="U148" s="178">
        <f>U149+U152</f>
        <v>45806</v>
      </c>
      <c r="V148" s="178">
        <f>V149+V152</f>
        <v>49356</v>
      </c>
      <c r="W148" s="178">
        <f>W149+W152</f>
        <v>45502</v>
      </c>
      <c r="X148" s="179">
        <f>IFERROR(W148/V148-1,"-")</f>
        <v>-7.8085744387713762E-2</v>
      </c>
      <c r="Y148" s="179">
        <f>W148/W$8</f>
        <v>2.6391005876525681E-2</v>
      </c>
    </row>
    <row r="149" spans="1:25" x14ac:dyDescent="0.25">
      <c r="A149" s="57"/>
      <c r="B149" s="161" t="s">
        <v>99</v>
      </c>
      <c r="C149" s="162">
        <v>3443</v>
      </c>
      <c r="D149" s="162">
        <v>1310</v>
      </c>
      <c r="E149" s="162">
        <v>7630</v>
      </c>
      <c r="F149" s="162">
        <v>7654</v>
      </c>
      <c r="G149" s="162">
        <v>7082</v>
      </c>
      <c r="H149" s="162">
        <v>6514</v>
      </c>
      <c r="I149" s="163">
        <f>IFERROR(H149/G149-1,"-")</f>
        <v>-8.0203332391979631E-2</v>
      </c>
      <c r="J149" s="163">
        <f t="shared" si="111"/>
        <v>2.0860553890297954E-2</v>
      </c>
      <c r="K149" s="162">
        <v>4415</v>
      </c>
      <c r="L149" s="162">
        <v>10211</v>
      </c>
      <c r="M149" s="162">
        <v>16106</v>
      </c>
      <c r="N149" s="162">
        <v>14608</v>
      </c>
      <c r="O149" s="162">
        <v>14494</v>
      </c>
      <c r="P149" s="162">
        <v>11361</v>
      </c>
      <c r="Q149" s="163">
        <f>IFERROR(P149/O149-1,"-")</f>
        <v>-0.21615841037670758</v>
      </c>
      <c r="R149" s="163">
        <f t="shared" si="113"/>
        <v>8.0466950542679144E-3</v>
      </c>
      <c r="S149" s="162">
        <v>7858</v>
      </c>
      <c r="T149" s="162">
        <v>23736</v>
      </c>
      <c r="U149" s="162">
        <v>22262</v>
      </c>
      <c r="V149" s="162">
        <v>21576</v>
      </c>
      <c r="W149" s="162">
        <v>17875</v>
      </c>
      <c r="X149" s="163">
        <f>IFERROR(W149/V149-1,"-")</f>
        <v>-0.17153318502039305</v>
      </c>
      <c r="Y149" s="163">
        <f>W149/W$8</f>
        <v>1.0367439454153587E-2</v>
      </c>
    </row>
    <row r="150" spans="1:25" x14ac:dyDescent="0.25">
      <c r="A150" s="57"/>
      <c r="B150" s="165" t="s">
        <v>105</v>
      </c>
      <c r="C150" s="166">
        <v>545</v>
      </c>
      <c r="D150" s="166">
        <v>931</v>
      </c>
      <c r="E150" s="166">
        <v>1817</v>
      </c>
      <c r="F150" s="166">
        <v>1788</v>
      </c>
      <c r="G150" s="166">
        <v>1534</v>
      </c>
      <c r="H150" s="166">
        <v>1926</v>
      </c>
      <c r="I150" s="167">
        <f>IFERROR(H150/G150-1,"-")</f>
        <v>0.2555410691003912</v>
      </c>
      <c r="J150" s="167">
        <f t="shared" si="111"/>
        <v>6.1678579663361774E-3</v>
      </c>
      <c r="K150" s="166">
        <v>3315</v>
      </c>
      <c r="L150" s="166">
        <v>9355</v>
      </c>
      <c r="M150" s="166">
        <v>14382</v>
      </c>
      <c r="N150" s="166">
        <v>13745</v>
      </c>
      <c r="O150" s="166">
        <v>13854</v>
      </c>
      <c r="P150" s="166">
        <v>9873</v>
      </c>
      <c r="Q150" s="167">
        <f>IFERROR(P150/O150-1,"-")</f>
        <v>-0.28735383282806415</v>
      </c>
      <c r="R150" s="167">
        <f t="shared" si="113"/>
        <v>6.9927841097427263E-3</v>
      </c>
      <c r="S150" s="166">
        <v>3860</v>
      </c>
      <c r="T150" s="166">
        <v>16199</v>
      </c>
      <c r="U150" s="166">
        <v>15533</v>
      </c>
      <c r="V150" s="166">
        <v>15388</v>
      </c>
      <c r="W150" s="166">
        <v>11799</v>
      </c>
      <c r="X150" s="167">
        <f>IFERROR(W150/V150-1,"-")</f>
        <v>-0.23323368858851057</v>
      </c>
      <c r="Y150" s="167">
        <f>W150/W$8</f>
        <v>6.8433800346605978E-3</v>
      </c>
    </row>
    <row r="151" spans="1:25" x14ac:dyDescent="0.25">
      <c r="A151" s="57"/>
      <c r="B151" s="165" t="s">
        <v>102</v>
      </c>
      <c r="C151" s="166">
        <v>2898</v>
      </c>
      <c r="D151" s="166">
        <v>379</v>
      </c>
      <c r="E151" s="166">
        <v>5813</v>
      </c>
      <c r="F151" s="166">
        <v>5866</v>
      </c>
      <c r="G151" s="166">
        <v>5548</v>
      </c>
      <c r="H151" s="166">
        <v>4588</v>
      </c>
      <c r="I151" s="167">
        <f>IFERROR(H151/G151-1,"-")</f>
        <v>-0.17303532804614274</v>
      </c>
      <c r="J151" s="167">
        <f t="shared" si="111"/>
        <v>1.4692695923961776E-2</v>
      </c>
      <c r="K151" s="166">
        <v>1100</v>
      </c>
      <c r="L151" s="166">
        <v>856</v>
      </c>
      <c r="M151" s="166">
        <v>1724</v>
      </c>
      <c r="N151" s="166">
        <v>863</v>
      </c>
      <c r="O151" s="166">
        <v>640</v>
      </c>
      <c r="P151" s="166">
        <v>1488</v>
      </c>
      <c r="Q151" s="167">
        <f>IFERROR(P151/O151-1,"-")</f>
        <v>1.3250000000000002</v>
      </c>
      <c r="R151" s="167">
        <f t="shared" si="113"/>
        <v>1.0539109445251876E-3</v>
      </c>
      <c r="S151" s="166">
        <v>3998</v>
      </c>
      <c r="T151" s="166">
        <v>7537</v>
      </c>
      <c r="U151" s="166">
        <v>6729</v>
      </c>
      <c r="V151" s="166">
        <v>6188</v>
      </c>
      <c r="W151" s="166">
        <v>6076</v>
      </c>
      <c r="X151" s="167">
        <f>IFERROR(W151/V151-1,"-")</f>
        <v>-1.8099547511312264E-2</v>
      </c>
      <c r="Y151" s="167">
        <f>W151/W$8</f>
        <v>3.5240594194929902E-3</v>
      </c>
    </row>
    <row r="152" spans="1:25" x14ac:dyDescent="0.25">
      <c r="A152" s="57"/>
      <c r="B152" s="161" t="s">
        <v>109</v>
      </c>
      <c r="C152" s="162">
        <v>2044</v>
      </c>
      <c r="D152" s="162">
        <v>1346</v>
      </c>
      <c r="E152" s="162">
        <v>5064</v>
      </c>
      <c r="F152" s="162">
        <v>4702</v>
      </c>
      <c r="G152" s="162">
        <v>7137</v>
      </c>
      <c r="H152" s="162">
        <v>7404</v>
      </c>
      <c r="I152" s="163">
        <f>IFERROR(H152/G152-1,"-")</f>
        <v>3.7410676754939143E-2</v>
      </c>
      <c r="J152" s="163">
        <f t="shared" si="111"/>
        <v>2.3710706325416955E-2</v>
      </c>
      <c r="K152" s="162">
        <v>12492</v>
      </c>
      <c r="L152" s="162">
        <v>4023</v>
      </c>
      <c r="M152" s="162">
        <v>16053</v>
      </c>
      <c r="N152" s="162">
        <v>18842</v>
      </c>
      <c r="O152" s="162">
        <v>20643</v>
      </c>
      <c r="P152" s="162">
        <v>20223</v>
      </c>
      <c r="Q152" s="163">
        <f>IFERROR(P152/O152-1,"-")</f>
        <v>-2.0345879959308255E-2</v>
      </c>
      <c r="R152" s="163">
        <f t="shared" si="113"/>
        <v>1.4323414671460262E-2</v>
      </c>
      <c r="S152" s="162">
        <v>14536</v>
      </c>
      <c r="T152" s="162">
        <v>21117</v>
      </c>
      <c r="U152" s="162">
        <v>23544</v>
      </c>
      <c r="V152" s="162">
        <v>27780</v>
      </c>
      <c r="W152" s="162">
        <v>27627</v>
      </c>
      <c r="X152" s="163">
        <f>IFERROR(W152/V152-1,"-")</f>
        <v>-5.5075593952483848E-3</v>
      </c>
      <c r="Y152" s="163">
        <f>W152/W$8</f>
        <v>1.6023566422372092E-2</v>
      </c>
    </row>
    <row r="153" spans="1:25" s="57" customFormat="1" x14ac:dyDescent="0.25">
      <c r="B153" s="165" t="s">
        <v>112</v>
      </c>
      <c r="C153" s="166">
        <v>267</v>
      </c>
      <c r="D153" s="166">
        <v>64</v>
      </c>
      <c r="E153" s="166">
        <v>479</v>
      </c>
      <c r="F153" s="166">
        <v>383</v>
      </c>
      <c r="G153" s="166">
        <v>641</v>
      </c>
      <c r="H153" s="166">
        <v>610</v>
      </c>
      <c r="I153" s="167">
        <f t="shared" ref="I153:I160" si="114">IFERROR(H153/G153-1,"-")</f>
        <v>-4.8361934477379132E-2</v>
      </c>
      <c r="J153" s="167">
        <f t="shared" si="111"/>
        <v>1.9534752645197651E-3</v>
      </c>
      <c r="K153" s="166">
        <v>4639</v>
      </c>
      <c r="L153" s="166">
        <v>150</v>
      </c>
      <c r="M153" s="166">
        <v>7006</v>
      </c>
      <c r="N153" s="166">
        <v>7775</v>
      </c>
      <c r="O153" s="166">
        <v>8557</v>
      </c>
      <c r="P153" s="166">
        <v>6724</v>
      </c>
      <c r="Q153" s="167">
        <f t="shared" ref="Q153:Q160" si="115">IFERROR(P153/O153-1,"-")</f>
        <v>-0.21421058782283509</v>
      </c>
      <c r="R153" s="167">
        <f t="shared" si="113"/>
        <v>4.7624309079216135E-3</v>
      </c>
      <c r="S153" s="166">
        <v>4906</v>
      </c>
      <c r="T153" s="166">
        <v>7485</v>
      </c>
      <c r="U153" s="166">
        <v>8158</v>
      </c>
      <c r="V153" s="166">
        <v>9198</v>
      </c>
      <c r="W153" s="166">
        <v>7334</v>
      </c>
      <c r="X153" s="167">
        <f t="shared" ref="X153:X160" si="116">IFERROR(W153/V153-1,"-")</f>
        <v>-0.20265275059795607</v>
      </c>
      <c r="Y153" s="167">
        <f t="shared" ref="Y153:Y160" si="117">W153/W$8</f>
        <v>4.2536951584202752E-3</v>
      </c>
    </row>
    <row r="154" spans="1:25" s="57" customFormat="1" x14ac:dyDescent="0.25">
      <c r="B154" s="165" t="s">
        <v>115</v>
      </c>
      <c r="C154" s="166">
        <v>395</v>
      </c>
      <c r="D154" s="166">
        <v>199</v>
      </c>
      <c r="E154" s="166">
        <v>1009</v>
      </c>
      <c r="F154" s="166">
        <v>1042</v>
      </c>
      <c r="G154" s="166">
        <v>1483</v>
      </c>
      <c r="H154" s="166">
        <v>1414</v>
      </c>
      <c r="I154" s="167">
        <f t="shared" si="114"/>
        <v>-4.6527309507754522E-2</v>
      </c>
      <c r="J154" s="167">
        <f t="shared" si="111"/>
        <v>4.5282197115261444E-3</v>
      </c>
      <c r="K154" s="166">
        <v>3440</v>
      </c>
      <c r="L154" s="166">
        <v>787</v>
      </c>
      <c r="M154" s="166">
        <v>3627</v>
      </c>
      <c r="N154" s="166">
        <v>3629</v>
      </c>
      <c r="O154" s="166">
        <v>3437</v>
      </c>
      <c r="P154" s="166">
        <v>3380</v>
      </c>
      <c r="Q154" s="167">
        <f t="shared" si="115"/>
        <v>-1.6584230433517644E-2</v>
      </c>
      <c r="R154" s="167">
        <f t="shared" si="113"/>
        <v>2.3939643766768375E-3</v>
      </c>
      <c r="S154" s="166">
        <v>3835</v>
      </c>
      <c r="T154" s="166">
        <v>4636</v>
      </c>
      <c r="U154" s="166">
        <v>4671</v>
      </c>
      <c r="V154" s="166">
        <v>4920</v>
      </c>
      <c r="W154" s="166">
        <v>4794</v>
      </c>
      <c r="X154" s="167">
        <f t="shared" si="116"/>
        <v>-2.5609756097560998E-2</v>
      </c>
      <c r="Y154" s="167">
        <f t="shared" si="117"/>
        <v>2.7805037618580308E-3</v>
      </c>
    </row>
    <row r="155" spans="1:25" x14ac:dyDescent="0.25">
      <c r="A155" s="57"/>
      <c r="B155" s="165" t="s">
        <v>118</v>
      </c>
      <c r="C155" s="166">
        <v>268</v>
      </c>
      <c r="D155" s="166">
        <v>331</v>
      </c>
      <c r="E155" s="166">
        <v>925</v>
      </c>
      <c r="F155" s="166">
        <v>886</v>
      </c>
      <c r="G155" s="166">
        <v>1176</v>
      </c>
      <c r="H155" s="166">
        <v>1268</v>
      </c>
      <c r="I155" s="167">
        <f t="shared" si="114"/>
        <v>7.8231292517006779E-2</v>
      </c>
      <c r="J155" s="167">
        <f t="shared" si="111"/>
        <v>4.0606666154279708E-3</v>
      </c>
      <c r="K155" s="166">
        <v>1433</v>
      </c>
      <c r="L155" s="166">
        <v>1244</v>
      </c>
      <c r="M155" s="166">
        <v>1565</v>
      </c>
      <c r="N155" s="166">
        <v>2593</v>
      </c>
      <c r="O155" s="166">
        <v>3146</v>
      </c>
      <c r="P155" s="166">
        <v>5044</v>
      </c>
      <c r="Q155" s="167">
        <f t="shared" si="115"/>
        <v>0.60330578512396693</v>
      </c>
      <c r="R155" s="167">
        <f t="shared" si="113"/>
        <v>3.5725314544254342E-3</v>
      </c>
      <c r="S155" s="166">
        <v>1701</v>
      </c>
      <c r="T155" s="166">
        <v>2490</v>
      </c>
      <c r="U155" s="166">
        <v>3479</v>
      </c>
      <c r="V155" s="166">
        <v>4322</v>
      </c>
      <c r="W155" s="166">
        <v>6312</v>
      </c>
      <c r="X155" s="167">
        <f t="shared" si="116"/>
        <v>0.46043498380379444</v>
      </c>
      <c r="Y155" s="167">
        <f t="shared" si="117"/>
        <v>3.6609386201184586E-3</v>
      </c>
    </row>
    <row r="156" spans="1:25" x14ac:dyDescent="0.25">
      <c r="A156" s="57"/>
      <c r="B156" s="165" t="s">
        <v>125</v>
      </c>
      <c r="C156" s="166">
        <v>189</v>
      </c>
      <c r="D156" s="166">
        <v>64</v>
      </c>
      <c r="E156" s="166">
        <v>316</v>
      </c>
      <c r="F156" s="166">
        <v>326</v>
      </c>
      <c r="G156" s="166">
        <v>454</v>
      </c>
      <c r="H156" s="166">
        <v>512</v>
      </c>
      <c r="I156" s="167">
        <f t="shared" si="114"/>
        <v>0.12775330396475781</v>
      </c>
      <c r="J156" s="167">
        <f t="shared" si="111"/>
        <v>1.6396382548100326E-3</v>
      </c>
      <c r="K156" s="166">
        <v>306</v>
      </c>
      <c r="L156" s="166">
        <v>122</v>
      </c>
      <c r="M156" s="166">
        <v>342</v>
      </c>
      <c r="N156" s="166">
        <v>381</v>
      </c>
      <c r="O156" s="166">
        <v>520</v>
      </c>
      <c r="P156" s="166">
        <v>503</v>
      </c>
      <c r="Q156" s="167">
        <f t="shared" si="115"/>
        <v>-3.2692307692307687E-2</v>
      </c>
      <c r="R156" s="167">
        <f t="shared" si="113"/>
        <v>3.5626156256462994E-4</v>
      </c>
      <c r="S156" s="166">
        <v>495</v>
      </c>
      <c r="T156" s="166">
        <v>658</v>
      </c>
      <c r="U156" s="166">
        <v>707</v>
      </c>
      <c r="V156" s="166">
        <v>974</v>
      </c>
      <c r="W156" s="166">
        <v>1015</v>
      </c>
      <c r="X156" s="167">
        <f t="shared" si="116"/>
        <v>4.2094455852156099E-2</v>
      </c>
      <c r="Y156" s="167">
        <f t="shared" si="117"/>
        <v>5.8869656201207782E-4</v>
      </c>
    </row>
    <row r="157" spans="1:25" x14ac:dyDescent="0.25">
      <c r="A157" s="57"/>
      <c r="B157" s="165" t="s">
        <v>121</v>
      </c>
      <c r="C157" s="166">
        <v>114</v>
      </c>
      <c r="D157" s="166">
        <v>78</v>
      </c>
      <c r="E157" s="166">
        <v>224</v>
      </c>
      <c r="F157" s="166">
        <v>233</v>
      </c>
      <c r="G157" s="166">
        <v>322</v>
      </c>
      <c r="H157" s="166">
        <v>392</v>
      </c>
      <c r="I157" s="167">
        <f t="shared" si="114"/>
        <v>0.21739130434782616</v>
      </c>
      <c r="J157" s="167">
        <f t="shared" si="111"/>
        <v>1.2553480388389311E-3</v>
      </c>
      <c r="K157" s="166">
        <v>393</v>
      </c>
      <c r="L157" s="166">
        <v>117</v>
      </c>
      <c r="M157" s="166">
        <v>668</v>
      </c>
      <c r="N157" s="166">
        <v>820</v>
      </c>
      <c r="O157" s="166">
        <v>809</v>
      </c>
      <c r="P157" s="166">
        <v>677</v>
      </c>
      <c r="Q157" s="167">
        <f t="shared" si="115"/>
        <v>-0.16316440049443759</v>
      </c>
      <c r="R157" s="167">
        <f t="shared" si="113"/>
        <v>4.7950114881959143E-4</v>
      </c>
      <c r="S157" s="166">
        <v>507</v>
      </c>
      <c r="T157" s="166">
        <v>892</v>
      </c>
      <c r="U157" s="166">
        <v>1053</v>
      </c>
      <c r="V157" s="166">
        <v>1131</v>
      </c>
      <c r="W157" s="166">
        <v>1069</v>
      </c>
      <c r="X157" s="167">
        <f t="shared" si="116"/>
        <v>-5.4818744473916881E-2</v>
      </c>
      <c r="Y157" s="167">
        <f t="shared" si="117"/>
        <v>6.2001637910434604E-4</v>
      </c>
    </row>
    <row r="158" spans="1:25" x14ac:dyDescent="0.25">
      <c r="A158" s="57"/>
      <c r="B158" s="165" t="s">
        <v>130</v>
      </c>
      <c r="C158" s="166">
        <v>42</v>
      </c>
      <c r="D158" s="166">
        <v>15</v>
      </c>
      <c r="E158" s="166">
        <v>70</v>
      </c>
      <c r="F158" s="166">
        <v>67</v>
      </c>
      <c r="G158" s="166">
        <v>62</v>
      </c>
      <c r="H158" s="166">
        <v>48</v>
      </c>
      <c r="I158" s="167">
        <f t="shared" si="114"/>
        <v>-0.22580645161290325</v>
      </c>
      <c r="J158" s="167">
        <f t="shared" si="111"/>
        <v>1.5371608638844054E-4</v>
      </c>
      <c r="K158" s="166">
        <v>167</v>
      </c>
      <c r="L158" s="166">
        <v>7</v>
      </c>
      <c r="M158" s="166">
        <v>166</v>
      </c>
      <c r="N158" s="166">
        <v>167</v>
      </c>
      <c r="O158" s="166">
        <v>196</v>
      </c>
      <c r="P158" s="166">
        <v>136</v>
      </c>
      <c r="Q158" s="167">
        <f t="shared" si="115"/>
        <v>-0.30612244897959184</v>
      </c>
      <c r="R158" s="167">
        <f t="shared" si="113"/>
        <v>9.6325193854452629E-5</v>
      </c>
      <c r="S158" s="166">
        <v>209</v>
      </c>
      <c r="T158" s="166">
        <v>236</v>
      </c>
      <c r="U158" s="166">
        <v>234</v>
      </c>
      <c r="V158" s="166">
        <v>258</v>
      </c>
      <c r="W158" s="166">
        <v>184</v>
      </c>
      <c r="X158" s="167">
        <f t="shared" si="116"/>
        <v>-0.28682170542635654</v>
      </c>
      <c r="Y158" s="167">
        <f t="shared" si="117"/>
        <v>1.0671937675883972E-4</v>
      </c>
    </row>
    <row r="159" spans="1:25" x14ac:dyDescent="0.25">
      <c r="A159" s="57"/>
      <c r="B159" s="165" t="s">
        <v>133</v>
      </c>
      <c r="C159" s="166">
        <v>56</v>
      </c>
      <c r="D159" s="166">
        <v>19</v>
      </c>
      <c r="E159" s="166">
        <v>51</v>
      </c>
      <c r="F159" s="166">
        <v>41</v>
      </c>
      <c r="G159" s="166">
        <v>43</v>
      </c>
      <c r="H159" s="166">
        <v>51</v>
      </c>
      <c r="I159" s="167">
        <f t="shared" si="114"/>
        <v>0.18604651162790709</v>
      </c>
      <c r="J159" s="167">
        <f t="shared" si="111"/>
        <v>1.6332334178771808E-4</v>
      </c>
      <c r="K159" s="166">
        <v>221</v>
      </c>
      <c r="L159" s="166">
        <v>37</v>
      </c>
      <c r="M159" s="166">
        <v>317</v>
      </c>
      <c r="N159" s="166">
        <v>447</v>
      </c>
      <c r="O159" s="166">
        <v>321</v>
      </c>
      <c r="P159" s="166">
        <v>209</v>
      </c>
      <c r="Q159" s="167">
        <f t="shared" si="115"/>
        <v>-0.34890965732087231</v>
      </c>
      <c r="R159" s="167">
        <f t="shared" si="113"/>
        <v>1.4802915820279853E-4</v>
      </c>
      <c r="S159" s="166">
        <v>277</v>
      </c>
      <c r="T159" s="166">
        <v>368</v>
      </c>
      <c r="U159" s="166">
        <v>488</v>
      </c>
      <c r="V159" s="166">
        <v>364</v>
      </c>
      <c r="W159" s="166">
        <v>260</v>
      </c>
      <c r="X159" s="167">
        <f t="shared" si="116"/>
        <v>-0.2857142857142857</v>
      </c>
      <c r="Y159" s="167">
        <f t="shared" si="117"/>
        <v>1.507991193331431E-4</v>
      </c>
    </row>
    <row r="160" spans="1:25" x14ac:dyDescent="0.25">
      <c r="A160" s="57"/>
      <c r="B160" s="170" t="s">
        <v>147</v>
      </c>
      <c r="C160" s="171">
        <f t="shared" ref="C160" si="118">C152-SUM(C153:C159)</f>
        <v>713</v>
      </c>
      <c r="D160" s="171">
        <f t="shared" ref="D160:H160" si="119">D152-SUM(D153:D159)</f>
        <v>576</v>
      </c>
      <c r="E160" s="171">
        <f t="shared" si="119"/>
        <v>1990</v>
      </c>
      <c r="F160" s="171">
        <f t="shared" si="119"/>
        <v>1724</v>
      </c>
      <c r="G160" s="171">
        <f t="shared" si="119"/>
        <v>2956</v>
      </c>
      <c r="H160" s="171">
        <f t="shared" si="119"/>
        <v>3109</v>
      </c>
      <c r="I160" s="172">
        <f t="shared" si="114"/>
        <v>5.175913396481735E-2</v>
      </c>
      <c r="J160" s="172">
        <f t="shared" si="111"/>
        <v>9.9563190121179507E-3</v>
      </c>
      <c r="K160" s="171">
        <f t="shared" ref="K160:P160" si="120">K152-SUM(K153:K159)</f>
        <v>1893</v>
      </c>
      <c r="L160" s="171">
        <f t="shared" si="120"/>
        <v>1559</v>
      </c>
      <c r="M160" s="171">
        <f t="shared" si="120"/>
        <v>2362</v>
      </c>
      <c r="N160" s="171">
        <f t="shared" si="120"/>
        <v>3030</v>
      </c>
      <c r="O160" s="171">
        <f t="shared" si="120"/>
        <v>3657</v>
      </c>
      <c r="P160" s="171">
        <f t="shared" si="120"/>
        <v>3550</v>
      </c>
      <c r="Q160" s="172">
        <f t="shared" si="115"/>
        <v>-2.9258955427946431E-2</v>
      </c>
      <c r="R160" s="172">
        <f t="shared" si="113"/>
        <v>2.5143708689949031E-3</v>
      </c>
      <c r="S160" s="171">
        <f>S152-SUM(S153:S159)</f>
        <v>2606</v>
      </c>
      <c r="T160" s="171">
        <f>T152-SUM(T153:T159)</f>
        <v>4352</v>
      </c>
      <c r="U160" s="171">
        <f>U152-SUM(U153:U159)</f>
        <v>4754</v>
      </c>
      <c r="V160" s="171">
        <f>V152-SUM(V153:V159)</f>
        <v>6613</v>
      </c>
      <c r="W160" s="171">
        <f>W152-SUM(W153:W159)</f>
        <v>6659</v>
      </c>
      <c r="X160" s="172">
        <f t="shared" si="116"/>
        <v>6.9559957659155458E-3</v>
      </c>
      <c r="Y160" s="172">
        <f t="shared" si="117"/>
        <v>3.8621974447669224E-3</v>
      </c>
    </row>
    <row r="161" spans="1:25" ht="6" customHeight="1" x14ac:dyDescent="0.25">
      <c r="A161" s="57"/>
      <c r="C161" s="81"/>
      <c r="D161" s="81"/>
      <c r="E161" s="81"/>
      <c r="F161" s="81"/>
      <c r="G161" s="81"/>
      <c r="H161" s="81"/>
      <c r="I161" s="81"/>
      <c r="K161" s="81"/>
      <c r="L161" s="81"/>
      <c r="M161" s="81"/>
      <c r="N161" s="81"/>
      <c r="O161" s="81"/>
      <c r="P161" s="81"/>
      <c r="Q161" s="81"/>
      <c r="S161" s="81"/>
      <c r="T161" s="81"/>
      <c r="U161" s="81"/>
      <c r="V161" s="81"/>
      <c r="W161" s="81"/>
      <c r="X161" s="81"/>
    </row>
    <row r="162" spans="1:25" ht="6" customHeight="1" x14ac:dyDescent="0.25">
      <c r="A162" s="57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</row>
    <row r="163" spans="1:25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0AE5B-CEDB-4098-A37A-A0BB2E545051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6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</row>
    <row r="5" spans="1:26" ht="6" customHeight="1" x14ac:dyDescent="0.25"/>
    <row r="6" spans="1:26" ht="15.75" x14ac:dyDescent="0.25">
      <c r="B6" s="186"/>
      <c r="C6" s="309" t="s">
        <v>64</v>
      </c>
      <c r="D6" s="310"/>
      <c r="E6" s="310"/>
      <c r="F6" s="310"/>
      <c r="G6" s="310"/>
      <c r="H6" s="310"/>
      <c r="I6" s="310"/>
      <c r="J6" s="310"/>
      <c r="K6" s="309" t="s">
        <v>63</v>
      </c>
      <c r="L6" s="310"/>
      <c r="M6" s="310"/>
      <c r="N6" s="310"/>
      <c r="O6" s="310"/>
      <c r="P6" s="310"/>
      <c r="Q6" s="310"/>
      <c r="R6" s="310"/>
      <c r="S6" s="309" t="s">
        <v>139</v>
      </c>
      <c r="T6" s="310"/>
      <c r="U6" s="310"/>
      <c r="V6" s="310"/>
      <c r="W6" s="310"/>
      <c r="X6" s="310"/>
      <c r="Y6" s="310"/>
      <c r="Z6" s="310"/>
    </row>
    <row r="7" spans="1:26" s="148" customFormat="1" ht="72" customHeight="1" x14ac:dyDescent="0.25">
      <c r="B7" s="149"/>
      <c r="C7" s="187">
        <f>D7-1</f>
        <v>2020</v>
      </c>
      <c r="D7" s="187">
        <f>E7-1</f>
        <v>2021</v>
      </c>
      <c r="E7" s="187">
        <f>F7-1</f>
        <v>2022</v>
      </c>
      <c r="F7" s="187">
        <f>G7-1</f>
        <v>2023</v>
      </c>
      <c r="G7" s="187">
        <v>2024</v>
      </c>
      <c r="H7" s="175" t="str">
        <f>CONCATENATE("var. ",RIGHT(G7,2),"/",RIGHT(F7,2))</f>
        <v>var. 24/23</v>
      </c>
      <c r="I7" s="175" t="str">
        <f>CONCATENATE("var. ",RIGHT(G7,2),"/",RIGHT(C7,2))</f>
        <v>var. 24/20</v>
      </c>
      <c r="J7" s="175" t="str">
        <f>CONCATENATE("Cuota s/ total lugares de residencia ",RIGHT(G7,4))</f>
        <v>Cuota s/ total lugares de residencia 2024</v>
      </c>
      <c r="K7" s="187">
        <f>L7-1</f>
        <v>2020</v>
      </c>
      <c r="L7" s="187">
        <f>M7-1</f>
        <v>2021</v>
      </c>
      <c r="M7" s="187">
        <f>N7-1</f>
        <v>2022</v>
      </c>
      <c r="N7" s="187">
        <f>O7-1</f>
        <v>2023</v>
      </c>
      <c r="O7" s="187">
        <v>2024</v>
      </c>
      <c r="P7" s="175" t="str">
        <f>CONCATENATE("var. ",RIGHT(O7,2),"/",RIGHT(N7,2))</f>
        <v>var. 24/23</v>
      </c>
      <c r="Q7" s="175" t="str">
        <f>CONCATENATE("var. ",RIGHT(O7,2),"/",RIGHT(K7,2))</f>
        <v>var. 24/20</v>
      </c>
      <c r="R7" s="175" t="str">
        <f>CONCATENATE("Cuota s/ total lugares de residencia ",RIGHT(O7,4))</f>
        <v>Cuota s/ total lugares de residencia 2024</v>
      </c>
      <c r="S7" s="187">
        <f>T7-1</f>
        <v>2020</v>
      </c>
      <c r="T7" s="187">
        <f>U7-1</f>
        <v>2021</v>
      </c>
      <c r="U7" s="187">
        <f>V7-1</f>
        <v>2022</v>
      </c>
      <c r="V7" s="187">
        <f>W7-1</f>
        <v>2023</v>
      </c>
      <c r="W7" s="187">
        <v>2024</v>
      </c>
      <c r="X7" s="175" t="str">
        <f>CONCATENATE("var. ",RIGHT(W7,2),"/",RIGHT(V7,2))</f>
        <v>var. 24/23</v>
      </c>
      <c r="Y7" s="175" t="str">
        <f>CONCATENATE("var. ",RIGHT(W7,2),"/",RIGHT(S7,2))</f>
        <v>var. 24/20</v>
      </c>
      <c r="Z7" s="175" t="str">
        <f>CONCATENATE("Cuota s/ total lugares de residencia ",RIGHT(U7,4))</f>
        <v>Cuota s/ total lugares de residencia 2022</v>
      </c>
    </row>
    <row r="8" spans="1:26" x14ac:dyDescent="0.25">
      <c r="A8" s="1"/>
      <c r="B8" s="154" t="s">
        <v>45</v>
      </c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</row>
    <row r="9" spans="1:26" x14ac:dyDescent="0.25">
      <c r="A9" s="1" t="s">
        <v>0</v>
      </c>
      <c r="B9" s="158" t="s">
        <v>70</v>
      </c>
      <c r="C9" s="178">
        <f>C10+C13</f>
        <v>244233</v>
      </c>
      <c r="D9" s="178">
        <f>D10+D13</f>
        <v>332855</v>
      </c>
      <c r="E9" s="178">
        <f>E10+E13</f>
        <v>672483</v>
      </c>
      <c r="F9" s="178">
        <f>F10+F13</f>
        <v>738404</v>
      </c>
      <c r="G9" s="178">
        <f>G10+G13</f>
        <v>758810</v>
      </c>
      <c r="H9" s="179">
        <f>IFERROR(G9/F9-1,"-")</f>
        <v>2.763527824876344E-2</v>
      </c>
      <c r="I9" s="179">
        <f>IFERROR(G9/C9-1,"-")</f>
        <v>2.1069102045997061</v>
      </c>
      <c r="J9" s="179">
        <f>G9/G$9</f>
        <v>1</v>
      </c>
      <c r="K9" s="178">
        <f>K10+K13</f>
        <v>956053</v>
      </c>
      <c r="L9" s="178">
        <f>L10+L13</f>
        <v>1525176</v>
      </c>
      <c r="M9" s="178">
        <f>M10+M13</f>
        <v>3104390</v>
      </c>
      <c r="N9" s="178">
        <f>N10+N13</f>
        <v>3350154</v>
      </c>
      <c r="O9" s="178">
        <f>O10+O13</f>
        <v>3520830</v>
      </c>
      <c r="P9" s="179">
        <f>IFERROR(O9/N9-1,"-")</f>
        <v>5.0945717719245165E-2</v>
      </c>
      <c r="Q9" s="179">
        <f>IFERROR(O9/K9-1,"-")</f>
        <v>2.6826724041449586</v>
      </c>
      <c r="R9" s="179">
        <f>O9/O$9</f>
        <v>1</v>
      </c>
      <c r="S9" s="178">
        <f>S10+S13</f>
        <v>1200286</v>
      </c>
      <c r="T9" s="178">
        <f>T10+T13</f>
        <v>1858031</v>
      </c>
      <c r="U9" s="178">
        <f>U10+U13</f>
        <v>3776873</v>
      </c>
      <c r="V9" s="178">
        <f>V10+V13</f>
        <v>4088558</v>
      </c>
      <c r="W9" s="178">
        <f>W10+W13</f>
        <v>4279640</v>
      </c>
      <c r="X9" s="179">
        <f>IFERROR(W9/V9-1,"-")</f>
        <v>4.6735792912806939E-2</v>
      </c>
      <c r="Y9" s="179">
        <f>IFERROR(W9/S9-1,"-")</f>
        <v>2.5655168851423742</v>
      </c>
      <c r="Z9" s="179">
        <f t="shared" ref="Z9:Z21" si="0">U9/U$9</f>
        <v>1</v>
      </c>
    </row>
    <row r="10" spans="1:26" x14ac:dyDescent="0.25">
      <c r="A10" s="1" t="s">
        <v>98</v>
      </c>
      <c r="B10" s="161" t="s">
        <v>99</v>
      </c>
      <c r="C10" s="162">
        <v>79595</v>
      </c>
      <c r="D10" s="162">
        <v>119848</v>
      </c>
      <c r="E10" s="162">
        <v>173672</v>
      </c>
      <c r="F10" s="162">
        <v>206738</v>
      </c>
      <c r="G10" s="162">
        <v>212287</v>
      </c>
      <c r="H10" s="163">
        <f>IFERROR(G10/F10-1,"-")</f>
        <v>2.684073561706124E-2</v>
      </c>
      <c r="I10" s="180">
        <f t="shared" ref="I10:I73" si="1">IFERROR(G10/C10-1,"-")</f>
        <v>1.6670896413091274</v>
      </c>
      <c r="J10" s="163">
        <f>G10/G$9</f>
        <v>0.27976305003887664</v>
      </c>
      <c r="K10" s="162">
        <v>297299</v>
      </c>
      <c r="L10" s="162">
        <v>549418</v>
      </c>
      <c r="M10" s="162">
        <v>688398</v>
      </c>
      <c r="N10" s="162">
        <v>674557</v>
      </c>
      <c r="O10" s="162">
        <v>676316</v>
      </c>
      <c r="P10" s="163">
        <f>IFERROR(O10/N10-1,"-")</f>
        <v>2.6076373086336702E-3</v>
      </c>
      <c r="Q10" s="180">
        <f t="shared" ref="Q10:Q21" si="2">IFERROR(O10/K10-1,"-")</f>
        <v>1.2748680621192805</v>
      </c>
      <c r="R10" s="163">
        <f>O10/O$9</f>
        <v>0.19208993333958185</v>
      </c>
      <c r="S10" s="162">
        <v>376894</v>
      </c>
      <c r="T10" s="162">
        <v>669266</v>
      </c>
      <c r="U10" s="162">
        <v>862070</v>
      </c>
      <c r="V10" s="162">
        <v>881295</v>
      </c>
      <c r="W10" s="162">
        <v>888603</v>
      </c>
      <c r="X10" s="163">
        <f>IFERROR(W10/V10-1,"-")</f>
        <v>8.2923425186798294E-3</v>
      </c>
      <c r="Y10" s="180">
        <f t="shared" ref="Y10:Y21" si="3">IFERROR(W10/S10-1,"-")</f>
        <v>1.3577000429829078</v>
      </c>
      <c r="Z10" s="163">
        <f t="shared" si="0"/>
        <v>0.2282496657949579</v>
      </c>
    </row>
    <row r="11" spans="1:26" x14ac:dyDescent="0.25">
      <c r="A11" s="164" t="s">
        <v>105</v>
      </c>
      <c r="B11" s="165" t="s">
        <v>105</v>
      </c>
      <c r="C11" s="166">
        <v>38726</v>
      </c>
      <c r="D11" s="166">
        <v>76913</v>
      </c>
      <c r="E11" s="166">
        <v>97401</v>
      </c>
      <c r="F11" s="166">
        <v>116854</v>
      </c>
      <c r="G11" s="166">
        <v>118239</v>
      </c>
      <c r="H11" s="167">
        <f>IFERROR(G11/F11-1,"-")</f>
        <v>1.1852397008232485E-2</v>
      </c>
      <c r="I11" s="181">
        <f t="shared" si="1"/>
        <v>2.0532200588751741</v>
      </c>
      <c r="J11" s="167">
        <f>G11/G$9</f>
        <v>0.15582161542415096</v>
      </c>
      <c r="K11" s="166">
        <v>112436</v>
      </c>
      <c r="L11" s="166">
        <v>248239</v>
      </c>
      <c r="M11" s="166">
        <v>235468</v>
      </c>
      <c r="N11" s="166">
        <v>223216</v>
      </c>
      <c r="O11" s="166">
        <v>221092</v>
      </c>
      <c r="P11" s="167">
        <f>IFERROR(O11/N11-1,"-")</f>
        <v>-9.5154469213676318E-3</v>
      </c>
      <c r="Q11" s="181">
        <f t="shared" si="2"/>
        <v>0.96638087445302223</v>
      </c>
      <c r="R11" s="167">
        <f>O11/O$9</f>
        <v>6.279542039803114E-2</v>
      </c>
      <c r="S11" s="166">
        <v>151162</v>
      </c>
      <c r="T11" s="166">
        <v>325152</v>
      </c>
      <c r="U11" s="166">
        <v>332869</v>
      </c>
      <c r="V11" s="166">
        <v>340070</v>
      </c>
      <c r="W11" s="166">
        <v>339331</v>
      </c>
      <c r="X11" s="167">
        <f>IFERROR(W11/V11-1,"-")</f>
        <v>-2.1730820125268613E-3</v>
      </c>
      <c r="Y11" s="181">
        <f t="shared" si="3"/>
        <v>1.2448168190418225</v>
      </c>
      <c r="Z11" s="167">
        <f t="shared" si="0"/>
        <v>8.8133490323873742E-2</v>
      </c>
    </row>
    <row r="12" spans="1:26" x14ac:dyDescent="0.25">
      <c r="A12" s="164" t="s">
        <v>102</v>
      </c>
      <c r="B12" s="165" t="s">
        <v>102</v>
      </c>
      <c r="C12" s="166">
        <v>40869</v>
      </c>
      <c r="D12" s="166">
        <v>42935</v>
      </c>
      <c r="E12" s="166">
        <v>76271</v>
      </c>
      <c r="F12" s="166">
        <v>89884</v>
      </c>
      <c r="G12" s="166">
        <v>94048</v>
      </c>
      <c r="H12" s="167">
        <f>IFERROR(G12/F12-1,"-")</f>
        <v>4.6326376218236875E-2</v>
      </c>
      <c r="I12" s="181">
        <f t="shared" si="1"/>
        <v>1.3012062932785242</v>
      </c>
      <c r="J12" s="167">
        <f>G12/G$9</f>
        <v>0.12394143461472569</v>
      </c>
      <c r="K12" s="166">
        <v>184863</v>
      </c>
      <c r="L12" s="166">
        <v>301179</v>
      </c>
      <c r="M12" s="166">
        <v>452930</v>
      </c>
      <c r="N12" s="166">
        <v>451341</v>
      </c>
      <c r="O12" s="166">
        <v>455224</v>
      </c>
      <c r="P12" s="167">
        <f>IFERROR(O12/N12-1,"-")</f>
        <v>8.6032512003120232E-3</v>
      </c>
      <c r="Q12" s="181">
        <f t="shared" si="2"/>
        <v>1.4624938467946533</v>
      </c>
      <c r="R12" s="167">
        <f>O12/O$9</f>
        <v>0.12929451294155073</v>
      </c>
      <c r="S12" s="166">
        <v>225732</v>
      </c>
      <c r="T12" s="166">
        <v>344114</v>
      </c>
      <c r="U12" s="166">
        <v>529201</v>
      </c>
      <c r="V12" s="166">
        <v>541225</v>
      </c>
      <c r="W12" s="166">
        <v>549272</v>
      </c>
      <c r="X12" s="167">
        <f>IFERROR(W12/V12-1,"-")</f>
        <v>1.4868123238948705E-2</v>
      </c>
      <c r="Y12" s="181">
        <f t="shared" si="3"/>
        <v>1.4332925770382579</v>
      </c>
      <c r="Z12" s="167">
        <f t="shared" si="0"/>
        <v>0.14011617547108415</v>
      </c>
    </row>
    <row r="13" spans="1:26" x14ac:dyDescent="0.25">
      <c r="A13" s="1" t="s">
        <v>148</v>
      </c>
      <c r="B13" s="161" t="s">
        <v>109</v>
      </c>
      <c r="C13" s="162">
        <v>164638</v>
      </c>
      <c r="D13" s="162">
        <v>213007</v>
      </c>
      <c r="E13" s="162">
        <v>498811</v>
      </c>
      <c r="F13" s="162">
        <v>531666</v>
      </c>
      <c r="G13" s="162">
        <v>546523</v>
      </c>
      <c r="H13" s="163">
        <f>IFERROR(G13/F13-1,"-")</f>
        <v>2.7944235666753192E-2</v>
      </c>
      <c r="I13" s="180">
        <f t="shared" si="1"/>
        <v>2.3195434832784656</v>
      </c>
      <c r="J13" s="163">
        <f>G13/G$9</f>
        <v>0.72023694996112331</v>
      </c>
      <c r="K13" s="162">
        <v>658754</v>
      </c>
      <c r="L13" s="162">
        <v>975758</v>
      </c>
      <c r="M13" s="162">
        <v>2415992</v>
      </c>
      <c r="N13" s="162">
        <v>2675597</v>
      </c>
      <c r="O13" s="162">
        <v>2844514</v>
      </c>
      <c r="P13" s="163">
        <f>IFERROR(O13/N13-1,"-")</f>
        <v>6.3132452308774401E-2</v>
      </c>
      <c r="Q13" s="180">
        <f t="shared" si="2"/>
        <v>3.3180215983508257</v>
      </c>
      <c r="R13" s="163">
        <f>O13/O$9</f>
        <v>0.80791006666041809</v>
      </c>
      <c r="S13" s="162">
        <v>823392</v>
      </c>
      <c r="T13" s="162">
        <v>1188765</v>
      </c>
      <c r="U13" s="162">
        <v>2914803</v>
      </c>
      <c r="V13" s="162">
        <v>3207263</v>
      </c>
      <c r="W13" s="162">
        <v>3391037</v>
      </c>
      <c r="X13" s="163">
        <f>IFERROR(W13/V13-1,"-")</f>
        <v>5.7299323441825534E-2</v>
      </c>
      <c r="Y13" s="180">
        <f t="shared" si="3"/>
        <v>3.1183749659943256</v>
      </c>
      <c r="Z13" s="163">
        <f t="shared" si="0"/>
        <v>0.77175033420504213</v>
      </c>
    </row>
    <row r="14" spans="1:26" x14ac:dyDescent="0.25">
      <c r="A14" s="164" t="s">
        <v>112</v>
      </c>
      <c r="B14" s="165" t="s">
        <v>112</v>
      </c>
      <c r="C14" s="166">
        <v>55984</v>
      </c>
      <c r="D14" s="166">
        <v>51463</v>
      </c>
      <c r="E14" s="166">
        <v>185404</v>
      </c>
      <c r="F14" s="166">
        <v>205688</v>
      </c>
      <c r="G14" s="166">
        <v>204540</v>
      </c>
      <c r="H14" s="167">
        <f t="shared" ref="H14:H21" si="4">IFERROR(G14/F14-1,"-")</f>
        <v>-5.5812687176695075E-3</v>
      </c>
      <c r="I14" s="181">
        <f t="shared" si="1"/>
        <v>2.6535438696770508</v>
      </c>
      <c r="J14" s="167">
        <f t="shared" ref="J14:J21" si="5">G14/G$9</f>
        <v>0.26955364320449127</v>
      </c>
      <c r="K14" s="166">
        <v>260474</v>
      </c>
      <c r="L14" s="166">
        <v>284717</v>
      </c>
      <c r="M14" s="166">
        <v>1132692</v>
      </c>
      <c r="N14" s="166">
        <v>1254072</v>
      </c>
      <c r="O14" s="166">
        <v>1327265</v>
      </c>
      <c r="P14" s="167">
        <f t="shared" ref="P14:P21" si="6">IFERROR(O14/N14-1,"-")</f>
        <v>5.8364272545754936E-2</v>
      </c>
      <c r="Q14" s="181">
        <f t="shared" si="2"/>
        <v>4.0955757580411101</v>
      </c>
      <c r="R14" s="167">
        <f t="shared" ref="R14:R21" si="7">O14/O$9</f>
        <v>0.37697503145565109</v>
      </c>
      <c r="S14" s="166">
        <v>316458</v>
      </c>
      <c r="T14" s="166">
        <v>336180</v>
      </c>
      <c r="U14" s="166">
        <v>1318096</v>
      </c>
      <c r="V14" s="166">
        <v>1459760</v>
      </c>
      <c r="W14" s="166">
        <v>1531805</v>
      </c>
      <c r="X14" s="167">
        <f t="shared" ref="X14:X21" si="8">IFERROR(W14/V14-1,"-")</f>
        <v>4.9354003397818813E-2</v>
      </c>
      <c r="Y14" s="181">
        <f t="shared" si="3"/>
        <v>3.8404685613888727</v>
      </c>
      <c r="Z14" s="167">
        <f t="shared" si="0"/>
        <v>0.34899134813376037</v>
      </c>
    </row>
    <row r="15" spans="1:26" x14ac:dyDescent="0.25">
      <c r="A15" s="164" t="s">
        <v>115</v>
      </c>
      <c r="B15" s="165" t="s">
        <v>115</v>
      </c>
      <c r="C15" s="166">
        <v>24167</v>
      </c>
      <c r="D15" s="166">
        <v>38221</v>
      </c>
      <c r="E15" s="166">
        <v>64721</v>
      </c>
      <c r="F15" s="166">
        <v>72627</v>
      </c>
      <c r="G15" s="166">
        <v>73563</v>
      </c>
      <c r="H15" s="167">
        <f t="shared" si="4"/>
        <v>1.2887769011524552E-2</v>
      </c>
      <c r="I15" s="181">
        <f t="shared" si="1"/>
        <v>2.0439442214590144</v>
      </c>
      <c r="J15" s="167">
        <f t="shared" si="5"/>
        <v>9.6945216852703575E-2</v>
      </c>
      <c r="K15" s="166">
        <v>92917</v>
      </c>
      <c r="L15" s="166">
        <v>156330</v>
      </c>
      <c r="M15" s="166">
        <v>274306</v>
      </c>
      <c r="N15" s="166">
        <v>309168</v>
      </c>
      <c r="O15" s="166">
        <v>317350</v>
      </c>
      <c r="P15" s="167">
        <f t="shared" si="6"/>
        <v>2.6464575894012299E-2</v>
      </c>
      <c r="Q15" s="181">
        <f t="shared" si="2"/>
        <v>2.4154137563632059</v>
      </c>
      <c r="R15" s="167">
        <f t="shared" si="7"/>
        <v>9.0134996577511547E-2</v>
      </c>
      <c r="S15" s="166">
        <v>117084</v>
      </c>
      <c r="T15" s="166">
        <v>194551</v>
      </c>
      <c r="U15" s="166">
        <v>339027</v>
      </c>
      <c r="V15" s="166">
        <v>381795</v>
      </c>
      <c r="W15" s="166">
        <v>390913</v>
      </c>
      <c r="X15" s="167">
        <f t="shared" si="8"/>
        <v>2.388192616456486E-2</v>
      </c>
      <c r="Y15" s="181">
        <f t="shared" si="3"/>
        <v>2.3387397082436543</v>
      </c>
      <c r="Z15" s="167">
        <f t="shared" si="0"/>
        <v>8.9763939640014376E-2</v>
      </c>
    </row>
    <row r="16" spans="1:26" x14ac:dyDescent="0.25">
      <c r="A16" s="164" t="s">
        <v>118</v>
      </c>
      <c r="B16" s="165" t="s">
        <v>118</v>
      </c>
      <c r="C16" s="166">
        <v>11046</v>
      </c>
      <c r="D16" s="166">
        <v>21498</v>
      </c>
      <c r="E16" s="166">
        <v>31998</v>
      </c>
      <c r="F16" s="166">
        <v>34482</v>
      </c>
      <c r="G16" s="166">
        <v>33626</v>
      </c>
      <c r="H16" s="167">
        <f t="shared" si="4"/>
        <v>-2.4824546140015058E-2</v>
      </c>
      <c r="I16" s="181">
        <f t="shared" si="1"/>
        <v>2.044178888285352</v>
      </c>
      <c r="J16" s="167">
        <f t="shared" si="5"/>
        <v>4.4314123430107669E-2</v>
      </c>
      <c r="K16" s="166">
        <v>37740</v>
      </c>
      <c r="L16" s="166">
        <v>83736</v>
      </c>
      <c r="M16" s="166">
        <v>134432</v>
      </c>
      <c r="N16" s="166">
        <v>142823</v>
      </c>
      <c r="O16" s="166">
        <v>158899</v>
      </c>
      <c r="P16" s="167">
        <f t="shared" si="6"/>
        <v>0.11255890157747706</v>
      </c>
      <c r="Q16" s="181">
        <f t="shared" si="2"/>
        <v>3.2103603603603608</v>
      </c>
      <c r="R16" s="167">
        <f t="shared" si="7"/>
        <v>4.5131119650764169E-2</v>
      </c>
      <c r="S16" s="166">
        <v>48786</v>
      </c>
      <c r="T16" s="166">
        <v>105234</v>
      </c>
      <c r="U16" s="166">
        <v>166430</v>
      </c>
      <c r="V16" s="166">
        <v>177305</v>
      </c>
      <c r="W16" s="166">
        <v>192525</v>
      </c>
      <c r="X16" s="167">
        <f t="shared" si="8"/>
        <v>8.5840782831843487E-2</v>
      </c>
      <c r="Y16" s="181">
        <f t="shared" si="3"/>
        <v>2.9463165662280164</v>
      </c>
      <c r="Z16" s="167">
        <f t="shared" si="0"/>
        <v>4.4065553700111178E-2</v>
      </c>
    </row>
    <row r="17" spans="1:26" x14ac:dyDescent="0.25">
      <c r="A17" s="164" t="s">
        <v>125</v>
      </c>
      <c r="B17" s="165" t="s">
        <v>125</v>
      </c>
      <c r="C17" s="166">
        <v>4317</v>
      </c>
      <c r="D17" s="166">
        <v>10076</v>
      </c>
      <c r="E17" s="166">
        <v>19335</v>
      </c>
      <c r="F17" s="166">
        <v>14809</v>
      </c>
      <c r="G17" s="166">
        <v>14135</v>
      </c>
      <c r="H17" s="167">
        <f t="shared" si="4"/>
        <v>-4.551286379904107E-2</v>
      </c>
      <c r="I17" s="181">
        <f t="shared" si="1"/>
        <v>2.2742645355570996</v>
      </c>
      <c r="J17" s="167">
        <f t="shared" si="5"/>
        <v>1.8627851504329145E-2</v>
      </c>
      <c r="K17" s="166">
        <v>23237</v>
      </c>
      <c r="L17" s="166">
        <v>56946</v>
      </c>
      <c r="M17" s="166">
        <v>104116</v>
      </c>
      <c r="N17" s="166">
        <v>102844</v>
      </c>
      <c r="O17" s="166">
        <v>113442</v>
      </c>
      <c r="P17" s="167">
        <f t="shared" si="6"/>
        <v>0.10304927851892187</v>
      </c>
      <c r="Q17" s="181">
        <f t="shared" si="2"/>
        <v>3.8819555020011185</v>
      </c>
      <c r="R17" s="167">
        <f t="shared" si="7"/>
        <v>3.2220243522124048E-2</v>
      </c>
      <c r="S17" s="166">
        <v>27554</v>
      </c>
      <c r="T17" s="166">
        <v>67022</v>
      </c>
      <c r="U17" s="166">
        <v>123451</v>
      </c>
      <c r="V17" s="166">
        <v>117653</v>
      </c>
      <c r="W17" s="166">
        <v>127577</v>
      </c>
      <c r="X17" s="167">
        <f t="shared" si="8"/>
        <v>8.4349740338112822E-2</v>
      </c>
      <c r="Y17" s="181">
        <f t="shared" si="3"/>
        <v>3.6300718588952599</v>
      </c>
      <c r="Z17" s="167">
        <f t="shared" si="0"/>
        <v>3.2686034187540861E-2</v>
      </c>
    </row>
    <row r="18" spans="1:26" x14ac:dyDescent="0.25">
      <c r="A18" s="164" t="s">
        <v>121</v>
      </c>
      <c r="B18" s="165" t="s">
        <v>121</v>
      </c>
      <c r="C18" s="166">
        <v>5016</v>
      </c>
      <c r="D18" s="166">
        <v>6294</v>
      </c>
      <c r="E18" s="166">
        <v>10411</v>
      </c>
      <c r="F18" s="166">
        <v>10569</v>
      </c>
      <c r="G18" s="166">
        <v>9946</v>
      </c>
      <c r="H18" s="167">
        <f t="shared" si="4"/>
        <v>-5.8945974075125362E-2</v>
      </c>
      <c r="I18" s="181">
        <f t="shared" si="1"/>
        <v>0.98285486443381176</v>
      </c>
      <c r="J18" s="167">
        <f t="shared" si="5"/>
        <v>1.3107365480159724E-2</v>
      </c>
      <c r="K18" s="166">
        <v>43640</v>
      </c>
      <c r="L18" s="166">
        <v>77431</v>
      </c>
      <c r="M18" s="166">
        <v>120097</v>
      </c>
      <c r="N18" s="166">
        <v>123841</v>
      </c>
      <c r="O18" s="166">
        <v>130344</v>
      </c>
      <c r="P18" s="167">
        <f t="shared" si="6"/>
        <v>5.2510880887589817E-2</v>
      </c>
      <c r="Q18" s="181">
        <f t="shared" si="2"/>
        <v>1.986801099908341</v>
      </c>
      <c r="R18" s="167">
        <f t="shared" si="7"/>
        <v>3.702081611438212E-2</v>
      </c>
      <c r="S18" s="166">
        <v>48656</v>
      </c>
      <c r="T18" s="166">
        <v>83725</v>
      </c>
      <c r="U18" s="166">
        <v>130508</v>
      </c>
      <c r="V18" s="166">
        <v>134410</v>
      </c>
      <c r="W18" s="166">
        <v>140290</v>
      </c>
      <c r="X18" s="167">
        <f t="shared" si="8"/>
        <v>4.3746745033851564E-2</v>
      </c>
      <c r="Y18" s="181">
        <f t="shared" si="3"/>
        <v>1.883303189740217</v>
      </c>
      <c r="Z18" s="167">
        <f t="shared" si="0"/>
        <v>3.4554511099525981E-2</v>
      </c>
    </row>
    <row r="19" spans="1:26" x14ac:dyDescent="0.25">
      <c r="A19" s="164" t="s">
        <v>130</v>
      </c>
      <c r="B19" s="165" t="s">
        <v>130</v>
      </c>
      <c r="C19" s="166">
        <v>3325</v>
      </c>
      <c r="D19" s="166">
        <v>2149</v>
      </c>
      <c r="E19" s="166">
        <v>5595</v>
      </c>
      <c r="F19" s="166">
        <v>6021</v>
      </c>
      <c r="G19" s="166">
        <v>5523</v>
      </c>
      <c r="H19" s="167">
        <f t="shared" si="4"/>
        <v>-8.2710513203786751E-2</v>
      </c>
      <c r="I19" s="181">
        <f t="shared" si="1"/>
        <v>0.66105263157894734</v>
      </c>
      <c r="J19" s="167">
        <f t="shared" si="5"/>
        <v>7.2785018647619302E-3</v>
      </c>
      <c r="K19" s="166">
        <v>14961</v>
      </c>
      <c r="L19" s="166">
        <v>12822</v>
      </c>
      <c r="M19" s="166">
        <v>35340</v>
      </c>
      <c r="N19" s="166">
        <v>38436</v>
      </c>
      <c r="O19" s="166">
        <v>36028</v>
      </c>
      <c r="P19" s="167">
        <f t="shared" si="6"/>
        <v>-6.2649599333957751E-2</v>
      </c>
      <c r="Q19" s="181">
        <f t="shared" si="2"/>
        <v>1.4081277989439207</v>
      </c>
      <c r="R19" s="167">
        <f t="shared" si="7"/>
        <v>1.0232814421599453E-2</v>
      </c>
      <c r="S19" s="166">
        <v>18286</v>
      </c>
      <c r="T19" s="166">
        <v>14971</v>
      </c>
      <c r="U19" s="166">
        <v>40935</v>
      </c>
      <c r="V19" s="166">
        <v>44457</v>
      </c>
      <c r="W19" s="166">
        <v>41551</v>
      </c>
      <c r="X19" s="167">
        <f t="shared" si="8"/>
        <v>-6.5366533954157924E-2</v>
      </c>
      <c r="Y19" s="181">
        <f t="shared" si="3"/>
        <v>1.2722848080498741</v>
      </c>
      <c r="Z19" s="167">
        <f t="shared" si="0"/>
        <v>1.0838331074409967E-2</v>
      </c>
    </row>
    <row r="20" spans="1:26" x14ac:dyDescent="0.25">
      <c r="A20" s="164" t="s">
        <v>133</v>
      </c>
      <c r="B20" s="165" t="s">
        <v>133</v>
      </c>
      <c r="C20" s="166">
        <v>3428</v>
      </c>
      <c r="D20" s="166">
        <v>1763</v>
      </c>
      <c r="E20" s="166">
        <v>3453</v>
      </c>
      <c r="F20" s="166">
        <v>4406</v>
      </c>
      <c r="G20" s="166">
        <v>3638</v>
      </c>
      <c r="H20" s="167">
        <f t="shared" si="4"/>
        <v>-0.17430776214253296</v>
      </c>
      <c r="I20" s="181">
        <f t="shared" si="1"/>
        <v>6.1260210035005924E-2</v>
      </c>
      <c r="J20" s="167">
        <f t="shared" si="5"/>
        <v>4.7943490465333881E-3</v>
      </c>
      <c r="K20" s="166">
        <v>22112</v>
      </c>
      <c r="L20" s="166">
        <v>10721</v>
      </c>
      <c r="M20" s="166">
        <v>31821</v>
      </c>
      <c r="N20" s="166">
        <v>40312</v>
      </c>
      <c r="O20" s="166">
        <v>37135</v>
      </c>
      <c r="P20" s="167">
        <f t="shared" si="6"/>
        <v>-7.8810279817424056E-2</v>
      </c>
      <c r="Q20" s="181">
        <f t="shared" si="2"/>
        <v>0.67940484804630974</v>
      </c>
      <c r="R20" s="167">
        <f t="shared" si="7"/>
        <v>1.0547228920453415E-2</v>
      </c>
      <c r="S20" s="166">
        <v>25540</v>
      </c>
      <c r="T20" s="166">
        <v>12484</v>
      </c>
      <c r="U20" s="166">
        <v>35274</v>
      </c>
      <c r="V20" s="166">
        <v>44718</v>
      </c>
      <c r="W20" s="166">
        <v>40773</v>
      </c>
      <c r="X20" s="167">
        <f t="shared" si="8"/>
        <v>-8.8219508922581458E-2</v>
      </c>
      <c r="Y20" s="181">
        <f t="shared" si="3"/>
        <v>0.59643696162881743</v>
      </c>
      <c r="Z20" s="167">
        <f t="shared" si="0"/>
        <v>9.3394720976850421E-3</v>
      </c>
    </row>
    <row r="21" spans="1:26" x14ac:dyDescent="0.25">
      <c r="A21" s="169" t="s">
        <v>147</v>
      </c>
      <c r="B21" s="170" t="s">
        <v>147</v>
      </c>
      <c r="C21" s="171">
        <f>C13-SUM(C14:C20)</f>
        <v>57355</v>
      </c>
      <c r="D21" s="171">
        <f>D13-SUM(D14:D20)</f>
        <v>81543</v>
      </c>
      <c r="E21" s="171">
        <f>E13-SUM(E14:E20)</f>
        <v>177894</v>
      </c>
      <c r="F21" s="171">
        <f>F13-SUM(F14:F20)</f>
        <v>183064</v>
      </c>
      <c r="G21" s="171">
        <f>G13-SUM(G14:G20)</f>
        <v>201552</v>
      </c>
      <c r="H21" s="172">
        <f t="shared" si="4"/>
        <v>0.10099200279683607</v>
      </c>
      <c r="I21" s="182">
        <f t="shared" si="1"/>
        <v>2.5141138523232498</v>
      </c>
      <c r="J21" s="172">
        <f t="shared" si="5"/>
        <v>0.26561589857803664</v>
      </c>
      <c r="K21" s="171">
        <f>K13-SUM(K14:K20)</f>
        <v>163673</v>
      </c>
      <c r="L21" s="171">
        <f>L13-SUM(L14:L20)</f>
        <v>293055</v>
      </c>
      <c r="M21" s="171">
        <f>M13-SUM(M14:M20)</f>
        <v>583188</v>
      </c>
      <c r="N21" s="171">
        <f>N13-SUM(N14:N20)</f>
        <v>664101</v>
      </c>
      <c r="O21" s="171">
        <f>O13-SUM(O14:O20)</f>
        <v>724051</v>
      </c>
      <c r="P21" s="172">
        <f t="shared" si="6"/>
        <v>9.0272413382904038E-2</v>
      </c>
      <c r="Q21" s="182">
        <f t="shared" si="2"/>
        <v>3.4237656791285058</v>
      </c>
      <c r="R21" s="172">
        <f t="shared" si="7"/>
        <v>0.2056478159979323</v>
      </c>
      <c r="S21" s="171">
        <f>S13-SUM(S14:S20)</f>
        <v>221028</v>
      </c>
      <c r="T21" s="171">
        <f>T13-SUM(T14:T20)</f>
        <v>374598</v>
      </c>
      <c r="U21" s="171">
        <f>U13-SUM(U14:U20)</f>
        <v>761082</v>
      </c>
      <c r="V21" s="171">
        <f>V13-SUM(V14:V20)</f>
        <v>847165</v>
      </c>
      <c r="W21" s="171">
        <f>W13-SUM(W14:W20)</f>
        <v>925603</v>
      </c>
      <c r="X21" s="172">
        <f t="shared" si="8"/>
        <v>9.258881091640947E-2</v>
      </c>
      <c r="Y21" s="182">
        <f t="shared" si="3"/>
        <v>3.1877182981341727</v>
      </c>
      <c r="Z21" s="172">
        <f t="shared" si="0"/>
        <v>0.20151114427199432</v>
      </c>
    </row>
    <row r="22" spans="1:26" x14ac:dyDescent="0.25">
      <c r="A22" s="1"/>
      <c r="B22" s="157" t="s">
        <v>46</v>
      </c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</row>
    <row r="23" spans="1:26" x14ac:dyDescent="0.25">
      <c r="A23" s="1" t="s">
        <v>0</v>
      </c>
      <c r="B23" s="158" t="s">
        <v>70</v>
      </c>
      <c r="C23" s="178">
        <f>C24+C27</f>
        <v>42852</v>
      </c>
      <c r="D23" s="178">
        <f>D24+D27</f>
        <v>64946</v>
      </c>
      <c r="E23" s="178">
        <f>E24+E27</f>
        <v>165265</v>
      </c>
      <c r="F23" s="178">
        <f>F24+F27</f>
        <v>165616</v>
      </c>
      <c r="G23" s="178">
        <f>G24+G27</f>
        <v>152897</v>
      </c>
      <c r="H23" s="179">
        <f>IFERROR(G23/F23-1,"-")</f>
        <v>-7.6798135445850679E-2</v>
      </c>
      <c r="I23" s="179">
        <f t="shared" si="1"/>
        <v>2.568024829646224</v>
      </c>
      <c r="J23" s="179">
        <f>G23/G$9</f>
        <v>0.20149576310275299</v>
      </c>
      <c r="K23" s="178">
        <f>K24+K27</f>
        <v>398770</v>
      </c>
      <c r="L23" s="178">
        <f>L24+L27</f>
        <v>687822</v>
      </c>
      <c r="M23" s="178">
        <f>M24+M27</f>
        <v>1325364</v>
      </c>
      <c r="N23" s="178">
        <f>N24+N27</f>
        <v>1377487</v>
      </c>
      <c r="O23" s="178">
        <f>O24+O27</f>
        <v>1420992</v>
      </c>
      <c r="P23" s="179">
        <f>IFERROR(O23/N23-1,"-")</f>
        <v>3.158287519228864E-2</v>
      </c>
      <c r="Q23" s="179">
        <f t="shared" ref="Q23:Q86" si="9">IFERROR(O23/K23-1,"-")</f>
        <v>2.5634375705293779</v>
      </c>
      <c r="R23" s="179">
        <f>O23/O$9</f>
        <v>0.40359574304922419</v>
      </c>
      <c r="S23" s="178">
        <f>S24+S27</f>
        <v>441622</v>
      </c>
      <c r="T23" s="178">
        <f>T24+T27</f>
        <v>752768</v>
      </c>
      <c r="U23" s="178">
        <f>U24+U27</f>
        <v>1490629</v>
      </c>
      <c r="V23" s="178">
        <f>V24+V27</f>
        <v>1543103</v>
      </c>
      <c r="W23" s="178">
        <f>W24+W27</f>
        <v>1573889</v>
      </c>
      <c r="X23" s="179">
        <f>IFERROR(W23/V23-1,"-")</f>
        <v>1.9950709706351377E-2</v>
      </c>
      <c r="Y23" s="179">
        <f t="shared" ref="Y23:Y86" si="10">IFERROR(W23/S23-1,"-")</f>
        <v>2.5638826870038178</v>
      </c>
      <c r="Z23" s="179">
        <f t="shared" ref="Z23:Z35" si="11">U23/U$9</f>
        <v>0.39467278883880924</v>
      </c>
    </row>
    <row r="24" spans="1:26" x14ac:dyDescent="0.25">
      <c r="A24" s="1" t="s">
        <v>98</v>
      </c>
      <c r="B24" s="161" t="s">
        <v>99</v>
      </c>
      <c r="C24" s="162">
        <v>2953</v>
      </c>
      <c r="D24" s="162">
        <v>8952</v>
      </c>
      <c r="E24" s="162">
        <v>12689</v>
      </c>
      <c r="F24" s="162">
        <v>11581</v>
      </c>
      <c r="G24" s="162">
        <v>7728</v>
      </c>
      <c r="H24" s="163">
        <f>IFERROR(G24/F24-1,"-")</f>
        <v>-0.33270011225282792</v>
      </c>
      <c r="I24" s="180">
        <f t="shared" si="1"/>
        <v>1.6169996613613273</v>
      </c>
      <c r="J24" s="163">
        <f>G24/G$9</f>
        <v>1.0184367628260039E-2</v>
      </c>
      <c r="K24" s="162">
        <v>90143</v>
      </c>
      <c r="L24" s="162">
        <v>198275</v>
      </c>
      <c r="M24" s="162">
        <v>161372</v>
      </c>
      <c r="N24" s="162">
        <v>131261</v>
      </c>
      <c r="O24" s="162">
        <v>120636</v>
      </c>
      <c r="P24" s="163">
        <f>IFERROR(O24/N24-1,"-")</f>
        <v>-8.0945596940446896E-2</v>
      </c>
      <c r="Q24" s="180">
        <f t="shared" si="9"/>
        <v>0.33827363189598758</v>
      </c>
      <c r="R24" s="163">
        <f>O24/O$9</f>
        <v>3.42635117287685E-2</v>
      </c>
      <c r="S24" s="162">
        <v>93096</v>
      </c>
      <c r="T24" s="162">
        <v>207227</v>
      </c>
      <c r="U24" s="162">
        <v>174061</v>
      </c>
      <c r="V24" s="162">
        <v>142842</v>
      </c>
      <c r="W24" s="162">
        <v>128364</v>
      </c>
      <c r="X24" s="163">
        <f>IFERROR(W24/V24-1,"-")</f>
        <v>-0.10135674381484439</v>
      </c>
      <c r="Y24" s="180">
        <f t="shared" si="10"/>
        <v>0.37883475122454247</v>
      </c>
      <c r="Z24" s="163">
        <f t="shared" si="11"/>
        <v>4.6086008187196124E-2</v>
      </c>
    </row>
    <row r="25" spans="1:26" x14ac:dyDescent="0.25">
      <c r="A25" s="164" t="s">
        <v>105</v>
      </c>
      <c r="B25" s="165" t="s">
        <v>105</v>
      </c>
      <c r="C25" s="166">
        <v>1786</v>
      </c>
      <c r="D25" s="166">
        <v>4418</v>
      </c>
      <c r="E25" s="166">
        <v>6088</v>
      </c>
      <c r="F25" s="166">
        <v>5359</v>
      </c>
      <c r="G25" s="166">
        <v>2401</v>
      </c>
      <c r="H25" s="167">
        <f>IFERROR(G25/F25-1,"-")</f>
        <v>-0.5519686508676992</v>
      </c>
      <c r="I25" s="181">
        <f t="shared" si="1"/>
        <v>0.34434490481522961</v>
      </c>
      <c r="J25" s="167">
        <f>G25/G$9</f>
        <v>3.1641649424757187E-3</v>
      </c>
      <c r="K25" s="166">
        <v>45044</v>
      </c>
      <c r="L25" s="166">
        <v>92809</v>
      </c>
      <c r="M25" s="166">
        <v>62381</v>
      </c>
      <c r="N25" s="166">
        <v>49573</v>
      </c>
      <c r="O25" s="166">
        <v>41582</v>
      </c>
      <c r="P25" s="167">
        <f>IFERROR(O25/N25-1,"-")</f>
        <v>-0.16119661912734751</v>
      </c>
      <c r="Q25" s="181">
        <f t="shared" si="9"/>
        <v>-7.6858183109848155E-2</v>
      </c>
      <c r="R25" s="167">
        <f>O25/O$9</f>
        <v>1.1810283370682481E-2</v>
      </c>
      <c r="S25" s="166">
        <v>46830</v>
      </c>
      <c r="T25" s="166">
        <v>97227</v>
      </c>
      <c r="U25" s="166">
        <v>68469</v>
      </c>
      <c r="V25" s="166">
        <v>54932</v>
      </c>
      <c r="W25" s="166">
        <v>43983</v>
      </c>
      <c r="X25" s="167">
        <f>IFERROR(W25/V25-1,"-")</f>
        <v>-0.19931915823199597</v>
      </c>
      <c r="Y25" s="181">
        <f t="shared" si="10"/>
        <v>-6.0794362588084572E-2</v>
      </c>
      <c r="Z25" s="167">
        <f t="shared" si="11"/>
        <v>1.812848883189877E-2</v>
      </c>
    </row>
    <row r="26" spans="1:26" x14ac:dyDescent="0.25">
      <c r="A26" s="164" t="s">
        <v>102</v>
      </c>
      <c r="B26" s="165" t="s">
        <v>102</v>
      </c>
      <c r="C26" s="166">
        <v>1167</v>
      </c>
      <c r="D26" s="166">
        <v>4534</v>
      </c>
      <c r="E26" s="166">
        <v>6601</v>
      </c>
      <c r="F26" s="166">
        <v>6222</v>
      </c>
      <c r="G26" s="166">
        <v>5327</v>
      </c>
      <c r="H26" s="167">
        <f>IFERROR(G26/F26-1,"-")</f>
        <v>-0.14384442301510769</v>
      </c>
      <c r="I26" s="181">
        <f t="shared" si="1"/>
        <v>3.5646958011996572</v>
      </c>
      <c r="J26" s="167">
        <f>G26/G$9</f>
        <v>7.0202026857843205E-3</v>
      </c>
      <c r="K26" s="166">
        <v>45099</v>
      </c>
      <c r="L26" s="166">
        <v>105466</v>
      </c>
      <c r="M26" s="166">
        <v>98991</v>
      </c>
      <c r="N26" s="166">
        <v>81688</v>
      </c>
      <c r="O26" s="166">
        <v>79054</v>
      </c>
      <c r="P26" s="167">
        <f>IFERROR(O26/N26-1,"-")</f>
        <v>-3.2244638135344283E-2</v>
      </c>
      <c r="Q26" s="181">
        <f t="shared" si="9"/>
        <v>0.75289917736535172</v>
      </c>
      <c r="R26" s="167">
        <f>O26/O$9</f>
        <v>2.2453228358086018E-2</v>
      </c>
      <c r="S26" s="166">
        <v>46266</v>
      </c>
      <c r="T26" s="166">
        <v>110000</v>
      </c>
      <c r="U26" s="166">
        <v>105592</v>
      </c>
      <c r="V26" s="166">
        <v>87910</v>
      </c>
      <c r="W26" s="166">
        <v>84381</v>
      </c>
      <c r="X26" s="167">
        <f>IFERROR(W26/V26-1,"-")</f>
        <v>-4.014332840404955E-2</v>
      </c>
      <c r="Y26" s="181">
        <f t="shared" si="10"/>
        <v>0.82382310984308127</v>
      </c>
      <c r="Z26" s="167">
        <f t="shared" si="11"/>
        <v>2.7957519355297358E-2</v>
      </c>
    </row>
    <row r="27" spans="1:26" x14ac:dyDescent="0.25">
      <c r="A27" s="1" t="s">
        <v>148</v>
      </c>
      <c r="B27" s="161" t="s">
        <v>109</v>
      </c>
      <c r="C27" s="162">
        <v>39899</v>
      </c>
      <c r="D27" s="162">
        <v>55994</v>
      </c>
      <c r="E27" s="162">
        <v>152576</v>
      </c>
      <c r="F27" s="162">
        <v>154035</v>
      </c>
      <c r="G27" s="162">
        <v>145169</v>
      </c>
      <c r="H27" s="163">
        <f>IFERROR(G27/F27-1,"-")</f>
        <v>-5.755834712889929E-2</v>
      </c>
      <c r="I27" s="180">
        <f t="shared" si="1"/>
        <v>2.6384119902754457</v>
      </c>
      <c r="J27" s="163">
        <f>G27/G$9</f>
        <v>0.19131139547449297</v>
      </c>
      <c r="K27" s="162">
        <v>308627</v>
      </c>
      <c r="L27" s="162">
        <v>489547</v>
      </c>
      <c r="M27" s="162">
        <v>1163992</v>
      </c>
      <c r="N27" s="162">
        <v>1246226</v>
      </c>
      <c r="O27" s="162">
        <v>1300356</v>
      </c>
      <c r="P27" s="163">
        <f>IFERROR(O27/N27-1,"-")</f>
        <v>4.3435139372794307E-2</v>
      </c>
      <c r="Q27" s="180">
        <f t="shared" si="9"/>
        <v>3.2133578721239555</v>
      </c>
      <c r="R27" s="163">
        <f>O27/O$9</f>
        <v>0.36933223132045567</v>
      </c>
      <c r="S27" s="162">
        <v>348526</v>
      </c>
      <c r="T27" s="162">
        <v>545541</v>
      </c>
      <c r="U27" s="162">
        <v>1316568</v>
      </c>
      <c r="V27" s="162">
        <v>1400261</v>
      </c>
      <c r="W27" s="162">
        <v>1445525</v>
      </c>
      <c r="X27" s="163">
        <f>IFERROR(W27/V27-1,"-")</f>
        <v>3.232540219287694E-2</v>
      </c>
      <c r="Y27" s="180">
        <f t="shared" si="10"/>
        <v>3.1475384906721446</v>
      </c>
      <c r="Z27" s="163">
        <f t="shared" si="11"/>
        <v>0.34858678065161314</v>
      </c>
    </row>
    <row r="28" spans="1:26" x14ac:dyDescent="0.25">
      <c r="A28" s="164" t="s">
        <v>112</v>
      </c>
      <c r="B28" s="165" t="s">
        <v>112</v>
      </c>
      <c r="C28" s="166">
        <v>14793</v>
      </c>
      <c r="D28" s="166">
        <v>16270</v>
      </c>
      <c r="E28" s="166">
        <v>66823</v>
      </c>
      <c r="F28" s="166">
        <v>69319</v>
      </c>
      <c r="G28" s="166">
        <v>63618</v>
      </c>
      <c r="H28" s="167">
        <f t="shared" ref="H28:H35" si="12">IFERROR(G28/F28-1,"-")</f>
        <v>-8.2242963689608928E-2</v>
      </c>
      <c r="I28" s="181">
        <f t="shared" si="1"/>
        <v>3.3005475562766176</v>
      </c>
      <c r="J28" s="167">
        <f t="shared" ref="J28:J35" si="13">G28/G$9</f>
        <v>8.383916922549782E-2</v>
      </c>
      <c r="K28" s="166">
        <v>128801</v>
      </c>
      <c r="L28" s="166">
        <v>159037</v>
      </c>
      <c r="M28" s="166">
        <v>590382</v>
      </c>
      <c r="N28" s="166">
        <v>640574</v>
      </c>
      <c r="O28" s="166">
        <v>669764</v>
      </c>
      <c r="P28" s="167">
        <f t="shared" ref="P28:P35" si="14">IFERROR(O28/N28-1,"-")</f>
        <v>4.5568505746408583E-2</v>
      </c>
      <c r="Q28" s="181">
        <f t="shared" si="9"/>
        <v>4.1999906833021479</v>
      </c>
      <c r="R28" s="167">
        <f t="shared" ref="R28:R35" si="15">O28/O$9</f>
        <v>0.19022900850083646</v>
      </c>
      <c r="S28" s="166">
        <v>143594</v>
      </c>
      <c r="T28" s="166">
        <v>175307</v>
      </c>
      <c r="U28" s="166">
        <v>657205</v>
      </c>
      <c r="V28" s="166">
        <v>709893</v>
      </c>
      <c r="W28" s="166">
        <v>733382</v>
      </c>
      <c r="X28" s="167">
        <f t="shared" ref="X28:X35" si="16">IFERROR(W28/V28-1,"-")</f>
        <v>3.3088085105783538E-2</v>
      </c>
      <c r="Y28" s="181">
        <f t="shared" si="10"/>
        <v>4.1073303898491584</v>
      </c>
      <c r="Z28" s="167">
        <f t="shared" si="11"/>
        <v>0.17400770425693424</v>
      </c>
    </row>
    <row r="29" spans="1:26" x14ac:dyDescent="0.25">
      <c r="A29" s="164" t="s">
        <v>115</v>
      </c>
      <c r="B29" s="165" t="s">
        <v>115</v>
      </c>
      <c r="C29" s="166">
        <v>7836</v>
      </c>
      <c r="D29" s="166">
        <v>14336</v>
      </c>
      <c r="E29" s="166">
        <v>27397</v>
      </c>
      <c r="F29" s="166">
        <v>30224</v>
      </c>
      <c r="G29" s="166">
        <v>29376</v>
      </c>
      <c r="H29" s="167">
        <f t="shared" si="12"/>
        <v>-2.8057173107464251E-2</v>
      </c>
      <c r="I29" s="181">
        <f t="shared" si="1"/>
        <v>2.7488514548238898</v>
      </c>
      <c r="J29" s="167">
        <f t="shared" si="13"/>
        <v>3.8713248375746231E-2</v>
      </c>
      <c r="K29" s="166">
        <v>41673</v>
      </c>
      <c r="L29" s="166">
        <v>81095</v>
      </c>
      <c r="M29" s="166">
        <v>128496</v>
      </c>
      <c r="N29" s="166">
        <v>137331</v>
      </c>
      <c r="O29" s="166">
        <v>137486</v>
      </c>
      <c r="P29" s="167">
        <f t="shared" si="14"/>
        <v>1.1286599529602981E-3</v>
      </c>
      <c r="Q29" s="181">
        <f t="shared" si="9"/>
        <v>2.2991625272958509</v>
      </c>
      <c r="R29" s="167">
        <f t="shared" si="15"/>
        <v>3.9049315076274627E-2</v>
      </c>
      <c r="S29" s="166">
        <v>49509</v>
      </c>
      <c r="T29" s="166">
        <v>95431</v>
      </c>
      <c r="U29" s="166">
        <v>155893</v>
      </c>
      <c r="V29" s="166">
        <v>167555</v>
      </c>
      <c r="W29" s="166">
        <v>166862</v>
      </c>
      <c r="X29" s="167">
        <f t="shared" si="16"/>
        <v>-4.1359553579422004E-3</v>
      </c>
      <c r="Y29" s="181">
        <f t="shared" si="10"/>
        <v>2.3703367064574117</v>
      </c>
      <c r="Z29" s="167">
        <f t="shared" si="11"/>
        <v>4.1275679642921538E-2</v>
      </c>
    </row>
    <row r="30" spans="1:26" x14ac:dyDescent="0.25">
      <c r="A30" s="164" t="s">
        <v>118</v>
      </c>
      <c r="B30" s="165" t="s">
        <v>118</v>
      </c>
      <c r="C30" s="166">
        <v>3230</v>
      </c>
      <c r="D30" s="166">
        <v>4987</v>
      </c>
      <c r="E30" s="166">
        <v>4132</v>
      </c>
      <c r="F30" s="166">
        <v>2982</v>
      </c>
      <c r="G30" s="166">
        <v>3034</v>
      </c>
      <c r="H30" s="167">
        <f t="shared" si="12"/>
        <v>1.7437961099932897E-2</v>
      </c>
      <c r="I30" s="181">
        <f t="shared" si="1"/>
        <v>-6.0681114551083604E-2</v>
      </c>
      <c r="J30" s="167">
        <f t="shared" si="13"/>
        <v>3.9983658623370805E-3</v>
      </c>
      <c r="K30" s="166">
        <v>13936</v>
      </c>
      <c r="L30" s="166">
        <v>30800</v>
      </c>
      <c r="M30" s="166">
        <v>48228</v>
      </c>
      <c r="N30" s="166">
        <v>43489</v>
      </c>
      <c r="O30" s="166">
        <v>39137</v>
      </c>
      <c r="P30" s="167">
        <f t="shared" si="14"/>
        <v>-0.10007128239324892</v>
      </c>
      <c r="Q30" s="181">
        <f t="shared" si="9"/>
        <v>1.8083381171067736</v>
      </c>
      <c r="R30" s="167">
        <f t="shared" si="15"/>
        <v>1.1115844843403402E-2</v>
      </c>
      <c r="S30" s="166">
        <v>17166</v>
      </c>
      <c r="T30" s="166">
        <v>35787</v>
      </c>
      <c r="U30" s="166">
        <v>52360</v>
      </c>
      <c r="V30" s="166">
        <v>46471</v>
      </c>
      <c r="W30" s="166">
        <v>42171</v>
      </c>
      <c r="X30" s="167">
        <f t="shared" si="16"/>
        <v>-9.2530825676228168E-2</v>
      </c>
      <c r="Y30" s="181">
        <f t="shared" si="10"/>
        <v>1.4566585110101364</v>
      </c>
      <c r="Z30" s="167">
        <f t="shared" si="11"/>
        <v>1.3863320265203516E-2</v>
      </c>
    </row>
    <row r="31" spans="1:26" x14ac:dyDescent="0.25">
      <c r="A31" s="164" t="s">
        <v>125</v>
      </c>
      <c r="B31" s="165" t="s">
        <v>125</v>
      </c>
      <c r="C31" s="166">
        <v>1736</v>
      </c>
      <c r="D31" s="166">
        <v>3938</v>
      </c>
      <c r="E31" s="166">
        <v>7950</v>
      </c>
      <c r="F31" s="166">
        <v>4040</v>
      </c>
      <c r="G31" s="166">
        <v>3255</v>
      </c>
      <c r="H31" s="167">
        <f t="shared" si="12"/>
        <v>-0.19430693069306926</v>
      </c>
      <c r="I31" s="181">
        <f t="shared" si="1"/>
        <v>0.875</v>
      </c>
      <c r="J31" s="167">
        <f t="shared" si="13"/>
        <v>4.2896113651638753E-3</v>
      </c>
      <c r="K31" s="166">
        <v>12314</v>
      </c>
      <c r="L31" s="166">
        <v>32115</v>
      </c>
      <c r="M31" s="166">
        <v>56445</v>
      </c>
      <c r="N31" s="166">
        <v>53434</v>
      </c>
      <c r="O31" s="166">
        <v>57796</v>
      </c>
      <c r="P31" s="167">
        <f t="shared" si="14"/>
        <v>8.1633416925553037E-2</v>
      </c>
      <c r="Q31" s="181">
        <f t="shared" si="9"/>
        <v>3.6935195712197499</v>
      </c>
      <c r="R31" s="167">
        <f t="shared" si="15"/>
        <v>1.6415447493914787E-2</v>
      </c>
      <c r="S31" s="166">
        <v>14050</v>
      </c>
      <c r="T31" s="166">
        <v>36053</v>
      </c>
      <c r="U31" s="166">
        <v>64395</v>
      </c>
      <c r="V31" s="166">
        <v>57474</v>
      </c>
      <c r="W31" s="166">
        <v>61051</v>
      </c>
      <c r="X31" s="167">
        <f t="shared" si="16"/>
        <v>6.2236837526533639E-2</v>
      </c>
      <c r="Y31" s="181">
        <f t="shared" si="10"/>
        <v>3.3452669039145908</v>
      </c>
      <c r="Z31" s="167">
        <f t="shared" si="11"/>
        <v>1.7049818725702454E-2</v>
      </c>
    </row>
    <row r="32" spans="1:26" x14ac:dyDescent="0.25">
      <c r="A32" s="164" t="s">
        <v>121</v>
      </c>
      <c r="B32" s="165" t="s">
        <v>121</v>
      </c>
      <c r="C32" s="166">
        <v>1403</v>
      </c>
      <c r="D32" s="166">
        <v>2232</v>
      </c>
      <c r="E32" s="166">
        <v>4497</v>
      </c>
      <c r="F32" s="166">
        <v>3231</v>
      </c>
      <c r="G32" s="166">
        <v>2567</v>
      </c>
      <c r="H32" s="167">
        <f t="shared" si="12"/>
        <v>-0.20550913030021667</v>
      </c>
      <c r="I32" s="181">
        <f t="shared" si="1"/>
        <v>0.8296507483962936</v>
      </c>
      <c r="J32" s="167">
        <f t="shared" si="13"/>
        <v>3.3829285328343065E-3</v>
      </c>
      <c r="K32" s="166">
        <v>25064</v>
      </c>
      <c r="L32" s="166">
        <v>46414</v>
      </c>
      <c r="M32" s="166">
        <v>73182</v>
      </c>
      <c r="N32" s="166">
        <v>71382</v>
      </c>
      <c r="O32" s="166">
        <v>73828</v>
      </c>
      <c r="P32" s="167">
        <f t="shared" si="14"/>
        <v>3.4266341654758836E-2</v>
      </c>
      <c r="Q32" s="181">
        <f t="shared" si="9"/>
        <v>1.9455793169486117</v>
      </c>
      <c r="R32" s="167">
        <f t="shared" si="15"/>
        <v>2.0968919260515275E-2</v>
      </c>
      <c r="S32" s="166">
        <v>26467</v>
      </c>
      <c r="T32" s="166">
        <v>48646</v>
      </c>
      <c r="U32" s="166">
        <v>77679</v>
      </c>
      <c r="V32" s="166">
        <v>74613</v>
      </c>
      <c r="W32" s="166">
        <v>76395</v>
      </c>
      <c r="X32" s="167">
        <f t="shared" si="16"/>
        <v>2.3883237505528454E-2</v>
      </c>
      <c r="Y32" s="181">
        <f t="shared" si="10"/>
        <v>1.8864246042241279</v>
      </c>
      <c r="Z32" s="167">
        <f t="shared" si="11"/>
        <v>2.0567014035155536E-2</v>
      </c>
    </row>
    <row r="33" spans="1:26" x14ac:dyDescent="0.25">
      <c r="A33" s="164" t="s">
        <v>130</v>
      </c>
      <c r="B33" s="165" t="s">
        <v>130</v>
      </c>
      <c r="C33" s="166">
        <v>1376</v>
      </c>
      <c r="D33" s="166">
        <v>590</v>
      </c>
      <c r="E33" s="166">
        <v>1708</v>
      </c>
      <c r="F33" s="166">
        <v>2116</v>
      </c>
      <c r="G33" s="166">
        <v>2577</v>
      </c>
      <c r="H33" s="167">
        <f t="shared" si="12"/>
        <v>0.21786389413988649</v>
      </c>
      <c r="I33" s="181">
        <f t="shared" si="1"/>
        <v>0.87281976744186052</v>
      </c>
      <c r="J33" s="167">
        <f t="shared" si="13"/>
        <v>3.3961070623739803E-3</v>
      </c>
      <c r="K33" s="166">
        <v>8223</v>
      </c>
      <c r="L33" s="166">
        <v>5697</v>
      </c>
      <c r="M33" s="166">
        <v>18357</v>
      </c>
      <c r="N33" s="166">
        <v>18861</v>
      </c>
      <c r="O33" s="166">
        <v>18273</v>
      </c>
      <c r="P33" s="167">
        <f t="shared" si="14"/>
        <v>-3.1175441386989022E-2</v>
      </c>
      <c r="Q33" s="181">
        <f t="shared" si="9"/>
        <v>1.2221816855162349</v>
      </c>
      <c r="R33" s="167">
        <f t="shared" si="15"/>
        <v>5.1899694106219271E-3</v>
      </c>
      <c r="S33" s="166">
        <v>9599</v>
      </c>
      <c r="T33" s="166">
        <v>6287</v>
      </c>
      <c r="U33" s="166">
        <v>20065</v>
      </c>
      <c r="V33" s="166">
        <v>20977</v>
      </c>
      <c r="W33" s="166">
        <v>20850</v>
      </c>
      <c r="X33" s="167">
        <f t="shared" si="16"/>
        <v>-6.054249892739616E-3</v>
      </c>
      <c r="Y33" s="181">
        <f t="shared" si="10"/>
        <v>1.1721012605479739</v>
      </c>
      <c r="Z33" s="167">
        <f t="shared" si="11"/>
        <v>5.3125958961288879E-3</v>
      </c>
    </row>
    <row r="34" spans="1:26" x14ac:dyDescent="0.25">
      <c r="A34" s="164" t="s">
        <v>133</v>
      </c>
      <c r="B34" s="165" t="s">
        <v>133</v>
      </c>
      <c r="C34" s="166">
        <v>669</v>
      </c>
      <c r="D34" s="166">
        <v>195</v>
      </c>
      <c r="E34" s="166">
        <v>794</v>
      </c>
      <c r="F34" s="166">
        <v>833</v>
      </c>
      <c r="G34" s="166">
        <v>620</v>
      </c>
      <c r="H34" s="167">
        <f t="shared" si="12"/>
        <v>-0.25570228091236491</v>
      </c>
      <c r="I34" s="181">
        <f t="shared" si="1"/>
        <v>-7.3243647234678577E-2</v>
      </c>
      <c r="J34" s="167">
        <f t="shared" si="13"/>
        <v>8.1706883145978568E-4</v>
      </c>
      <c r="K34" s="166">
        <v>10880</v>
      </c>
      <c r="L34" s="166">
        <v>4211</v>
      </c>
      <c r="M34" s="166">
        <v>16482</v>
      </c>
      <c r="N34" s="166">
        <v>21199</v>
      </c>
      <c r="O34" s="166">
        <v>19378</v>
      </c>
      <c r="P34" s="167">
        <f t="shared" si="14"/>
        <v>-8.59002783150149E-2</v>
      </c>
      <c r="Q34" s="181">
        <f t="shared" si="9"/>
        <v>0.78106617647058818</v>
      </c>
      <c r="R34" s="167">
        <f t="shared" si="15"/>
        <v>5.5038158616008154E-3</v>
      </c>
      <c r="S34" s="166">
        <v>11549</v>
      </c>
      <c r="T34" s="166">
        <v>4406</v>
      </c>
      <c r="U34" s="166">
        <v>17276</v>
      </c>
      <c r="V34" s="166">
        <v>22032</v>
      </c>
      <c r="W34" s="166">
        <v>19998</v>
      </c>
      <c r="X34" s="167">
        <f t="shared" si="16"/>
        <v>-9.2320261437908502E-2</v>
      </c>
      <c r="Y34" s="181">
        <f t="shared" si="10"/>
        <v>0.73157849164429822</v>
      </c>
      <c r="Z34" s="167">
        <f t="shared" si="11"/>
        <v>4.5741543334922828E-3</v>
      </c>
    </row>
    <row r="35" spans="1:26" x14ac:dyDescent="0.25">
      <c r="A35" s="169" t="s">
        <v>147</v>
      </c>
      <c r="B35" s="170" t="s">
        <v>147</v>
      </c>
      <c r="C35" s="171">
        <f>C27-SUM(C28:C34)</f>
        <v>8856</v>
      </c>
      <c r="D35" s="171">
        <f>D27-SUM(D28:D34)</f>
        <v>13446</v>
      </c>
      <c r="E35" s="171">
        <f>E27-SUM(E28:E34)</f>
        <v>39275</v>
      </c>
      <c r="F35" s="171">
        <f>F27-SUM(F28:F34)</f>
        <v>41290</v>
      </c>
      <c r="G35" s="171">
        <f>G27-SUM(G28:G34)</f>
        <v>40122</v>
      </c>
      <c r="H35" s="172">
        <f t="shared" si="12"/>
        <v>-2.8287720997820287E-2</v>
      </c>
      <c r="I35" s="182">
        <f t="shared" si="1"/>
        <v>3.5304878048780486</v>
      </c>
      <c r="J35" s="172">
        <f t="shared" si="13"/>
        <v>5.2874896219079877E-2</v>
      </c>
      <c r="K35" s="171">
        <f>K27-SUM(K28:K34)</f>
        <v>67736</v>
      </c>
      <c r="L35" s="171">
        <f>L27-SUM(L28:L34)</f>
        <v>130178</v>
      </c>
      <c r="M35" s="171">
        <f>M27-SUM(M28:M34)</f>
        <v>232420</v>
      </c>
      <c r="N35" s="171">
        <f>N27-SUM(N28:N34)</f>
        <v>259956</v>
      </c>
      <c r="O35" s="171">
        <f>O27-SUM(O28:O34)</f>
        <v>284694</v>
      </c>
      <c r="P35" s="172">
        <f t="shared" si="14"/>
        <v>9.5162258228315588E-2</v>
      </c>
      <c r="Q35" s="182">
        <f t="shared" si="9"/>
        <v>3.2029939766150939</v>
      </c>
      <c r="R35" s="172">
        <f t="shared" si="15"/>
        <v>8.0859910873288407E-2</v>
      </c>
      <c r="S35" s="171">
        <f>S27-SUM(S28:S34)</f>
        <v>76592</v>
      </c>
      <c r="T35" s="171">
        <f>T27-SUM(T28:T34)</f>
        <v>143624</v>
      </c>
      <c r="U35" s="171">
        <f>U27-SUM(U28:U34)</f>
        <v>271695</v>
      </c>
      <c r="V35" s="171">
        <f>V27-SUM(V28:V34)</f>
        <v>301246</v>
      </c>
      <c r="W35" s="171">
        <f>W27-SUM(W28:W34)</f>
        <v>324816</v>
      </c>
      <c r="X35" s="172">
        <f t="shared" si="16"/>
        <v>7.8241702794394019E-2</v>
      </c>
      <c r="Y35" s="182">
        <f t="shared" si="10"/>
        <v>3.2408606642991433</v>
      </c>
      <c r="Z35" s="172">
        <f t="shared" si="11"/>
        <v>7.1936493496074658E-2</v>
      </c>
    </row>
    <row r="36" spans="1:26" x14ac:dyDescent="0.25">
      <c r="A36" s="1"/>
      <c r="B36" s="157" t="s">
        <v>47</v>
      </c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</row>
    <row r="37" spans="1:26" x14ac:dyDescent="0.25">
      <c r="A37" s="1" t="s">
        <v>0</v>
      </c>
      <c r="B37" s="158" t="s">
        <v>70</v>
      </c>
      <c r="C37" s="178">
        <f>C38+C41</f>
        <v>54285</v>
      </c>
      <c r="D37" s="178">
        <f>D38+D41</f>
        <v>50672</v>
      </c>
      <c r="E37" s="178">
        <f>E38+E41</f>
        <v>179190</v>
      </c>
      <c r="F37" s="178">
        <f>F38+F41</f>
        <v>201287</v>
      </c>
      <c r="G37" s="178">
        <f>G38+G41</f>
        <v>210210</v>
      </c>
      <c r="H37" s="179">
        <f>IFERROR(G37/F37-1,"-")</f>
        <v>4.432973813510066E-2</v>
      </c>
      <c r="I37" s="179">
        <f t="shared" si="1"/>
        <v>2.8723404255319149</v>
      </c>
      <c r="J37" s="179">
        <f>G37/G$9</f>
        <v>0.2770258694534864</v>
      </c>
      <c r="K37" s="178">
        <f>K38+K41</f>
        <v>151994</v>
      </c>
      <c r="L37" s="178">
        <f>L38+L41</f>
        <v>206077</v>
      </c>
      <c r="M37" s="178">
        <f>M38+M41</f>
        <v>573367</v>
      </c>
      <c r="N37" s="178">
        <f>N38+N41</f>
        <v>609226</v>
      </c>
      <c r="O37" s="178">
        <f>O38+O41</f>
        <v>651257</v>
      </c>
      <c r="P37" s="179">
        <f>IFERROR(O37/N37-1,"-")</f>
        <v>6.8990817857412567E-2</v>
      </c>
      <c r="Q37" s="179">
        <f t="shared" si="9"/>
        <v>3.2847546613682121</v>
      </c>
      <c r="R37" s="179">
        <f>O37/O$9</f>
        <v>0.18497257748883075</v>
      </c>
      <c r="S37" s="178">
        <f>S38+S41</f>
        <v>206279</v>
      </c>
      <c r="T37" s="178">
        <f>T38+T41</f>
        <v>256749</v>
      </c>
      <c r="U37" s="178">
        <f>U38+U41</f>
        <v>752557</v>
      </c>
      <c r="V37" s="178">
        <f>V38+V41</f>
        <v>810513</v>
      </c>
      <c r="W37" s="178">
        <f>W38+W41</f>
        <v>861467</v>
      </c>
      <c r="X37" s="179">
        <f>IFERROR(W37/V37-1,"-")</f>
        <v>6.2866357479768986E-2</v>
      </c>
      <c r="Y37" s="179">
        <f t="shared" si="10"/>
        <v>3.1762224947764919</v>
      </c>
      <c r="Z37" s="179">
        <f t="shared" ref="Z37:Z49" si="17">U37/U$9</f>
        <v>0.19925398603553787</v>
      </c>
    </row>
    <row r="38" spans="1:26" x14ac:dyDescent="0.25">
      <c r="A38" s="1" t="s">
        <v>98</v>
      </c>
      <c r="B38" s="161" t="s">
        <v>99</v>
      </c>
      <c r="C38" s="162">
        <v>5529</v>
      </c>
      <c r="D38" s="162">
        <v>6062</v>
      </c>
      <c r="E38" s="162">
        <v>22234</v>
      </c>
      <c r="F38" s="162">
        <v>28331</v>
      </c>
      <c r="G38" s="162">
        <v>31527</v>
      </c>
      <c r="H38" s="163">
        <f>IFERROR(G38/F38-1,"-")</f>
        <v>0.11280929017683805</v>
      </c>
      <c r="I38" s="180">
        <f t="shared" si="1"/>
        <v>4.7021161150298427</v>
      </c>
      <c r="J38" s="163">
        <f>G38/G$9</f>
        <v>4.1547950079730105E-2</v>
      </c>
      <c r="K38" s="162">
        <v>19247</v>
      </c>
      <c r="L38" s="162">
        <v>33772</v>
      </c>
      <c r="M38" s="162">
        <v>60854</v>
      </c>
      <c r="N38" s="162">
        <v>52810</v>
      </c>
      <c r="O38" s="162">
        <v>49280</v>
      </c>
      <c r="P38" s="163">
        <f>IFERROR(O38/N38-1,"-")</f>
        <v>-6.6843400871047121E-2</v>
      </c>
      <c r="Q38" s="180">
        <f t="shared" si="9"/>
        <v>1.5603990232243987</v>
      </c>
      <c r="R38" s="163">
        <f>O38/O$9</f>
        <v>1.3996699641845814E-2</v>
      </c>
      <c r="S38" s="162">
        <v>24776</v>
      </c>
      <c r="T38" s="162">
        <v>39834</v>
      </c>
      <c r="U38" s="162">
        <v>83088</v>
      </c>
      <c r="V38" s="162">
        <v>81141</v>
      </c>
      <c r="W38" s="162">
        <v>80807</v>
      </c>
      <c r="X38" s="163">
        <f>IFERROR(W38/V38-1,"-")</f>
        <v>-4.1162913939931656E-3</v>
      </c>
      <c r="Y38" s="180">
        <f t="shared" si="10"/>
        <v>2.2615030674846626</v>
      </c>
      <c r="Z38" s="163">
        <f t="shared" si="17"/>
        <v>2.1999151149641516E-2</v>
      </c>
    </row>
    <row r="39" spans="1:26" x14ac:dyDescent="0.25">
      <c r="A39" s="164" t="s">
        <v>105</v>
      </c>
      <c r="B39" s="165" t="s">
        <v>105</v>
      </c>
      <c r="C39" s="166">
        <v>2180</v>
      </c>
      <c r="D39" s="166">
        <v>4351</v>
      </c>
      <c r="E39" s="166">
        <v>9363</v>
      </c>
      <c r="F39" s="166">
        <v>15562</v>
      </c>
      <c r="G39" s="166">
        <v>21291</v>
      </c>
      <c r="H39" s="167">
        <f>IFERROR(G39/F39-1,"-")</f>
        <v>0.36814034185837285</v>
      </c>
      <c r="I39" s="181">
        <f t="shared" si="1"/>
        <v>8.7665137614678894</v>
      </c>
      <c r="J39" s="167">
        <f>G39/G$9</f>
        <v>2.8058407242919834E-2</v>
      </c>
      <c r="K39" s="166">
        <v>1767</v>
      </c>
      <c r="L39" s="166">
        <v>4726</v>
      </c>
      <c r="M39" s="166">
        <v>9315</v>
      </c>
      <c r="N39" s="166">
        <v>13363</v>
      </c>
      <c r="O39" s="166">
        <v>10110</v>
      </c>
      <c r="P39" s="167">
        <f>IFERROR(O39/N39-1,"-")</f>
        <v>-0.24343336077228173</v>
      </c>
      <c r="Q39" s="181">
        <f t="shared" si="9"/>
        <v>4.7215619694397279</v>
      </c>
      <c r="R39" s="167">
        <f>O39/O$9</f>
        <v>2.8714820085036768E-3</v>
      </c>
      <c r="S39" s="166">
        <v>3947</v>
      </c>
      <c r="T39" s="166">
        <v>9077</v>
      </c>
      <c r="U39" s="166">
        <v>18678</v>
      </c>
      <c r="V39" s="166">
        <v>28925</v>
      </c>
      <c r="W39" s="166">
        <v>31401</v>
      </c>
      <c r="X39" s="167">
        <f>IFERROR(W39/V39-1,"-")</f>
        <v>8.5600691443388E-2</v>
      </c>
      <c r="Y39" s="181">
        <f t="shared" si="10"/>
        <v>6.9556625285026605</v>
      </c>
      <c r="Z39" s="167">
        <f t="shared" si="17"/>
        <v>4.945360884520078E-3</v>
      </c>
    </row>
    <row r="40" spans="1:26" x14ac:dyDescent="0.25">
      <c r="A40" s="164" t="s">
        <v>102</v>
      </c>
      <c r="B40" s="165" t="s">
        <v>102</v>
      </c>
      <c r="C40" s="166">
        <v>3349</v>
      </c>
      <c r="D40" s="166">
        <v>1711</v>
      </c>
      <c r="E40" s="166">
        <v>12871</v>
      </c>
      <c r="F40" s="166">
        <v>12769</v>
      </c>
      <c r="G40" s="166">
        <v>10236</v>
      </c>
      <c r="H40" s="167">
        <f>IFERROR(G40/F40-1,"-")</f>
        <v>-0.19837105489858253</v>
      </c>
      <c r="I40" s="181">
        <f t="shared" si="1"/>
        <v>2.0564347566437742</v>
      </c>
      <c r="J40" s="167">
        <f>G40/G$9</f>
        <v>1.3489542836810269E-2</v>
      </c>
      <c r="K40" s="166">
        <v>17480</v>
      </c>
      <c r="L40" s="166">
        <v>29046</v>
      </c>
      <c r="M40" s="166">
        <v>51539</v>
      </c>
      <c r="N40" s="166">
        <v>39447</v>
      </c>
      <c r="O40" s="166">
        <v>39170</v>
      </c>
      <c r="P40" s="167">
        <f>IFERROR(O40/N40-1,"-")</f>
        <v>-7.0220802595888365E-3</v>
      </c>
      <c r="Q40" s="181">
        <f t="shared" si="9"/>
        <v>1.2408466819221968</v>
      </c>
      <c r="R40" s="167">
        <f>O40/O$9</f>
        <v>1.1125217633342139E-2</v>
      </c>
      <c r="S40" s="166">
        <v>20829</v>
      </c>
      <c r="T40" s="166">
        <v>30757</v>
      </c>
      <c r="U40" s="166">
        <v>64410</v>
      </c>
      <c r="V40" s="166">
        <v>52216</v>
      </c>
      <c r="W40" s="166">
        <v>49406</v>
      </c>
      <c r="X40" s="167">
        <f>IFERROR(W40/V40-1,"-")</f>
        <v>-5.3814922629079165E-2</v>
      </c>
      <c r="Y40" s="181">
        <f t="shared" si="10"/>
        <v>1.3719813721254019</v>
      </c>
      <c r="Z40" s="167">
        <f t="shared" si="17"/>
        <v>1.7053790265121438E-2</v>
      </c>
    </row>
    <row r="41" spans="1:26" x14ac:dyDescent="0.25">
      <c r="A41" s="1" t="s">
        <v>148</v>
      </c>
      <c r="B41" s="161" t="s">
        <v>109</v>
      </c>
      <c r="C41" s="162">
        <v>48756</v>
      </c>
      <c r="D41" s="162">
        <v>44610</v>
      </c>
      <c r="E41" s="162">
        <v>156956</v>
      </c>
      <c r="F41" s="162">
        <v>172956</v>
      </c>
      <c r="G41" s="162">
        <v>178683</v>
      </c>
      <c r="H41" s="163">
        <f>IFERROR(G41/F41-1,"-")</f>
        <v>3.3112467910913823E-2</v>
      </c>
      <c r="I41" s="180">
        <f t="shared" si="1"/>
        <v>2.6648412503076546</v>
      </c>
      <c r="J41" s="163">
        <f>G41/G$9</f>
        <v>0.23547791937375628</v>
      </c>
      <c r="K41" s="162">
        <v>132747</v>
      </c>
      <c r="L41" s="162">
        <v>172305</v>
      </c>
      <c r="M41" s="162">
        <v>512513</v>
      </c>
      <c r="N41" s="162">
        <v>556416</v>
      </c>
      <c r="O41" s="162">
        <v>601977</v>
      </c>
      <c r="P41" s="163">
        <f>IFERROR(O41/N41-1,"-")</f>
        <v>8.1882979641131781E-2</v>
      </c>
      <c r="Q41" s="180">
        <f t="shared" si="9"/>
        <v>3.5347691473253633</v>
      </c>
      <c r="R41" s="163">
        <f>O41/O$9</f>
        <v>0.17097587784698495</v>
      </c>
      <c r="S41" s="162">
        <v>181503</v>
      </c>
      <c r="T41" s="162">
        <v>216915</v>
      </c>
      <c r="U41" s="162">
        <v>669469</v>
      </c>
      <c r="V41" s="162">
        <v>729372</v>
      </c>
      <c r="W41" s="162">
        <v>780660</v>
      </c>
      <c r="X41" s="163">
        <f>IFERROR(W41/V41-1,"-")</f>
        <v>7.0318027015021212E-2</v>
      </c>
      <c r="Y41" s="180">
        <f t="shared" si="10"/>
        <v>3.3010859324639261</v>
      </c>
      <c r="Z41" s="163">
        <f t="shared" si="17"/>
        <v>0.17725483488589636</v>
      </c>
    </row>
    <row r="42" spans="1:26" x14ac:dyDescent="0.25">
      <c r="A42" s="164" t="s">
        <v>112</v>
      </c>
      <c r="B42" s="165" t="s">
        <v>112</v>
      </c>
      <c r="C42" s="166">
        <v>24960</v>
      </c>
      <c r="D42" s="166">
        <v>17021</v>
      </c>
      <c r="E42" s="166">
        <v>75160</v>
      </c>
      <c r="F42" s="166">
        <v>74709</v>
      </c>
      <c r="G42" s="166">
        <v>75962</v>
      </c>
      <c r="H42" s="167">
        <f t="shared" ref="H42:H49" si="18">IFERROR(G42/F42-1,"-")</f>
        <v>1.6771741021831321E-2</v>
      </c>
      <c r="I42" s="181">
        <f t="shared" si="1"/>
        <v>2.0433493589743588</v>
      </c>
      <c r="J42" s="167">
        <f t="shared" ref="J42:J49" si="19">G42/G$9</f>
        <v>0.10010674608927136</v>
      </c>
      <c r="K42" s="166">
        <v>63301</v>
      </c>
      <c r="L42" s="166">
        <v>63769</v>
      </c>
      <c r="M42" s="166">
        <v>269103</v>
      </c>
      <c r="N42" s="166">
        <v>299592</v>
      </c>
      <c r="O42" s="166">
        <v>337098</v>
      </c>
      <c r="P42" s="167">
        <f t="shared" ref="P42:P49" si="20">IFERROR(O42/N42-1,"-")</f>
        <v>0.12519025875190248</v>
      </c>
      <c r="Q42" s="181">
        <f t="shared" si="9"/>
        <v>4.3253187153441495</v>
      </c>
      <c r="R42" s="167">
        <f t="shared" ref="R42:R49" si="21">O42/O$9</f>
        <v>9.574390129600123E-2</v>
      </c>
      <c r="S42" s="166">
        <v>88261</v>
      </c>
      <c r="T42" s="166">
        <v>80790</v>
      </c>
      <c r="U42" s="166">
        <v>344263</v>
      </c>
      <c r="V42" s="166">
        <v>374301</v>
      </c>
      <c r="W42" s="166">
        <v>413060</v>
      </c>
      <c r="X42" s="167">
        <f t="shared" ref="X42:X49" si="22">IFERROR(W42/V42-1,"-")</f>
        <v>0.10355035118794764</v>
      </c>
      <c r="Y42" s="181">
        <f t="shared" si="10"/>
        <v>3.6799832315518746</v>
      </c>
      <c r="Z42" s="167">
        <f t="shared" si="17"/>
        <v>9.1150271666534721E-2</v>
      </c>
    </row>
    <row r="43" spans="1:26" x14ac:dyDescent="0.25">
      <c r="A43" s="164" t="s">
        <v>115</v>
      </c>
      <c r="B43" s="165" t="s">
        <v>115</v>
      </c>
      <c r="C43" s="166">
        <v>3221</v>
      </c>
      <c r="D43" s="166">
        <v>2578</v>
      </c>
      <c r="E43" s="166">
        <v>7845</v>
      </c>
      <c r="F43" s="166">
        <v>10865</v>
      </c>
      <c r="G43" s="166">
        <v>11127</v>
      </c>
      <c r="H43" s="167">
        <f t="shared" si="18"/>
        <v>2.4114127933732243E-2</v>
      </c>
      <c r="I43" s="181">
        <f t="shared" si="1"/>
        <v>2.4545172306737038</v>
      </c>
      <c r="J43" s="167">
        <f t="shared" si="19"/>
        <v>1.4663749818795219E-2</v>
      </c>
      <c r="K43" s="166">
        <v>7570</v>
      </c>
      <c r="L43" s="166">
        <v>10918</v>
      </c>
      <c r="M43" s="166">
        <v>19949</v>
      </c>
      <c r="N43" s="166">
        <v>22563</v>
      </c>
      <c r="O43" s="166">
        <v>20333</v>
      </c>
      <c r="P43" s="167">
        <f t="shared" si="20"/>
        <v>-9.883437486149893E-2</v>
      </c>
      <c r="Q43" s="181">
        <f t="shared" si="9"/>
        <v>1.6859973579920742</v>
      </c>
      <c r="R43" s="167">
        <f t="shared" si="21"/>
        <v>5.775058721949086E-3</v>
      </c>
      <c r="S43" s="166">
        <v>10791</v>
      </c>
      <c r="T43" s="166">
        <v>13496</v>
      </c>
      <c r="U43" s="166">
        <v>27794</v>
      </c>
      <c r="V43" s="166">
        <v>33428</v>
      </c>
      <c r="W43" s="166">
        <v>31460</v>
      </c>
      <c r="X43" s="167">
        <f t="shared" si="22"/>
        <v>-5.88728012444657E-2</v>
      </c>
      <c r="Y43" s="181">
        <f t="shared" si="10"/>
        <v>1.9153924566768605</v>
      </c>
      <c r="Z43" s="167">
        <f t="shared" si="17"/>
        <v>7.3589977740845403E-3</v>
      </c>
    </row>
    <row r="44" spans="1:26" x14ac:dyDescent="0.25">
      <c r="A44" s="164" t="s">
        <v>118</v>
      </c>
      <c r="B44" s="165" t="s">
        <v>118</v>
      </c>
      <c r="C44" s="166">
        <v>1995</v>
      </c>
      <c r="D44" s="166">
        <v>1781</v>
      </c>
      <c r="E44" s="166">
        <v>5675</v>
      </c>
      <c r="F44" s="166">
        <v>7865</v>
      </c>
      <c r="G44" s="166">
        <v>8232</v>
      </c>
      <c r="H44" s="167">
        <f t="shared" si="18"/>
        <v>4.6662428480610307E-2</v>
      </c>
      <c r="I44" s="181">
        <f t="shared" si="1"/>
        <v>3.1263157894736846</v>
      </c>
      <c r="J44" s="167">
        <f t="shared" si="19"/>
        <v>1.0848565517059606E-2</v>
      </c>
      <c r="K44" s="166">
        <v>3970</v>
      </c>
      <c r="L44" s="166">
        <v>8252</v>
      </c>
      <c r="M44" s="166">
        <v>12032</v>
      </c>
      <c r="N44" s="166">
        <v>11886</v>
      </c>
      <c r="O44" s="166">
        <v>11380</v>
      </c>
      <c r="P44" s="167">
        <f t="shared" si="20"/>
        <v>-4.2571092041056691E-2</v>
      </c>
      <c r="Q44" s="181">
        <f t="shared" si="9"/>
        <v>1.8664987405541562</v>
      </c>
      <c r="R44" s="167">
        <f t="shared" si="21"/>
        <v>3.2321924091762455E-3</v>
      </c>
      <c r="S44" s="166">
        <v>5965</v>
      </c>
      <c r="T44" s="166">
        <v>10033</v>
      </c>
      <c r="U44" s="166">
        <v>17707</v>
      </c>
      <c r="V44" s="166">
        <v>19751</v>
      </c>
      <c r="W44" s="166">
        <v>19612</v>
      </c>
      <c r="X44" s="167">
        <f t="shared" si="22"/>
        <v>-7.0376183484380794E-3</v>
      </c>
      <c r="Y44" s="181">
        <f t="shared" si="10"/>
        <v>2.2878457669740149</v>
      </c>
      <c r="Z44" s="167">
        <f t="shared" si="17"/>
        <v>4.688269899464451E-3</v>
      </c>
    </row>
    <row r="45" spans="1:26" x14ac:dyDescent="0.25">
      <c r="A45" s="164" t="s">
        <v>125</v>
      </c>
      <c r="B45" s="165" t="s">
        <v>125</v>
      </c>
      <c r="C45" s="166">
        <v>885</v>
      </c>
      <c r="D45" s="166">
        <v>1430</v>
      </c>
      <c r="E45" s="166">
        <v>3236</v>
      </c>
      <c r="F45" s="166">
        <v>3482</v>
      </c>
      <c r="G45" s="166">
        <v>3809</v>
      </c>
      <c r="H45" s="167">
        <f t="shared" si="18"/>
        <v>9.3911545089029325E-2</v>
      </c>
      <c r="I45" s="181">
        <f t="shared" si="1"/>
        <v>3.303954802259887</v>
      </c>
      <c r="J45" s="167">
        <f t="shared" si="19"/>
        <v>5.0197019016618126E-3</v>
      </c>
      <c r="K45" s="166">
        <v>6712</v>
      </c>
      <c r="L45" s="166">
        <v>13570</v>
      </c>
      <c r="M45" s="166">
        <v>27358</v>
      </c>
      <c r="N45" s="166">
        <v>26160</v>
      </c>
      <c r="O45" s="166">
        <v>28369</v>
      </c>
      <c r="P45" s="167">
        <f t="shared" si="20"/>
        <v>8.4441896024464835E-2</v>
      </c>
      <c r="Q45" s="181">
        <f t="shared" si="9"/>
        <v>3.2266090584028602</v>
      </c>
      <c r="R45" s="167">
        <f t="shared" si="21"/>
        <v>8.0574750840000792E-3</v>
      </c>
      <c r="S45" s="166">
        <v>7597</v>
      </c>
      <c r="T45" s="166">
        <v>15000</v>
      </c>
      <c r="U45" s="166">
        <v>30594</v>
      </c>
      <c r="V45" s="166">
        <v>29642</v>
      </c>
      <c r="W45" s="166">
        <v>32178</v>
      </c>
      <c r="X45" s="167">
        <f t="shared" si="22"/>
        <v>8.5554281087645956E-2</v>
      </c>
      <c r="Y45" s="181">
        <f t="shared" si="10"/>
        <v>3.2356193234171382</v>
      </c>
      <c r="Z45" s="167">
        <f t="shared" si="17"/>
        <v>8.100351798961734E-3</v>
      </c>
    </row>
    <row r="46" spans="1:26" x14ac:dyDescent="0.25">
      <c r="A46" s="164" t="s">
        <v>121</v>
      </c>
      <c r="B46" s="165" t="s">
        <v>121</v>
      </c>
      <c r="C46" s="166">
        <v>1080</v>
      </c>
      <c r="D46" s="166">
        <v>722</v>
      </c>
      <c r="E46" s="166">
        <v>1778</v>
      </c>
      <c r="F46" s="166">
        <v>2269</v>
      </c>
      <c r="G46" s="166">
        <v>2413</v>
      </c>
      <c r="H46" s="167">
        <f t="shared" si="18"/>
        <v>6.3464081092992508E-2</v>
      </c>
      <c r="I46" s="181">
        <f t="shared" si="1"/>
        <v>1.2342592592592592</v>
      </c>
      <c r="J46" s="167">
        <f t="shared" si="19"/>
        <v>3.1799791779233274E-3</v>
      </c>
      <c r="K46" s="166">
        <v>11022</v>
      </c>
      <c r="L46" s="166">
        <v>16968</v>
      </c>
      <c r="M46" s="166">
        <v>29000</v>
      </c>
      <c r="N46" s="166">
        <v>33231</v>
      </c>
      <c r="O46" s="166">
        <v>33087</v>
      </c>
      <c r="P46" s="167">
        <f t="shared" si="20"/>
        <v>-4.3333032409497152E-3</v>
      </c>
      <c r="Q46" s="181">
        <f t="shared" si="9"/>
        <v>2.0019052803483941</v>
      </c>
      <c r="R46" s="167">
        <f t="shared" si="21"/>
        <v>9.397500021301795E-3</v>
      </c>
      <c r="S46" s="166">
        <v>12102</v>
      </c>
      <c r="T46" s="166">
        <v>17690</v>
      </c>
      <c r="U46" s="166">
        <v>30778</v>
      </c>
      <c r="V46" s="166">
        <v>35500</v>
      </c>
      <c r="W46" s="166">
        <v>35500</v>
      </c>
      <c r="X46" s="167">
        <f t="shared" si="22"/>
        <v>0</v>
      </c>
      <c r="Y46" s="181">
        <f t="shared" si="10"/>
        <v>1.9333994381094035</v>
      </c>
      <c r="Z46" s="167">
        <f t="shared" si="17"/>
        <v>8.1490693491679499E-3</v>
      </c>
    </row>
    <row r="47" spans="1:26" x14ac:dyDescent="0.25">
      <c r="A47" s="164" t="s">
        <v>130</v>
      </c>
      <c r="B47" s="165" t="s">
        <v>130</v>
      </c>
      <c r="C47" s="166">
        <v>1099</v>
      </c>
      <c r="D47" s="166">
        <v>749</v>
      </c>
      <c r="E47" s="166">
        <v>2218</v>
      </c>
      <c r="F47" s="166">
        <v>2218</v>
      </c>
      <c r="G47" s="166">
        <v>1673</v>
      </c>
      <c r="H47" s="167">
        <f t="shared" si="18"/>
        <v>-0.24571686203787191</v>
      </c>
      <c r="I47" s="181">
        <f t="shared" si="1"/>
        <v>0.52229299363057335</v>
      </c>
      <c r="J47" s="167">
        <f t="shared" si="19"/>
        <v>2.2047679919874538E-3</v>
      </c>
      <c r="K47" s="166">
        <v>2296</v>
      </c>
      <c r="L47" s="166">
        <v>2639</v>
      </c>
      <c r="M47" s="166">
        <v>6605</v>
      </c>
      <c r="N47" s="166">
        <v>7002</v>
      </c>
      <c r="O47" s="166">
        <v>6960</v>
      </c>
      <c r="P47" s="167">
        <f t="shared" si="20"/>
        <v>-5.9982862039417162E-3</v>
      </c>
      <c r="Q47" s="181">
        <f t="shared" si="9"/>
        <v>2.0313588850174216</v>
      </c>
      <c r="R47" s="167">
        <f t="shared" si="21"/>
        <v>1.9768066052606912E-3</v>
      </c>
      <c r="S47" s="166">
        <v>3395</v>
      </c>
      <c r="T47" s="166">
        <v>3388</v>
      </c>
      <c r="U47" s="166">
        <v>8823</v>
      </c>
      <c r="V47" s="166">
        <v>9220</v>
      </c>
      <c r="W47" s="166">
        <v>8633</v>
      </c>
      <c r="X47" s="167">
        <f t="shared" si="22"/>
        <v>-6.3665943600867636E-2</v>
      </c>
      <c r="Y47" s="181">
        <f t="shared" si="10"/>
        <v>1.5428571428571427</v>
      </c>
      <c r="Z47" s="167">
        <f t="shared" si="17"/>
        <v>2.336059486246956E-3</v>
      </c>
    </row>
    <row r="48" spans="1:26" x14ac:dyDescent="0.25">
      <c r="A48" s="164" t="s">
        <v>133</v>
      </c>
      <c r="B48" s="165" t="s">
        <v>133</v>
      </c>
      <c r="C48" s="166">
        <v>1080</v>
      </c>
      <c r="D48" s="166">
        <v>761</v>
      </c>
      <c r="E48" s="166">
        <v>1311</v>
      </c>
      <c r="F48" s="166">
        <v>1982</v>
      </c>
      <c r="G48" s="166">
        <v>1393</v>
      </c>
      <c r="H48" s="167">
        <f t="shared" si="18"/>
        <v>-0.29717457114026236</v>
      </c>
      <c r="I48" s="181">
        <f t="shared" si="1"/>
        <v>0.28981481481481475</v>
      </c>
      <c r="J48" s="167">
        <f t="shared" si="19"/>
        <v>1.835769164876583E-3</v>
      </c>
      <c r="K48" s="166">
        <v>4136</v>
      </c>
      <c r="L48" s="166">
        <v>3019</v>
      </c>
      <c r="M48" s="166">
        <v>6804</v>
      </c>
      <c r="N48" s="166">
        <v>8431</v>
      </c>
      <c r="O48" s="166">
        <v>7038</v>
      </c>
      <c r="P48" s="167">
        <f t="shared" si="20"/>
        <v>-0.16522357964654255</v>
      </c>
      <c r="Q48" s="181">
        <f t="shared" si="9"/>
        <v>0.70164410058027071</v>
      </c>
      <c r="R48" s="167">
        <f t="shared" si="21"/>
        <v>1.9989604723886127E-3</v>
      </c>
      <c r="S48" s="166">
        <v>5216</v>
      </c>
      <c r="T48" s="166">
        <v>3780</v>
      </c>
      <c r="U48" s="166">
        <v>8115</v>
      </c>
      <c r="V48" s="166">
        <v>10413</v>
      </c>
      <c r="W48" s="166">
        <v>8431</v>
      </c>
      <c r="X48" s="167">
        <f t="shared" si="22"/>
        <v>-0.19033899932776333</v>
      </c>
      <c r="Y48" s="181">
        <f t="shared" si="10"/>
        <v>0.61637269938650308</v>
      </c>
      <c r="Z48" s="167">
        <f t="shared" si="17"/>
        <v>2.1486028256708658E-3</v>
      </c>
    </row>
    <row r="49" spans="1:26" x14ac:dyDescent="0.25">
      <c r="A49" s="169" t="s">
        <v>147</v>
      </c>
      <c r="B49" s="170" t="s">
        <v>147</v>
      </c>
      <c r="C49" s="171">
        <f>C41-SUM(C42:C48)</f>
        <v>14436</v>
      </c>
      <c r="D49" s="171">
        <f>D41-SUM(D42:D48)</f>
        <v>19568</v>
      </c>
      <c r="E49" s="171">
        <f>E41-SUM(E42:E48)</f>
        <v>59733</v>
      </c>
      <c r="F49" s="171">
        <f>F41-SUM(F42:F48)</f>
        <v>69566</v>
      </c>
      <c r="G49" s="171">
        <f>G41-SUM(G42:G48)</f>
        <v>74074</v>
      </c>
      <c r="H49" s="172">
        <f t="shared" si="18"/>
        <v>6.4801770980076556E-2</v>
      </c>
      <c r="I49" s="182">
        <f t="shared" si="1"/>
        <v>4.1311997783319478</v>
      </c>
      <c r="J49" s="172">
        <f t="shared" si="19"/>
        <v>9.7618639712180919E-2</v>
      </c>
      <c r="K49" s="171">
        <f>K41-SUM(K42:K48)</f>
        <v>33740</v>
      </c>
      <c r="L49" s="171">
        <f>L41-SUM(L42:L48)</f>
        <v>53170</v>
      </c>
      <c r="M49" s="171">
        <f>M41-SUM(M42:M48)</f>
        <v>141662</v>
      </c>
      <c r="N49" s="171">
        <f>N41-SUM(N42:N48)</f>
        <v>147551</v>
      </c>
      <c r="O49" s="171">
        <f>O41-SUM(O42:O48)</f>
        <v>157712</v>
      </c>
      <c r="P49" s="172">
        <f t="shared" si="20"/>
        <v>6.8864324877500049E-2</v>
      </c>
      <c r="Q49" s="182">
        <f t="shared" si="9"/>
        <v>3.6743331357439244</v>
      </c>
      <c r="R49" s="172">
        <f t="shared" si="21"/>
        <v>4.4793983236907205E-2</v>
      </c>
      <c r="S49" s="171">
        <f>S41-SUM(S42:S48)</f>
        <v>48176</v>
      </c>
      <c r="T49" s="171">
        <f>T41-SUM(T42:T48)</f>
        <v>72738</v>
      </c>
      <c r="U49" s="171">
        <f>U41-SUM(U42:U48)</f>
        <v>201395</v>
      </c>
      <c r="V49" s="171">
        <f>V41-SUM(V42:V48)</f>
        <v>217117</v>
      </c>
      <c r="W49" s="171">
        <f>W41-SUM(W42:W48)</f>
        <v>231786</v>
      </c>
      <c r="X49" s="172">
        <f t="shared" si="22"/>
        <v>6.7562650552467129E-2</v>
      </c>
      <c r="Y49" s="182">
        <f t="shared" si="10"/>
        <v>3.8112338093656595</v>
      </c>
      <c r="Z49" s="172">
        <f t="shared" si="17"/>
        <v>5.3323212085765126E-2</v>
      </c>
    </row>
    <row r="50" spans="1:26" x14ac:dyDescent="0.25">
      <c r="A50" s="1"/>
      <c r="B50" s="157" t="s">
        <v>48</v>
      </c>
      <c r="C50" s="155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x14ac:dyDescent="0.25">
      <c r="A51" s="1" t="s">
        <v>0</v>
      </c>
      <c r="B51" s="158" t="s">
        <v>70</v>
      </c>
      <c r="C51" s="178">
        <f>C52+C55</f>
        <v>0</v>
      </c>
      <c r="D51" s="178">
        <f>D52+D55</f>
        <v>0</v>
      </c>
      <c r="E51" s="178">
        <f>E52+E55</f>
        <v>0</v>
      </c>
      <c r="F51" s="178">
        <f>F52+F55</f>
        <v>0</v>
      </c>
      <c r="G51" s="178">
        <f>G52+G55</f>
        <v>0</v>
      </c>
      <c r="H51" s="179" t="str">
        <f>IFERROR(G51/F51-1,"-")</f>
        <v>-</v>
      </c>
      <c r="I51" s="179" t="str">
        <f t="shared" si="1"/>
        <v>-</v>
      </c>
      <c r="J51" s="179">
        <f>G51/G$9</f>
        <v>0</v>
      </c>
      <c r="K51" s="178">
        <f>K52+K55</f>
        <v>0</v>
      </c>
      <c r="L51" s="178">
        <f>L52+L55</f>
        <v>0</v>
      </c>
      <c r="M51" s="178">
        <f>M52+M55</f>
        <v>0</v>
      </c>
      <c r="N51" s="178">
        <f>N52+N55</f>
        <v>0</v>
      </c>
      <c r="O51" s="178">
        <f>O52+O55</f>
        <v>0</v>
      </c>
      <c r="P51" s="179" t="str">
        <f>IFERROR(O51/N51-1,"-")</f>
        <v>-</v>
      </c>
      <c r="Q51" s="179" t="str">
        <f t="shared" si="9"/>
        <v>-</v>
      </c>
      <c r="R51" s="179">
        <f>O51/O$9</f>
        <v>0</v>
      </c>
      <c r="S51" s="178">
        <f>S52+S55</f>
        <v>10755</v>
      </c>
      <c r="T51" s="178">
        <f>T52+T55</f>
        <v>20161</v>
      </c>
      <c r="U51" s="178">
        <f>U52+U55</f>
        <v>37638</v>
      </c>
      <c r="V51" s="178">
        <f>V52+V55</f>
        <v>50521</v>
      </c>
      <c r="W51" s="178">
        <f>W52+W55</f>
        <v>43075</v>
      </c>
      <c r="X51" s="179">
        <f>IFERROR(W51/V51-1,"-")</f>
        <v>-0.14738425605193883</v>
      </c>
      <c r="Y51" s="179">
        <f t="shared" si="10"/>
        <v>3.0051139005113905</v>
      </c>
      <c r="Z51" s="179">
        <f t="shared" ref="Z51:Z63" si="23">U51/U$9</f>
        <v>9.9653867101170725E-3</v>
      </c>
    </row>
    <row r="52" spans="1:26" x14ac:dyDescent="0.25">
      <c r="A52" s="1" t="s">
        <v>98</v>
      </c>
      <c r="B52" s="161" t="s">
        <v>99</v>
      </c>
      <c r="C52" s="162">
        <v>0</v>
      </c>
      <c r="D52" s="162">
        <v>0</v>
      </c>
      <c r="E52" s="162">
        <v>0</v>
      </c>
      <c r="F52" s="162">
        <v>0</v>
      </c>
      <c r="G52" s="162">
        <v>0</v>
      </c>
      <c r="H52" s="163" t="str">
        <f>IFERROR(G52/F52-1,"-")</f>
        <v>-</v>
      </c>
      <c r="I52" s="180" t="str">
        <f t="shared" si="1"/>
        <v>-</v>
      </c>
      <c r="J52" s="163">
        <f>G52/G$9</f>
        <v>0</v>
      </c>
      <c r="K52" s="162">
        <v>0</v>
      </c>
      <c r="L52" s="162">
        <v>0</v>
      </c>
      <c r="M52" s="162">
        <v>0</v>
      </c>
      <c r="N52" s="162">
        <v>0</v>
      </c>
      <c r="O52" s="162">
        <v>0</v>
      </c>
      <c r="P52" s="163" t="str">
        <f>IFERROR(O52/N52-1,"-")</f>
        <v>-</v>
      </c>
      <c r="Q52" s="180" t="str">
        <f t="shared" si="9"/>
        <v>-</v>
      </c>
      <c r="R52" s="163">
        <f>O52/O$9</f>
        <v>0</v>
      </c>
      <c r="S52" s="162">
        <v>1989</v>
      </c>
      <c r="T52" s="162">
        <v>4950</v>
      </c>
      <c r="U52" s="162">
        <v>6738</v>
      </c>
      <c r="V52" s="162">
        <v>20078</v>
      </c>
      <c r="W52" s="162">
        <v>10886</v>
      </c>
      <c r="X52" s="163">
        <f>IFERROR(W52/V52-1,"-")</f>
        <v>-0.45781452335890027</v>
      </c>
      <c r="Y52" s="180">
        <f t="shared" si="10"/>
        <v>4.4731020613373556</v>
      </c>
      <c r="Z52" s="163">
        <f t="shared" si="23"/>
        <v>1.7840155070080461E-3</v>
      </c>
    </row>
    <row r="53" spans="1:26" x14ac:dyDescent="0.25">
      <c r="A53" s="164" t="s">
        <v>105</v>
      </c>
      <c r="B53" s="165" t="s">
        <v>105</v>
      </c>
      <c r="C53" s="166">
        <v>0</v>
      </c>
      <c r="D53" s="166">
        <v>0</v>
      </c>
      <c r="E53" s="166">
        <v>0</v>
      </c>
      <c r="F53" s="166">
        <v>0</v>
      </c>
      <c r="G53" s="166">
        <v>0</v>
      </c>
      <c r="H53" s="167" t="str">
        <f>IFERROR(G53/F53-1,"-")</f>
        <v>-</v>
      </c>
      <c r="I53" s="181" t="str">
        <f t="shared" si="1"/>
        <v>-</v>
      </c>
      <c r="J53" s="167">
        <f>G53/G$9</f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7" t="str">
        <f>IFERROR(O53/N53-1,"-")</f>
        <v>-</v>
      </c>
      <c r="Q53" s="181" t="str">
        <f t="shared" si="9"/>
        <v>-</v>
      </c>
      <c r="R53" s="167">
        <f>O53/O$9</f>
        <v>0</v>
      </c>
      <c r="S53" s="166">
        <v>1487</v>
      </c>
      <c r="T53" s="166">
        <v>2415</v>
      </c>
      <c r="U53" s="166">
        <v>3508</v>
      </c>
      <c r="V53" s="166">
        <v>14700</v>
      </c>
      <c r="W53" s="166">
        <v>7147</v>
      </c>
      <c r="X53" s="167">
        <f>IFERROR(W53/V53-1,"-")</f>
        <v>-0.51380952380952383</v>
      </c>
      <c r="Y53" s="181">
        <f t="shared" si="10"/>
        <v>3.8063214525891054</v>
      </c>
      <c r="Z53" s="167">
        <f t="shared" si="23"/>
        <v>9.2881068545328373E-4</v>
      </c>
    </row>
    <row r="54" spans="1:26" x14ac:dyDescent="0.25">
      <c r="A54" s="164" t="s">
        <v>102</v>
      </c>
      <c r="B54" s="165" t="s">
        <v>102</v>
      </c>
      <c r="C54" s="166">
        <v>0</v>
      </c>
      <c r="D54" s="166">
        <v>0</v>
      </c>
      <c r="E54" s="166">
        <v>0</v>
      </c>
      <c r="F54" s="166">
        <v>0</v>
      </c>
      <c r="G54" s="166">
        <v>0</v>
      </c>
      <c r="H54" s="167" t="str">
        <f>IFERROR(G54/F54-1,"-")</f>
        <v>-</v>
      </c>
      <c r="I54" s="181" t="str">
        <f t="shared" si="1"/>
        <v>-</v>
      </c>
      <c r="J54" s="167">
        <f>G54/G$9</f>
        <v>0</v>
      </c>
      <c r="K54" s="166">
        <v>0</v>
      </c>
      <c r="L54" s="166">
        <v>0</v>
      </c>
      <c r="M54" s="166">
        <v>0</v>
      </c>
      <c r="N54" s="166">
        <v>0</v>
      </c>
      <c r="O54" s="166">
        <v>0</v>
      </c>
      <c r="P54" s="167" t="str">
        <f>IFERROR(O54/N54-1,"-")</f>
        <v>-</v>
      </c>
      <c r="Q54" s="181" t="str">
        <f t="shared" si="9"/>
        <v>-</v>
      </c>
      <c r="R54" s="167">
        <f>O54/O$9</f>
        <v>0</v>
      </c>
      <c r="S54" s="166">
        <v>502</v>
      </c>
      <c r="T54" s="166">
        <v>2535</v>
      </c>
      <c r="U54" s="166">
        <v>3230</v>
      </c>
      <c r="V54" s="166">
        <v>5378</v>
      </c>
      <c r="W54" s="166">
        <v>3739</v>
      </c>
      <c r="X54" s="167">
        <f>IFERROR(W54/V54-1,"-")</f>
        <v>-0.30476013387876533</v>
      </c>
      <c r="Y54" s="181">
        <f t="shared" si="10"/>
        <v>6.4482071713147411</v>
      </c>
      <c r="Z54" s="167">
        <f t="shared" si="23"/>
        <v>8.552048215547624E-4</v>
      </c>
    </row>
    <row r="55" spans="1:26" x14ac:dyDescent="0.25">
      <c r="A55" s="1" t="s">
        <v>148</v>
      </c>
      <c r="B55" s="161" t="s">
        <v>109</v>
      </c>
      <c r="C55" s="162">
        <v>0</v>
      </c>
      <c r="D55" s="162">
        <v>0</v>
      </c>
      <c r="E55" s="162">
        <v>0</v>
      </c>
      <c r="F55" s="162">
        <v>0</v>
      </c>
      <c r="G55" s="162">
        <v>0</v>
      </c>
      <c r="H55" s="163" t="str">
        <f>IFERROR(G55/F55-1,"-")</f>
        <v>-</v>
      </c>
      <c r="I55" s="180" t="str">
        <f t="shared" si="1"/>
        <v>-</v>
      </c>
      <c r="J55" s="163">
        <f>G55/G$9</f>
        <v>0</v>
      </c>
      <c r="K55" s="162">
        <v>0</v>
      </c>
      <c r="L55" s="162">
        <v>0</v>
      </c>
      <c r="M55" s="162">
        <v>0</v>
      </c>
      <c r="N55" s="162">
        <v>0</v>
      </c>
      <c r="O55" s="162">
        <v>0</v>
      </c>
      <c r="P55" s="163" t="str">
        <f>IFERROR(O55/N55-1,"-")</f>
        <v>-</v>
      </c>
      <c r="Q55" s="180" t="str">
        <f t="shared" si="9"/>
        <v>-</v>
      </c>
      <c r="R55" s="163">
        <f>O55/O$9</f>
        <v>0</v>
      </c>
      <c r="S55" s="162">
        <v>8766</v>
      </c>
      <c r="T55" s="162">
        <v>15211</v>
      </c>
      <c r="U55" s="162">
        <v>30900</v>
      </c>
      <c r="V55" s="162">
        <v>30443</v>
      </c>
      <c r="W55" s="162">
        <v>32189</v>
      </c>
      <c r="X55" s="163">
        <f>IFERROR(W55/V55-1,"-")</f>
        <v>5.7353086095325745E-2</v>
      </c>
      <c r="Y55" s="180">
        <f t="shared" si="10"/>
        <v>2.6720282911248003</v>
      </c>
      <c r="Z55" s="163">
        <f t="shared" si="23"/>
        <v>8.1813712031090276E-3</v>
      </c>
    </row>
    <row r="56" spans="1:26" x14ac:dyDescent="0.25">
      <c r="A56" s="164" t="s">
        <v>112</v>
      </c>
      <c r="B56" s="165" t="s">
        <v>112</v>
      </c>
      <c r="C56" s="166">
        <v>0</v>
      </c>
      <c r="D56" s="166">
        <v>0</v>
      </c>
      <c r="E56" s="166">
        <v>0</v>
      </c>
      <c r="F56" s="166">
        <v>0</v>
      </c>
      <c r="G56" s="166">
        <v>0</v>
      </c>
      <c r="H56" s="167" t="str">
        <f t="shared" ref="H56:H63" si="24">IFERROR(G56/F56-1,"-")</f>
        <v>-</v>
      </c>
      <c r="I56" s="181" t="str">
        <f t="shared" si="1"/>
        <v>-</v>
      </c>
      <c r="J56" s="167">
        <f t="shared" ref="J56:J63" si="25">G56/G$9</f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7" t="str">
        <f t="shared" ref="P56:P63" si="26">IFERROR(O56/N56-1,"-")</f>
        <v>-</v>
      </c>
      <c r="Q56" s="181" t="str">
        <f t="shared" si="9"/>
        <v>-</v>
      </c>
      <c r="R56" s="167">
        <f t="shared" ref="R56:R63" si="27">O56/O$9</f>
        <v>0</v>
      </c>
      <c r="S56" s="166">
        <v>2464</v>
      </c>
      <c r="T56" s="166">
        <v>3030</v>
      </c>
      <c r="U56" s="166">
        <v>10329</v>
      </c>
      <c r="V56" s="166">
        <v>9247</v>
      </c>
      <c r="W56" s="166">
        <v>10942</v>
      </c>
      <c r="X56" s="167">
        <f t="shared" ref="X56:X63" si="28">IFERROR(W56/V56-1,"-")</f>
        <v>0.18330269276522104</v>
      </c>
      <c r="Y56" s="181">
        <f t="shared" si="10"/>
        <v>3.4407467532467528</v>
      </c>
      <c r="Z56" s="167">
        <f t="shared" si="23"/>
        <v>2.7348020439130465E-3</v>
      </c>
    </row>
    <row r="57" spans="1:26" x14ac:dyDescent="0.25">
      <c r="A57" s="164" t="s">
        <v>115</v>
      </c>
      <c r="B57" s="165" t="s">
        <v>115</v>
      </c>
      <c r="C57" s="166">
        <v>0</v>
      </c>
      <c r="D57" s="166">
        <v>0</v>
      </c>
      <c r="E57" s="166">
        <v>0</v>
      </c>
      <c r="F57" s="166">
        <v>0</v>
      </c>
      <c r="G57" s="166">
        <v>0</v>
      </c>
      <c r="H57" s="167" t="str">
        <f t="shared" si="24"/>
        <v>-</v>
      </c>
      <c r="I57" s="181" t="str">
        <f t="shared" si="1"/>
        <v>-</v>
      </c>
      <c r="J57" s="167">
        <f t="shared" si="25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7" t="str">
        <f t="shared" si="26"/>
        <v>-</v>
      </c>
      <c r="Q57" s="181" t="str">
        <f t="shared" si="9"/>
        <v>-</v>
      </c>
      <c r="R57" s="167">
        <f t="shared" si="27"/>
        <v>0</v>
      </c>
      <c r="S57" s="166">
        <v>2785</v>
      </c>
      <c r="T57" s="166">
        <v>5150</v>
      </c>
      <c r="U57" s="166">
        <v>6783</v>
      </c>
      <c r="V57" s="166">
        <v>6068</v>
      </c>
      <c r="W57" s="166">
        <v>6432</v>
      </c>
      <c r="X57" s="167">
        <f t="shared" si="28"/>
        <v>5.9986816084377059E-2</v>
      </c>
      <c r="Y57" s="181">
        <f t="shared" si="10"/>
        <v>1.3095152603231597</v>
      </c>
      <c r="Z57" s="167">
        <f t="shared" si="23"/>
        <v>1.7959301252650009E-3</v>
      </c>
    </row>
    <row r="58" spans="1:26" x14ac:dyDescent="0.25">
      <c r="A58" s="164" t="s">
        <v>118</v>
      </c>
      <c r="B58" s="165" t="s">
        <v>118</v>
      </c>
      <c r="C58" s="166">
        <v>0</v>
      </c>
      <c r="D58" s="166">
        <v>0</v>
      </c>
      <c r="E58" s="166">
        <v>0</v>
      </c>
      <c r="F58" s="166">
        <v>0</v>
      </c>
      <c r="G58" s="166">
        <v>0</v>
      </c>
      <c r="H58" s="167" t="str">
        <f t="shared" si="24"/>
        <v>-</v>
      </c>
      <c r="I58" s="181" t="str">
        <f t="shared" si="1"/>
        <v>-</v>
      </c>
      <c r="J58" s="167">
        <f t="shared" si="25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7" t="str">
        <f t="shared" si="26"/>
        <v>-</v>
      </c>
      <c r="Q58" s="181" t="str">
        <f t="shared" si="9"/>
        <v>-</v>
      </c>
      <c r="R58" s="167">
        <f t="shared" si="27"/>
        <v>0</v>
      </c>
      <c r="S58" s="166">
        <v>488</v>
      </c>
      <c r="T58" s="166">
        <v>1642</v>
      </c>
      <c r="U58" s="166">
        <v>2739</v>
      </c>
      <c r="V58" s="166">
        <v>2907</v>
      </c>
      <c r="W58" s="166">
        <v>2287</v>
      </c>
      <c r="X58" s="167">
        <f t="shared" si="28"/>
        <v>-0.21327829377364982</v>
      </c>
      <c r="Y58" s="181">
        <f t="shared" si="10"/>
        <v>3.6864754098360653</v>
      </c>
      <c r="Z58" s="167">
        <f t="shared" si="23"/>
        <v>7.2520309790665457E-4</v>
      </c>
    </row>
    <row r="59" spans="1:26" x14ac:dyDescent="0.25">
      <c r="A59" s="164" t="s">
        <v>125</v>
      </c>
      <c r="B59" s="165" t="s">
        <v>125</v>
      </c>
      <c r="C59" s="166">
        <v>0</v>
      </c>
      <c r="D59" s="166">
        <v>0</v>
      </c>
      <c r="E59" s="166">
        <v>0</v>
      </c>
      <c r="F59" s="166">
        <v>0</v>
      </c>
      <c r="G59" s="166">
        <v>0</v>
      </c>
      <c r="H59" s="167" t="str">
        <f t="shared" si="24"/>
        <v>-</v>
      </c>
      <c r="I59" s="181" t="str">
        <f t="shared" si="1"/>
        <v>-</v>
      </c>
      <c r="J59" s="167">
        <f t="shared" si="25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7" t="str">
        <f t="shared" si="26"/>
        <v>-</v>
      </c>
      <c r="Q59" s="181" t="str">
        <f t="shared" si="9"/>
        <v>-</v>
      </c>
      <c r="R59" s="167">
        <f t="shared" si="27"/>
        <v>0</v>
      </c>
      <c r="S59" s="166">
        <v>271</v>
      </c>
      <c r="T59" s="166">
        <v>377</v>
      </c>
      <c r="U59" s="166">
        <v>866</v>
      </c>
      <c r="V59" s="166">
        <v>806</v>
      </c>
      <c r="W59" s="166">
        <v>1078</v>
      </c>
      <c r="X59" s="167">
        <f t="shared" si="28"/>
        <v>0.33746898263027303</v>
      </c>
      <c r="Y59" s="181">
        <f t="shared" si="10"/>
        <v>2.9778597785977858</v>
      </c>
      <c r="Z59" s="167">
        <f t="shared" si="23"/>
        <v>2.2929020912273196E-4</v>
      </c>
    </row>
    <row r="60" spans="1:26" x14ac:dyDescent="0.25">
      <c r="A60" s="164" t="s">
        <v>121</v>
      </c>
      <c r="B60" s="165" t="s">
        <v>121</v>
      </c>
      <c r="C60" s="166">
        <v>0</v>
      </c>
      <c r="D60" s="166">
        <v>0</v>
      </c>
      <c r="E60" s="166">
        <v>0</v>
      </c>
      <c r="F60" s="166">
        <v>0</v>
      </c>
      <c r="G60" s="166">
        <v>0</v>
      </c>
      <c r="H60" s="167" t="str">
        <f t="shared" si="24"/>
        <v>-</v>
      </c>
      <c r="I60" s="181" t="str">
        <f t="shared" si="1"/>
        <v>-</v>
      </c>
      <c r="J60" s="167">
        <f t="shared" si="25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7" t="str">
        <f t="shared" si="26"/>
        <v>-</v>
      </c>
      <c r="Q60" s="181" t="str">
        <f t="shared" si="9"/>
        <v>-</v>
      </c>
      <c r="R60" s="167">
        <f t="shared" si="27"/>
        <v>0</v>
      </c>
      <c r="S60" s="166">
        <v>177</v>
      </c>
      <c r="T60" s="166">
        <v>476</v>
      </c>
      <c r="U60" s="166">
        <v>649</v>
      </c>
      <c r="V60" s="166">
        <v>683</v>
      </c>
      <c r="W60" s="166">
        <v>802</v>
      </c>
      <c r="X60" s="167">
        <f t="shared" si="28"/>
        <v>0.17423133235724753</v>
      </c>
      <c r="Y60" s="181">
        <f t="shared" si="10"/>
        <v>3.5310734463276834</v>
      </c>
      <c r="Z60" s="167">
        <f t="shared" si="23"/>
        <v>1.7183527219474947E-4</v>
      </c>
    </row>
    <row r="61" spans="1:26" x14ac:dyDescent="0.25">
      <c r="A61" s="164" t="s">
        <v>130</v>
      </c>
      <c r="B61" s="165" t="s">
        <v>130</v>
      </c>
      <c r="C61" s="166">
        <v>0</v>
      </c>
      <c r="D61" s="166">
        <v>0</v>
      </c>
      <c r="E61" s="166">
        <v>0</v>
      </c>
      <c r="F61" s="166">
        <v>0</v>
      </c>
      <c r="G61" s="166">
        <v>0</v>
      </c>
      <c r="H61" s="167" t="str">
        <f t="shared" si="24"/>
        <v>-</v>
      </c>
      <c r="I61" s="181" t="str">
        <f t="shared" si="1"/>
        <v>-</v>
      </c>
      <c r="J61" s="167">
        <f t="shared" si="25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7" t="str">
        <f t="shared" si="26"/>
        <v>-</v>
      </c>
      <c r="Q61" s="181" t="str">
        <f t="shared" si="9"/>
        <v>-</v>
      </c>
      <c r="R61" s="167">
        <f t="shared" si="27"/>
        <v>0</v>
      </c>
      <c r="S61" s="166">
        <v>76</v>
      </c>
      <c r="T61" s="166">
        <v>98</v>
      </c>
      <c r="U61" s="166">
        <v>132</v>
      </c>
      <c r="V61" s="166">
        <v>239</v>
      </c>
      <c r="W61" s="166">
        <v>141</v>
      </c>
      <c r="X61" s="167">
        <f t="shared" si="28"/>
        <v>-0.41004184100418406</v>
      </c>
      <c r="Y61" s="181">
        <f t="shared" si="10"/>
        <v>0.85526315789473695</v>
      </c>
      <c r="Z61" s="167">
        <f t="shared" si="23"/>
        <v>3.4949546887067689E-5</v>
      </c>
    </row>
    <row r="62" spans="1:26" x14ac:dyDescent="0.25">
      <c r="A62" s="164" t="s">
        <v>133</v>
      </c>
      <c r="B62" s="165" t="s">
        <v>133</v>
      </c>
      <c r="C62" s="166">
        <v>0</v>
      </c>
      <c r="D62" s="166">
        <v>0</v>
      </c>
      <c r="E62" s="166">
        <v>0</v>
      </c>
      <c r="F62" s="166">
        <v>0</v>
      </c>
      <c r="G62" s="166">
        <v>0</v>
      </c>
      <c r="H62" s="167" t="str">
        <f t="shared" si="24"/>
        <v>-</v>
      </c>
      <c r="I62" s="181" t="str">
        <f t="shared" si="1"/>
        <v>-</v>
      </c>
      <c r="J62" s="167">
        <f t="shared" si="25"/>
        <v>0</v>
      </c>
      <c r="K62" s="166">
        <v>0</v>
      </c>
      <c r="L62" s="166">
        <v>0</v>
      </c>
      <c r="M62" s="166">
        <v>0</v>
      </c>
      <c r="N62" s="166">
        <v>0</v>
      </c>
      <c r="O62" s="166">
        <v>0</v>
      </c>
      <c r="P62" s="167" t="str">
        <f t="shared" si="26"/>
        <v>-</v>
      </c>
      <c r="Q62" s="181" t="str">
        <f t="shared" si="9"/>
        <v>-</v>
      </c>
      <c r="R62" s="167">
        <f t="shared" si="27"/>
        <v>0</v>
      </c>
      <c r="S62" s="166">
        <v>121</v>
      </c>
      <c r="T62" s="166">
        <v>91</v>
      </c>
      <c r="U62" s="166">
        <v>153</v>
      </c>
      <c r="V62" s="166">
        <v>195</v>
      </c>
      <c r="W62" s="166">
        <v>154</v>
      </c>
      <c r="X62" s="167">
        <f t="shared" si="28"/>
        <v>-0.21025641025641029</v>
      </c>
      <c r="Y62" s="181">
        <f t="shared" si="10"/>
        <v>0.27272727272727271</v>
      </c>
      <c r="Z62" s="167">
        <f t="shared" si="23"/>
        <v>4.0509702073646636E-5</v>
      </c>
    </row>
    <row r="63" spans="1:26" x14ac:dyDescent="0.25">
      <c r="A63" s="169" t="s">
        <v>147</v>
      </c>
      <c r="B63" s="170" t="s">
        <v>147</v>
      </c>
      <c r="C63" s="171">
        <f>C55-SUM(C56:C62)</f>
        <v>0</v>
      </c>
      <c r="D63" s="171">
        <f>D55-SUM(D56:D62)</f>
        <v>0</v>
      </c>
      <c r="E63" s="171">
        <f>E55-SUM(E56:E62)</f>
        <v>0</v>
      </c>
      <c r="F63" s="171">
        <f>F55-SUM(F56:F62)</f>
        <v>0</v>
      </c>
      <c r="G63" s="171">
        <f>G55-SUM(G56:G62)</f>
        <v>0</v>
      </c>
      <c r="H63" s="172" t="str">
        <f t="shared" si="24"/>
        <v>-</v>
      </c>
      <c r="I63" s="182" t="str">
        <f t="shared" si="1"/>
        <v>-</v>
      </c>
      <c r="J63" s="172">
        <f t="shared" si="25"/>
        <v>0</v>
      </c>
      <c r="K63" s="171">
        <f>K55-SUM(K56:K62)</f>
        <v>0</v>
      </c>
      <c r="L63" s="171">
        <f>L55-SUM(L56:L62)</f>
        <v>0</v>
      </c>
      <c r="M63" s="171">
        <f>M55-SUM(M56:M62)</f>
        <v>0</v>
      </c>
      <c r="N63" s="171">
        <f>N55-SUM(N56:N62)</f>
        <v>0</v>
      </c>
      <c r="O63" s="171">
        <f>O55-SUM(O56:O62)</f>
        <v>0</v>
      </c>
      <c r="P63" s="172" t="str">
        <f t="shared" si="26"/>
        <v>-</v>
      </c>
      <c r="Q63" s="182" t="str">
        <f t="shared" si="9"/>
        <v>-</v>
      </c>
      <c r="R63" s="172">
        <f t="shared" si="27"/>
        <v>0</v>
      </c>
      <c r="S63" s="171">
        <f>S55-SUM(S56:S62)</f>
        <v>2384</v>
      </c>
      <c r="T63" s="171">
        <f>T55-SUM(T56:T62)</f>
        <v>4347</v>
      </c>
      <c r="U63" s="171">
        <f>U55-SUM(U56:U62)</f>
        <v>9249</v>
      </c>
      <c r="V63" s="171">
        <f>V55-SUM(V56:V62)</f>
        <v>10298</v>
      </c>
      <c r="W63" s="171">
        <f>W55-SUM(W56:W62)</f>
        <v>10353</v>
      </c>
      <c r="X63" s="172">
        <f t="shared" si="28"/>
        <v>5.3408428821131171E-3</v>
      </c>
      <c r="Y63" s="182">
        <f t="shared" si="10"/>
        <v>3.3427013422818792</v>
      </c>
      <c r="Z63" s="172">
        <f t="shared" si="23"/>
        <v>2.4488512057461291E-3</v>
      </c>
    </row>
    <row r="64" spans="1:26" x14ac:dyDescent="0.25">
      <c r="A64" s="1"/>
      <c r="B64" s="157" t="s">
        <v>49</v>
      </c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x14ac:dyDescent="0.25">
      <c r="A65" s="1" t="s">
        <v>0</v>
      </c>
      <c r="B65" s="158" t="s">
        <v>70</v>
      </c>
      <c r="C65" s="178">
        <f>C66+C69</f>
        <v>0</v>
      </c>
      <c r="D65" s="178">
        <f>D66+D69</f>
        <v>0</v>
      </c>
      <c r="E65" s="178">
        <f>E66+E69</f>
        <v>0</v>
      </c>
      <c r="F65" s="178">
        <f>F66+F69</f>
        <v>0</v>
      </c>
      <c r="G65" s="178">
        <f>G66+G69</f>
        <v>0</v>
      </c>
      <c r="H65" s="179" t="str">
        <f>IFERROR(G65/F65-1,"-")</f>
        <v>-</v>
      </c>
      <c r="I65" s="179" t="str">
        <f t="shared" si="1"/>
        <v>-</v>
      </c>
      <c r="J65" s="179">
        <f>G65/G$9</f>
        <v>0</v>
      </c>
      <c r="K65" s="178">
        <f>K66+K69</f>
        <v>0</v>
      </c>
      <c r="L65" s="178">
        <f>L66+L69</f>
        <v>0</v>
      </c>
      <c r="M65" s="178">
        <f>M66+M69</f>
        <v>0</v>
      </c>
      <c r="N65" s="178">
        <f>N66+N69</f>
        <v>0</v>
      </c>
      <c r="O65" s="178">
        <f>O66+O69</f>
        <v>0</v>
      </c>
      <c r="P65" s="179" t="str">
        <f>IFERROR(O65/N65-1,"-")</f>
        <v>-</v>
      </c>
      <c r="Q65" s="179" t="str">
        <f t="shared" si="9"/>
        <v>-</v>
      </c>
      <c r="R65" s="179">
        <f>O65/O$9</f>
        <v>0</v>
      </c>
      <c r="S65" s="178">
        <f>S66+S69</f>
        <v>54073</v>
      </c>
      <c r="T65" s="178">
        <f>T66+T69</f>
        <v>62020</v>
      </c>
      <c r="U65" s="178">
        <f>U66+U69</f>
        <v>151473</v>
      </c>
      <c r="V65" s="178">
        <f>V66+V69</f>
        <v>170958</v>
      </c>
      <c r="W65" s="178">
        <f>W66+W69</f>
        <v>191595</v>
      </c>
      <c r="X65" s="179">
        <f>IFERROR(W65/V65-1,"-")</f>
        <v>0.12071385954444946</v>
      </c>
      <c r="Y65" s="179">
        <f t="shared" si="10"/>
        <v>2.5432655854123132</v>
      </c>
      <c r="Z65" s="179">
        <f t="shared" ref="Z65:Z77" si="29">U65/U$9</f>
        <v>4.0105399360793971E-2</v>
      </c>
    </row>
    <row r="66" spans="1:26" x14ac:dyDescent="0.25">
      <c r="A66" s="1" t="s">
        <v>98</v>
      </c>
      <c r="B66" s="161" t="s">
        <v>99</v>
      </c>
      <c r="C66" s="162">
        <v>0</v>
      </c>
      <c r="D66" s="162">
        <v>0</v>
      </c>
      <c r="E66" s="162">
        <v>0</v>
      </c>
      <c r="F66" s="162">
        <v>0</v>
      </c>
      <c r="G66" s="162">
        <v>0</v>
      </c>
      <c r="H66" s="163" t="str">
        <f>IFERROR(G66/F66-1,"-")</f>
        <v>-</v>
      </c>
      <c r="I66" s="180" t="str">
        <f t="shared" si="1"/>
        <v>-</v>
      </c>
      <c r="J66" s="163">
        <f>G66/G$9</f>
        <v>0</v>
      </c>
      <c r="K66" s="162">
        <v>0</v>
      </c>
      <c r="L66" s="162">
        <v>0</v>
      </c>
      <c r="M66" s="162">
        <v>0</v>
      </c>
      <c r="N66" s="162">
        <v>0</v>
      </c>
      <c r="O66" s="162">
        <v>0</v>
      </c>
      <c r="P66" s="163" t="str">
        <f>IFERROR(O66/N66-1,"-")</f>
        <v>-</v>
      </c>
      <c r="Q66" s="180" t="str">
        <f t="shared" si="9"/>
        <v>-</v>
      </c>
      <c r="R66" s="163">
        <f>O66/O$9</f>
        <v>0</v>
      </c>
      <c r="S66" s="162">
        <v>24032</v>
      </c>
      <c r="T66" s="162">
        <v>25803</v>
      </c>
      <c r="U66" s="162">
        <v>30941</v>
      </c>
      <c r="V66" s="162">
        <v>45548</v>
      </c>
      <c r="W66" s="162">
        <v>58550</v>
      </c>
      <c r="X66" s="163">
        <f>IFERROR(W66/V66-1,"-")</f>
        <v>0.28545710020198478</v>
      </c>
      <c r="Y66" s="180">
        <f t="shared" si="10"/>
        <v>1.4363348868175767</v>
      </c>
      <c r="Z66" s="163">
        <f t="shared" si="29"/>
        <v>8.1922267441875852E-3</v>
      </c>
    </row>
    <row r="67" spans="1:26" x14ac:dyDescent="0.25">
      <c r="A67" s="164" t="s">
        <v>105</v>
      </c>
      <c r="B67" s="165" t="s">
        <v>105</v>
      </c>
      <c r="C67" s="166">
        <v>0</v>
      </c>
      <c r="D67" s="166">
        <v>0</v>
      </c>
      <c r="E67" s="166">
        <v>0</v>
      </c>
      <c r="F67" s="166">
        <v>0</v>
      </c>
      <c r="G67" s="166">
        <v>0</v>
      </c>
      <c r="H67" s="167" t="str">
        <f>IFERROR(G67/F67-1,"-")</f>
        <v>-</v>
      </c>
      <c r="I67" s="181" t="str">
        <f t="shared" si="1"/>
        <v>-</v>
      </c>
      <c r="J67" s="167">
        <f>G67/G$9</f>
        <v>0</v>
      </c>
      <c r="K67" s="166">
        <v>0</v>
      </c>
      <c r="L67" s="166">
        <v>0</v>
      </c>
      <c r="M67" s="166">
        <v>0</v>
      </c>
      <c r="N67" s="166">
        <v>0</v>
      </c>
      <c r="O67" s="166">
        <v>0</v>
      </c>
      <c r="P67" s="167" t="str">
        <f>IFERROR(O67/N67-1,"-")</f>
        <v>-</v>
      </c>
      <c r="Q67" s="181" t="str">
        <f t="shared" si="9"/>
        <v>-</v>
      </c>
      <c r="R67" s="167">
        <f>O67/O$9</f>
        <v>0</v>
      </c>
      <c r="S67" s="166">
        <v>8814</v>
      </c>
      <c r="T67" s="166">
        <v>21207</v>
      </c>
      <c r="U67" s="166">
        <v>22920</v>
      </c>
      <c r="V67" s="166">
        <v>31464</v>
      </c>
      <c r="W67" s="166">
        <v>34800</v>
      </c>
      <c r="X67" s="167">
        <f>IFERROR(W67/V67-1,"-")</f>
        <v>0.10602593440122043</v>
      </c>
      <c r="Y67" s="181">
        <f t="shared" si="10"/>
        <v>2.9482641252552755</v>
      </c>
      <c r="Z67" s="167">
        <f t="shared" si="29"/>
        <v>6.0685122322090262E-3</v>
      </c>
    </row>
    <row r="68" spans="1:26" x14ac:dyDescent="0.25">
      <c r="A68" s="164" t="s">
        <v>102</v>
      </c>
      <c r="B68" s="165" t="s">
        <v>102</v>
      </c>
      <c r="C68" s="166">
        <v>0</v>
      </c>
      <c r="D68" s="166">
        <v>0</v>
      </c>
      <c r="E68" s="166">
        <v>0</v>
      </c>
      <c r="F68" s="166">
        <v>0</v>
      </c>
      <c r="G68" s="166">
        <v>0</v>
      </c>
      <c r="H68" s="167" t="str">
        <f>IFERROR(G68/F68-1,"-")</f>
        <v>-</v>
      </c>
      <c r="I68" s="181" t="str">
        <f t="shared" si="1"/>
        <v>-</v>
      </c>
      <c r="J68" s="167">
        <f>G68/G$9</f>
        <v>0</v>
      </c>
      <c r="K68" s="166">
        <v>0</v>
      </c>
      <c r="L68" s="166">
        <v>0</v>
      </c>
      <c r="M68" s="166">
        <v>0</v>
      </c>
      <c r="N68" s="166">
        <v>0</v>
      </c>
      <c r="O68" s="166">
        <v>0</v>
      </c>
      <c r="P68" s="167" t="str">
        <f>IFERROR(O68/N68-1,"-")</f>
        <v>-</v>
      </c>
      <c r="Q68" s="181" t="str">
        <f t="shared" si="9"/>
        <v>-</v>
      </c>
      <c r="R68" s="167">
        <f>O68/O$9</f>
        <v>0</v>
      </c>
      <c r="S68" s="166">
        <v>15218</v>
      </c>
      <c r="T68" s="166">
        <v>4596</v>
      </c>
      <c r="U68" s="166">
        <v>8021</v>
      </c>
      <c r="V68" s="166">
        <v>14084</v>
      </c>
      <c r="W68" s="166">
        <v>23750</v>
      </c>
      <c r="X68" s="167">
        <f>IFERROR(W68/V68-1,"-")</f>
        <v>0.68631070718545861</v>
      </c>
      <c r="Y68" s="181">
        <f t="shared" si="10"/>
        <v>0.56065185963990016</v>
      </c>
      <c r="Z68" s="167">
        <f t="shared" si="29"/>
        <v>2.1237145119785599E-3</v>
      </c>
    </row>
    <row r="69" spans="1:26" x14ac:dyDescent="0.25">
      <c r="A69" s="1" t="s">
        <v>148</v>
      </c>
      <c r="B69" s="161" t="s">
        <v>109</v>
      </c>
      <c r="C69" s="162">
        <v>0</v>
      </c>
      <c r="D69" s="162">
        <v>0</v>
      </c>
      <c r="E69" s="162">
        <v>0</v>
      </c>
      <c r="F69" s="162">
        <v>0</v>
      </c>
      <c r="G69" s="162">
        <v>0</v>
      </c>
      <c r="H69" s="163" t="str">
        <f>IFERROR(G69/F69-1,"-")</f>
        <v>-</v>
      </c>
      <c r="I69" s="180" t="str">
        <f t="shared" si="1"/>
        <v>-</v>
      </c>
      <c r="J69" s="163">
        <f>G69/G$9</f>
        <v>0</v>
      </c>
      <c r="K69" s="162">
        <v>0</v>
      </c>
      <c r="L69" s="162">
        <v>0</v>
      </c>
      <c r="M69" s="162">
        <v>0</v>
      </c>
      <c r="N69" s="162">
        <v>0</v>
      </c>
      <c r="O69" s="162">
        <v>0</v>
      </c>
      <c r="P69" s="163" t="str">
        <f>IFERROR(O69/N69-1,"-")</f>
        <v>-</v>
      </c>
      <c r="Q69" s="180" t="str">
        <f t="shared" si="9"/>
        <v>-</v>
      </c>
      <c r="R69" s="163">
        <f>O69/O$9</f>
        <v>0</v>
      </c>
      <c r="S69" s="162">
        <v>30041</v>
      </c>
      <c r="T69" s="162">
        <v>36217</v>
      </c>
      <c r="U69" s="162">
        <v>120532</v>
      </c>
      <c r="V69" s="162">
        <v>125410</v>
      </c>
      <c r="W69" s="162">
        <v>133045</v>
      </c>
      <c r="X69" s="163">
        <f>IFERROR(W69/V69-1,"-")</f>
        <v>6.0880312574754791E-2</v>
      </c>
      <c r="Y69" s="180">
        <f t="shared" si="10"/>
        <v>3.428780666422556</v>
      </c>
      <c r="Z69" s="163">
        <f t="shared" si="29"/>
        <v>3.1913172616606381E-2</v>
      </c>
    </row>
    <row r="70" spans="1:26" x14ac:dyDescent="0.25">
      <c r="A70" s="164" t="s">
        <v>112</v>
      </c>
      <c r="B70" s="165" t="s">
        <v>112</v>
      </c>
      <c r="C70" s="166">
        <v>0</v>
      </c>
      <c r="D70" s="166">
        <v>0</v>
      </c>
      <c r="E70" s="166">
        <v>0</v>
      </c>
      <c r="F70" s="166">
        <v>0</v>
      </c>
      <c r="G70" s="166">
        <v>0</v>
      </c>
      <c r="H70" s="167" t="str">
        <f t="shared" ref="H70:H77" si="30">IFERROR(G70/F70-1,"-")</f>
        <v>-</v>
      </c>
      <c r="I70" s="181" t="str">
        <f t="shared" si="1"/>
        <v>-</v>
      </c>
      <c r="J70" s="167">
        <f t="shared" ref="J70:J77" si="31">G70/G$9</f>
        <v>0</v>
      </c>
      <c r="K70" s="166">
        <v>0</v>
      </c>
      <c r="L70" s="166">
        <v>0</v>
      </c>
      <c r="M70" s="166">
        <v>0</v>
      </c>
      <c r="N70" s="166">
        <v>0</v>
      </c>
      <c r="O70" s="166">
        <v>0</v>
      </c>
      <c r="P70" s="167" t="str">
        <f t="shared" ref="P70:P77" si="32">IFERROR(O70/N70-1,"-")</f>
        <v>-</v>
      </c>
      <c r="Q70" s="181" t="str">
        <f t="shared" si="9"/>
        <v>-</v>
      </c>
      <c r="R70" s="167">
        <f t="shared" ref="R70:R77" si="33">O70/O$9</f>
        <v>0</v>
      </c>
      <c r="S70" s="166">
        <v>13564</v>
      </c>
      <c r="T70" s="166">
        <v>7549</v>
      </c>
      <c r="U70" s="166">
        <v>52809</v>
      </c>
      <c r="V70" s="166">
        <v>48101</v>
      </c>
      <c r="W70" s="166">
        <v>45250</v>
      </c>
      <c r="X70" s="167">
        <f t="shared" ref="X70:X77" si="34">IFERROR(W70/V70-1,"-")</f>
        <v>-5.9271117024594089E-2</v>
      </c>
      <c r="Y70" s="181">
        <f t="shared" si="10"/>
        <v>2.3360365673842525</v>
      </c>
      <c r="Z70" s="167">
        <f t="shared" si="29"/>
        <v>1.3982201678478466E-2</v>
      </c>
    </row>
    <row r="71" spans="1:26" x14ac:dyDescent="0.25">
      <c r="A71" s="164" t="s">
        <v>115</v>
      </c>
      <c r="B71" s="165" t="s">
        <v>115</v>
      </c>
      <c r="C71" s="166">
        <v>0</v>
      </c>
      <c r="D71" s="166">
        <v>0</v>
      </c>
      <c r="E71" s="166">
        <v>0</v>
      </c>
      <c r="F71" s="166">
        <v>0</v>
      </c>
      <c r="G71" s="166">
        <v>0</v>
      </c>
      <c r="H71" s="167" t="str">
        <f t="shared" si="30"/>
        <v>-</v>
      </c>
      <c r="I71" s="181" t="str">
        <f t="shared" si="1"/>
        <v>-</v>
      </c>
      <c r="J71" s="167">
        <f t="shared" si="31"/>
        <v>0</v>
      </c>
      <c r="K71" s="166">
        <v>0</v>
      </c>
      <c r="L71" s="166">
        <v>0</v>
      </c>
      <c r="M71" s="166">
        <v>0</v>
      </c>
      <c r="N71" s="166">
        <v>0</v>
      </c>
      <c r="O71" s="166">
        <v>0</v>
      </c>
      <c r="P71" s="167" t="str">
        <f t="shared" si="32"/>
        <v>-</v>
      </c>
      <c r="Q71" s="181" t="str">
        <f t="shared" si="9"/>
        <v>-</v>
      </c>
      <c r="R71" s="167">
        <f t="shared" si="33"/>
        <v>0</v>
      </c>
      <c r="S71" s="166">
        <v>3277</v>
      </c>
      <c r="T71" s="166">
        <v>3513</v>
      </c>
      <c r="U71" s="166">
        <v>7009</v>
      </c>
      <c r="V71" s="166">
        <v>9961</v>
      </c>
      <c r="W71" s="166">
        <v>9892</v>
      </c>
      <c r="X71" s="167">
        <f t="shared" si="34"/>
        <v>-6.9270153599035877E-3</v>
      </c>
      <c r="Y71" s="181">
        <f t="shared" si="10"/>
        <v>2.0186145865120535</v>
      </c>
      <c r="Z71" s="167">
        <f t="shared" si="29"/>
        <v>1.8557679858443744E-3</v>
      </c>
    </row>
    <row r="72" spans="1:26" x14ac:dyDescent="0.25">
      <c r="A72" s="164" t="s">
        <v>118</v>
      </c>
      <c r="B72" s="165" t="s">
        <v>118</v>
      </c>
      <c r="C72" s="166">
        <v>0</v>
      </c>
      <c r="D72" s="166">
        <v>0</v>
      </c>
      <c r="E72" s="166">
        <v>0</v>
      </c>
      <c r="F72" s="166">
        <v>0</v>
      </c>
      <c r="G72" s="166">
        <v>0</v>
      </c>
      <c r="H72" s="167" t="str">
        <f t="shared" si="30"/>
        <v>-</v>
      </c>
      <c r="I72" s="181" t="str">
        <f t="shared" si="1"/>
        <v>-</v>
      </c>
      <c r="J72" s="167">
        <f t="shared" si="31"/>
        <v>0</v>
      </c>
      <c r="K72" s="166">
        <v>0</v>
      </c>
      <c r="L72" s="166">
        <v>0</v>
      </c>
      <c r="M72" s="166">
        <v>0</v>
      </c>
      <c r="N72" s="166">
        <v>0</v>
      </c>
      <c r="O72" s="166">
        <v>0</v>
      </c>
      <c r="P72" s="167" t="str">
        <f t="shared" si="32"/>
        <v>-</v>
      </c>
      <c r="Q72" s="181" t="str">
        <f t="shared" si="9"/>
        <v>-</v>
      </c>
      <c r="R72" s="167">
        <f t="shared" si="33"/>
        <v>0</v>
      </c>
      <c r="S72" s="166">
        <v>3407</v>
      </c>
      <c r="T72" s="166">
        <v>6247</v>
      </c>
      <c r="U72" s="166">
        <v>17604</v>
      </c>
      <c r="V72" s="166">
        <v>15357</v>
      </c>
      <c r="W72" s="166">
        <v>19078</v>
      </c>
      <c r="X72" s="167">
        <f t="shared" si="34"/>
        <v>0.24229992837142666</v>
      </c>
      <c r="Y72" s="181">
        <f t="shared" si="10"/>
        <v>4.599647783974171</v>
      </c>
      <c r="Z72" s="167">
        <f t="shared" si="29"/>
        <v>4.6609986621207545E-3</v>
      </c>
    </row>
    <row r="73" spans="1:26" x14ac:dyDescent="0.25">
      <c r="A73" s="164" t="s">
        <v>125</v>
      </c>
      <c r="B73" s="165" t="s">
        <v>125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7" t="str">
        <f t="shared" si="30"/>
        <v>-</v>
      </c>
      <c r="I73" s="181" t="str">
        <f t="shared" si="1"/>
        <v>-</v>
      </c>
      <c r="J73" s="167">
        <f t="shared" si="31"/>
        <v>0</v>
      </c>
      <c r="K73" s="166">
        <v>0</v>
      </c>
      <c r="L73" s="166">
        <v>0</v>
      </c>
      <c r="M73" s="166">
        <v>0</v>
      </c>
      <c r="N73" s="166">
        <v>0</v>
      </c>
      <c r="O73" s="166">
        <v>0</v>
      </c>
      <c r="P73" s="167" t="str">
        <f t="shared" si="32"/>
        <v>-</v>
      </c>
      <c r="Q73" s="181" t="str">
        <f t="shared" si="9"/>
        <v>-</v>
      </c>
      <c r="R73" s="167">
        <f t="shared" si="33"/>
        <v>0</v>
      </c>
      <c r="S73" s="166">
        <v>502</v>
      </c>
      <c r="T73" s="166">
        <v>1777</v>
      </c>
      <c r="U73" s="166">
        <v>2468</v>
      </c>
      <c r="V73" s="166">
        <v>3478</v>
      </c>
      <c r="W73" s="166">
        <v>4281</v>
      </c>
      <c r="X73" s="167">
        <f t="shared" si="34"/>
        <v>0.23087981598619889</v>
      </c>
      <c r="Y73" s="181">
        <f t="shared" si="10"/>
        <v>7.5278884462151403</v>
      </c>
      <c r="Z73" s="167">
        <f t="shared" si="29"/>
        <v>6.5345061907032612E-4</v>
      </c>
    </row>
    <row r="74" spans="1:26" x14ac:dyDescent="0.25">
      <c r="A74" s="164" t="s">
        <v>121</v>
      </c>
      <c r="B74" s="165" t="s">
        <v>121</v>
      </c>
      <c r="C74" s="166">
        <v>0</v>
      </c>
      <c r="D74" s="166">
        <v>0</v>
      </c>
      <c r="E74" s="166">
        <v>0</v>
      </c>
      <c r="F74" s="166">
        <v>0</v>
      </c>
      <c r="G74" s="166">
        <v>0</v>
      </c>
      <c r="H74" s="167" t="str">
        <f t="shared" si="30"/>
        <v>-</v>
      </c>
      <c r="I74" s="181" t="str">
        <f t="shared" ref="I74:I137" si="35">IFERROR(G74/C74-1,"-")</f>
        <v>-</v>
      </c>
      <c r="J74" s="167">
        <f t="shared" si="31"/>
        <v>0</v>
      </c>
      <c r="K74" s="166">
        <v>0</v>
      </c>
      <c r="L74" s="166">
        <v>0</v>
      </c>
      <c r="M74" s="166">
        <v>0</v>
      </c>
      <c r="N74" s="166">
        <v>0</v>
      </c>
      <c r="O74" s="166">
        <v>0</v>
      </c>
      <c r="P74" s="167" t="str">
        <f t="shared" si="32"/>
        <v>-</v>
      </c>
      <c r="Q74" s="181" t="str">
        <f t="shared" si="9"/>
        <v>-</v>
      </c>
      <c r="R74" s="167">
        <f t="shared" si="33"/>
        <v>0</v>
      </c>
      <c r="S74" s="166">
        <v>1200</v>
      </c>
      <c r="T74" s="166">
        <v>1607</v>
      </c>
      <c r="U74" s="166">
        <v>2853</v>
      </c>
      <c r="V74" s="166">
        <v>2272</v>
      </c>
      <c r="W74" s="166">
        <v>3870</v>
      </c>
      <c r="X74" s="167">
        <f t="shared" si="34"/>
        <v>0.70334507042253525</v>
      </c>
      <c r="Y74" s="181">
        <f t="shared" si="10"/>
        <v>2.2250000000000001</v>
      </c>
      <c r="Z74" s="167">
        <f t="shared" si="29"/>
        <v>7.5538679749094029E-4</v>
      </c>
    </row>
    <row r="75" spans="1:26" x14ac:dyDescent="0.25">
      <c r="A75" s="164" t="s">
        <v>130</v>
      </c>
      <c r="B75" s="165" t="s">
        <v>130</v>
      </c>
      <c r="C75" s="166">
        <v>0</v>
      </c>
      <c r="D75" s="166">
        <v>0</v>
      </c>
      <c r="E75" s="166">
        <v>0</v>
      </c>
      <c r="F75" s="166">
        <v>0</v>
      </c>
      <c r="G75" s="166">
        <v>0</v>
      </c>
      <c r="H75" s="167" t="str">
        <f t="shared" si="30"/>
        <v>-</v>
      </c>
      <c r="I75" s="181" t="str">
        <f t="shared" si="35"/>
        <v>-</v>
      </c>
      <c r="J75" s="167">
        <f t="shared" si="31"/>
        <v>0</v>
      </c>
      <c r="K75" s="166">
        <v>0</v>
      </c>
      <c r="L75" s="166">
        <v>0</v>
      </c>
      <c r="M75" s="166">
        <v>0</v>
      </c>
      <c r="N75" s="166">
        <v>0</v>
      </c>
      <c r="O75" s="166">
        <v>0</v>
      </c>
      <c r="P75" s="167" t="str">
        <f t="shared" si="32"/>
        <v>-</v>
      </c>
      <c r="Q75" s="181" t="str">
        <f t="shared" si="9"/>
        <v>-</v>
      </c>
      <c r="R75" s="167">
        <f t="shared" si="33"/>
        <v>0</v>
      </c>
      <c r="S75" s="166">
        <v>651</v>
      </c>
      <c r="T75" s="166">
        <v>1674</v>
      </c>
      <c r="U75" s="166">
        <v>2685</v>
      </c>
      <c r="V75" s="166">
        <v>3745</v>
      </c>
      <c r="W75" s="166">
        <v>2300</v>
      </c>
      <c r="X75" s="167">
        <f t="shared" si="34"/>
        <v>-0.3858477970627503</v>
      </c>
      <c r="Y75" s="181">
        <f t="shared" si="10"/>
        <v>2.5330261136712751</v>
      </c>
      <c r="Z75" s="167">
        <f t="shared" si="29"/>
        <v>7.1090555599830866E-4</v>
      </c>
    </row>
    <row r="76" spans="1:26" x14ac:dyDescent="0.25">
      <c r="A76" s="164" t="s">
        <v>133</v>
      </c>
      <c r="B76" s="165" t="s">
        <v>133</v>
      </c>
      <c r="C76" s="166">
        <v>0</v>
      </c>
      <c r="D76" s="166">
        <v>0</v>
      </c>
      <c r="E76" s="166">
        <v>0</v>
      </c>
      <c r="F76" s="166">
        <v>0</v>
      </c>
      <c r="G76" s="166">
        <v>0</v>
      </c>
      <c r="H76" s="167" t="str">
        <f t="shared" si="30"/>
        <v>-</v>
      </c>
      <c r="I76" s="181" t="str">
        <f t="shared" si="35"/>
        <v>-</v>
      </c>
      <c r="J76" s="167">
        <f t="shared" si="31"/>
        <v>0</v>
      </c>
      <c r="K76" s="166">
        <v>0</v>
      </c>
      <c r="L76" s="166">
        <v>0</v>
      </c>
      <c r="M76" s="166">
        <v>0</v>
      </c>
      <c r="N76" s="166">
        <v>0</v>
      </c>
      <c r="O76" s="166">
        <v>0</v>
      </c>
      <c r="P76" s="167" t="str">
        <f t="shared" si="32"/>
        <v>-</v>
      </c>
      <c r="Q76" s="181" t="str">
        <f t="shared" si="9"/>
        <v>-</v>
      </c>
      <c r="R76" s="167">
        <f t="shared" si="33"/>
        <v>0</v>
      </c>
      <c r="S76" s="166">
        <v>907</v>
      </c>
      <c r="T76" s="166">
        <v>154</v>
      </c>
      <c r="U76" s="166">
        <v>799</v>
      </c>
      <c r="V76" s="166">
        <v>1039</v>
      </c>
      <c r="W76" s="166">
        <v>628</v>
      </c>
      <c r="X76" s="167">
        <f t="shared" si="34"/>
        <v>-0.39557266602502406</v>
      </c>
      <c r="Y76" s="181">
        <f t="shared" si="10"/>
        <v>-0.30760749724366043</v>
      </c>
      <c r="Z76" s="167">
        <f t="shared" si="29"/>
        <v>2.1155066638459911E-4</v>
      </c>
    </row>
    <row r="77" spans="1:26" x14ac:dyDescent="0.25">
      <c r="A77" s="169" t="s">
        <v>147</v>
      </c>
      <c r="B77" s="170" t="s">
        <v>147</v>
      </c>
      <c r="C77" s="171">
        <f>C69-SUM(C70:C76)</f>
        <v>0</v>
      </c>
      <c r="D77" s="171">
        <f>D69-SUM(D70:D76)</f>
        <v>0</v>
      </c>
      <c r="E77" s="171">
        <f>E69-SUM(E70:E76)</f>
        <v>0</v>
      </c>
      <c r="F77" s="171">
        <f>F69-SUM(F70:F76)</f>
        <v>0</v>
      </c>
      <c r="G77" s="171">
        <f>G69-SUM(G70:G76)</f>
        <v>0</v>
      </c>
      <c r="H77" s="172" t="str">
        <f t="shared" si="30"/>
        <v>-</v>
      </c>
      <c r="I77" s="182" t="str">
        <f t="shared" si="35"/>
        <v>-</v>
      </c>
      <c r="J77" s="172">
        <f t="shared" si="31"/>
        <v>0</v>
      </c>
      <c r="K77" s="171">
        <f>K69-SUM(K70:K76)</f>
        <v>0</v>
      </c>
      <c r="L77" s="171">
        <f>L69-SUM(L70:L76)</f>
        <v>0</v>
      </c>
      <c r="M77" s="171">
        <f>M69-SUM(M70:M76)</f>
        <v>0</v>
      </c>
      <c r="N77" s="171">
        <f>N69-SUM(N70:N76)</f>
        <v>0</v>
      </c>
      <c r="O77" s="171">
        <f>O69-SUM(O70:O76)</f>
        <v>0</v>
      </c>
      <c r="P77" s="172" t="str">
        <f t="shared" si="32"/>
        <v>-</v>
      </c>
      <c r="Q77" s="182" t="str">
        <f t="shared" si="9"/>
        <v>-</v>
      </c>
      <c r="R77" s="172">
        <f t="shared" si="33"/>
        <v>0</v>
      </c>
      <c r="S77" s="171">
        <f>S69-SUM(S70:S76)</f>
        <v>6533</v>
      </c>
      <c r="T77" s="171">
        <f>T69-SUM(T70:T76)</f>
        <v>13696</v>
      </c>
      <c r="U77" s="171">
        <f>U69-SUM(U70:U76)</f>
        <v>34305</v>
      </c>
      <c r="V77" s="171">
        <f>V69-SUM(V70:V76)</f>
        <v>41457</v>
      </c>
      <c r="W77" s="171">
        <f>W69-SUM(W70:W76)</f>
        <v>47746</v>
      </c>
      <c r="X77" s="172">
        <f t="shared" si="34"/>
        <v>0.15169935113491095</v>
      </c>
      <c r="Y77" s="182">
        <f t="shared" si="10"/>
        <v>6.3084341037808054</v>
      </c>
      <c r="Z77" s="172">
        <f t="shared" si="29"/>
        <v>9.0829106512186134E-3</v>
      </c>
    </row>
    <row r="78" spans="1:26" x14ac:dyDescent="0.25">
      <c r="A78" s="1"/>
      <c r="B78" s="157" t="s">
        <v>50</v>
      </c>
      <c r="C78" s="155"/>
      <c r="D78" s="155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x14ac:dyDescent="0.25">
      <c r="A79" s="1" t="s">
        <v>0</v>
      </c>
      <c r="B79" s="158" t="s">
        <v>70</v>
      </c>
      <c r="C79" s="178">
        <f>C80+C83</f>
        <v>34055</v>
      </c>
      <c r="D79" s="178">
        <f>D80+D83</f>
        <v>70827</v>
      </c>
      <c r="E79" s="178">
        <f>E80+E83</f>
        <v>98456</v>
      </c>
      <c r="F79" s="178">
        <f>F80+F83</f>
        <v>103299</v>
      </c>
      <c r="G79" s="178">
        <f>G80+G83</f>
        <v>118688</v>
      </c>
      <c r="H79" s="179">
        <f>IFERROR(G79/F79-1,"-")</f>
        <v>0.14897530469801246</v>
      </c>
      <c r="I79" s="179">
        <f t="shared" si="35"/>
        <v>2.4851857289678461</v>
      </c>
      <c r="J79" s="179">
        <f>G79/G$9</f>
        <v>0.15641333140048233</v>
      </c>
      <c r="K79" s="178">
        <f>K80+K83</f>
        <v>143122</v>
      </c>
      <c r="L79" s="178">
        <f>L80+L83</f>
        <v>214429</v>
      </c>
      <c r="M79" s="178">
        <f>M80+M83</f>
        <v>476344</v>
      </c>
      <c r="N79" s="178">
        <f>N80+N83</f>
        <v>549349</v>
      </c>
      <c r="O79" s="178">
        <f>O80+O83</f>
        <v>622363</v>
      </c>
      <c r="P79" s="179">
        <f>IFERROR(O79/N79-1,"-")</f>
        <v>0.13291004443441246</v>
      </c>
      <c r="Q79" s="179">
        <f t="shared" si="9"/>
        <v>3.3484789200821679</v>
      </c>
      <c r="R79" s="179">
        <f>O79/O$9</f>
        <v>0.17676598983762351</v>
      </c>
      <c r="S79" s="178">
        <f>S80+S83</f>
        <v>177177</v>
      </c>
      <c r="T79" s="178">
        <f>T80+T83</f>
        <v>285256</v>
      </c>
      <c r="U79" s="178">
        <f>U80+U83</f>
        <v>574800</v>
      </c>
      <c r="V79" s="178">
        <f>V80+V83</f>
        <v>652648</v>
      </c>
      <c r="W79" s="178">
        <f>W80+W83</f>
        <v>741051</v>
      </c>
      <c r="X79" s="179">
        <f>IFERROR(W79/V79-1,"-")</f>
        <v>0.13545280151015548</v>
      </c>
      <c r="Y79" s="179">
        <f t="shared" si="10"/>
        <v>3.1825462672920297</v>
      </c>
      <c r="Z79" s="179">
        <f t="shared" ref="Z79:Z91" si="36">U79/U$9</f>
        <v>0.15218939053550384</v>
      </c>
    </row>
    <row r="80" spans="1:26" x14ac:dyDescent="0.25">
      <c r="A80" s="1" t="s">
        <v>98</v>
      </c>
      <c r="B80" s="161" t="s">
        <v>99</v>
      </c>
      <c r="C80" s="162">
        <v>15296</v>
      </c>
      <c r="D80" s="162">
        <v>38077</v>
      </c>
      <c r="E80" s="162">
        <v>48839</v>
      </c>
      <c r="F80" s="162">
        <v>49185</v>
      </c>
      <c r="G80" s="162">
        <v>55960</v>
      </c>
      <c r="H80" s="163">
        <f>IFERROR(G80/F80-1,"-")</f>
        <v>0.13774524753481754</v>
      </c>
      <c r="I80" s="180">
        <f t="shared" si="35"/>
        <v>2.6584728033472804</v>
      </c>
      <c r="J80" s="163">
        <f>G80/G$9</f>
        <v>7.3747051304015501E-2</v>
      </c>
      <c r="K80" s="162">
        <v>67449</v>
      </c>
      <c r="L80" s="162">
        <v>109519</v>
      </c>
      <c r="M80" s="162">
        <v>230615</v>
      </c>
      <c r="N80" s="162">
        <v>229974</v>
      </c>
      <c r="O80" s="162">
        <v>243808</v>
      </c>
      <c r="P80" s="163">
        <f>IFERROR(O80/N80-1,"-")</f>
        <v>6.0154626175132897E-2</v>
      </c>
      <c r="Q80" s="180">
        <f t="shared" si="9"/>
        <v>2.6147014781538642</v>
      </c>
      <c r="R80" s="163">
        <f>O80/O$9</f>
        <v>6.9247308163131988E-2</v>
      </c>
      <c r="S80" s="162">
        <v>82745</v>
      </c>
      <c r="T80" s="162">
        <v>147596</v>
      </c>
      <c r="U80" s="162">
        <v>279454</v>
      </c>
      <c r="V80" s="162">
        <v>279159</v>
      </c>
      <c r="W80" s="162">
        <v>299768</v>
      </c>
      <c r="X80" s="163">
        <f>IFERROR(W80/V80-1,"-")</f>
        <v>7.3825311023467011E-2</v>
      </c>
      <c r="Y80" s="180">
        <f t="shared" si="10"/>
        <v>2.6227929180010876</v>
      </c>
      <c r="Z80" s="163">
        <f t="shared" si="36"/>
        <v>7.3990838452868288E-2</v>
      </c>
    </row>
    <row r="81" spans="1:26" x14ac:dyDescent="0.25">
      <c r="A81" s="164" t="s">
        <v>105</v>
      </c>
      <c r="B81" s="165" t="s">
        <v>105</v>
      </c>
      <c r="C81" s="166">
        <v>7696</v>
      </c>
      <c r="D81" s="166">
        <v>24218</v>
      </c>
      <c r="E81" s="166">
        <v>29828</v>
      </c>
      <c r="F81" s="166">
        <v>29979</v>
      </c>
      <c r="G81" s="166">
        <v>30308</v>
      </c>
      <c r="H81" s="167">
        <f>IFERROR(G81/F81-1,"-")</f>
        <v>1.0974348710764303E-2</v>
      </c>
      <c r="I81" s="181">
        <f t="shared" si="35"/>
        <v>2.938149688149688</v>
      </c>
      <c r="J81" s="167">
        <f>G81/G$9</f>
        <v>3.9941487328843846E-2</v>
      </c>
      <c r="K81" s="166">
        <v>11781</v>
      </c>
      <c r="L81" s="166">
        <v>24585</v>
      </c>
      <c r="M81" s="166">
        <v>36378</v>
      </c>
      <c r="N81" s="166">
        <v>30210</v>
      </c>
      <c r="O81" s="166">
        <v>42021</v>
      </c>
      <c r="P81" s="167">
        <f>IFERROR(O81/N81-1,"-")</f>
        <v>0.39096325719960268</v>
      </c>
      <c r="Q81" s="181">
        <f t="shared" si="9"/>
        <v>2.5668449197860963</v>
      </c>
      <c r="R81" s="167">
        <f>O81/O$9</f>
        <v>1.1934969879261424E-2</v>
      </c>
      <c r="S81" s="166">
        <v>19477</v>
      </c>
      <c r="T81" s="166">
        <v>48803</v>
      </c>
      <c r="U81" s="166">
        <v>66206</v>
      </c>
      <c r="V81" s="166">
        <v>60189</v>
      </c>
      <c r="W81" s="166">
        <v>72329</v>
      </c>
      <c r="X81" s="167">
        <f>IFERROR(W81/V81-1,"-")</f>
        <v>0.20169798468158628</v>
      </c>
      <c r="Y81" s="181">
        <f t="shared" si="10"/>
        <v>2.713559583098013</v>
      </c>
      <c r="Z81" s="167">
        <f t="shared" si="36"/>
        <v>1.7529315918221239E-2</v>
      </c>
    </row>
    <row r="82" spans="1:26" x14ac:dyDescent="0.25">
      <c r="A82" s="164" t="s">
        <v>102</v>
      </c>
      <c r="B82" s="165" t="s">
        <v>102</v>
      </c>
      <c r="C82" s="166">
        <v>7600</v>
      </c>
      <c r="D82" s="166">
        <v>13859</v>
      </c>
      <c r="E82" s="166">
        <v>19011</v>
      </c>
      <c r="F82" s="166">
        <v>19206</v>
      </c>
      <c r="G82" s="166">
        <v>25652</v>
      </c>
      <c r="H82" s="167">
        <f>IFERROR(G82/F82-1,"-")</f>
        <v>0.33562428407789224</v>
      </c>
      <c r="I82" s="181">
        <f t="shared" si="35"/>
        <v>2.3752631578947367</v>
      </c>
      <c r="J82" s="167">
        <f>G82/G$9</f>
        <v>3.3805563975171649E-2</v>
      </c>
      <c r="K82" s="166">
        <v>55668</v>
      </c>
      <c r="L82" s="166">
        <v>84934</v>
      </c>
      <c r="M82" s="166">
        <v>194237</v>
      </c>
      <c r="N82" s="166">
        <v>199764</v>
      </c>
      <c r="O82" s="166">
        <v>201787</v>
      </c>
      <c r="P82" s="167">
        <f>IFERROR(O82/N82-1,"-")</f>
        <v>1.0126949800765006E-2</v>
      </c>
      <c r="Q82" s="181">
        <f t="shared" si="9"/>
        <v>2.6248293454049003</v>
      </c>
      <c r="R82" s="167">
        <f>O82/O$9</f>
        <v>5.7312338283870563E-2</v>
      </c>
      <c r="S82" s="166">
        <v>63268</v>
      </c>
      <c r="T82" s="166">
        <v>98793</v>
      </c>
      <c r="U82" s="166">
        <v>213248</v>
      </c>
      <c r="V82" s="166">
        <v>218970</v>
      </c>
      <c r="W82" s="166">
        <v>227439</v>
      </c>
      <c r="X82" s="167">
        <f>IFERROR(W82/V82-1,"-")</f>
        <v>3.8676531031648143E-2</v>
      </c>
      <c r="Y82" s="181">
        <f t="shared" si="10"/>
        <v>2.5948504773345134</v>
      </c>
      <c r="Z82" s="167">
        <f t="shared" si="36"/>
        <v>5.6461522534647049E-2</v>
      </c>
    </row>
    <row r="83" spans="1:26" x14ac:dyDescent="0.25">
      <c r="A83" s="1" t="s">
        <v>148</v>
      </c>
      <c r="B83" s="161" t="s">
        <v>109</v>
      </c>
      <c r="C83" s="162">
        <v>18759</v>
      </c>
      <c r="D83" s="162">
        <v>32750</v>
      </c>
      <c r="E83" s="162">
        <v>49617</v>
      </c>
      <c r="F83" s="162">
        <v>54114</v>
      </c>
      <c r="G83" s="162">
        <v>62728</v>
      </c>
      <c r="H83" s="163">
        <f>IFERROR(G83/F83-1,"-")</f>
        <v>0.15918246664449121</v>
      </c>
      <c r="I83" s="180">
        <f t="shared" si="35"/>
        <v>2.3438882669651901</v>
      </c>
      <c r="J83" s="163">
        <f>G83/G$9</f>
        <v>8.2666280096466843E-2</v>
      </c>
      <c r="K83" s="162">
        <v>75673</v>
      </c>
      <c r="L83" s="162">
        <v>104910</v>
      </c>
      <c r="M83" s="162">
        <v>245729</v>
      </c>
      <c r="N83" s="162">
        <v>319375</v>
      </c>
      <c r="O83" s="162">
        <v>378555</v>
      </c>
      <c r="P83" s="163">
        <f>IFERROR(O83/N83-1,"-")</f>
        <v>0.18529941291585117</v>
      </c>
      <c r="Q83" s="180">
        <f t="shared" si="9"/>
        <v>4.0025108030605372</v>
      </c>
      <c r="R83" s="163">
        <f>O83/O$9</f>
        <v>0.10751868167449152</v>
      </c>
      <c r="S83" s="162">
        <v>94432</v>
      </c>
      <c r="T83" s="162">
        <v>137660</v>
      </c>
      <c r="U83" s="162">
        <v>295346</v>
      </c>
      <c r="V83" s="162">
        <v>373489</v>
      </c>
      <c r="W83" s="162">
        <v>441283</v>
      </c>
      <c r="X83" s="163">
        <f>IFERROR(W83/V83-1,"-")</f>
        <v>0.18151538599530381</v>
      </c>
      <c r="Y83" s="180">
        <f t="shared" si="10"/>
        <v>3.6730239749237548</v>
      </c>
      <c r="Z83" s="163">
        <f t="shared" si="36"/>
        <v>7.8198552082635556E-2</v>
      </c>
    </row>
    <row r="84" spans="1:26" x14ac:dyDescent="0.25">
      <c r="A84" s="164" t="s">
        <v>112</v>
      </c>
      <c r="B84" s="165" t="s">
        <v>112</v>
      </c>
      <c r="C84" s="166">
        <v>2578</v>
      </c>
      <c r="D84" s="166">
        <v>3228</v>
      </c>
      <c r="E84" s="166">
        <v>5828</v>
      </c>
      <c r="F84" s="166">
        <v>7060</v>
      </c>
      <c r="G84" s="166">
        <v>9146</v>
      </c>
      <c r="H84" s="167">
        <f t="shared" ref="H84:H91" si="37">IFERROR(G84/F84-1,"-")</f>
        <v>0.29546742209631738</v>
      </c>
      <c r="I84" s="181">
        <f t="shared" si="35"/>
        <v>2.5477114041892941</v>
      </c>
      <c r="J84" s="167">
        <f t="shared" ref="J84:J91" si="38">G84/G$9</f>
        <v>1.2053083116985807E-2</v>
      </c>
      <c r="K84" s="166">
        <v>15879</v>
      </c>
      <c r="L84" s="166">
        <v>11210</v>
      </c>
      <c r="M84" s="166">
        <v>56300</v>
      </c>
      <c r="N84" s="166">
        <v>75139</v>
      </c>
      <c r="O84" s="166">
        <v>87125</v>
      </c>
      <c r="P84" s="167">
        <f t="shared" ref="P84:P91" si="39">IFERROR(O84/N84-1,"-")</f>
        <v>0.15951769387402015</v>
      </c>
      <c r="Q84" s="181">
        <f t="shared" si="9"/>
        <v>4.4868064739593176</v>
      </c>
      <c r="R84" s="167">
        <f t="shared" ref="R84:R91" si="40">O84/O$9</f>
        <v>2.4745585557950825E-2</v>
      </c>
      <c r="S84" s="166">
        <v>18457</v>
      </c>
      <c r="T84" s="166">
        <v>14438</v>
      </c>
      <c r="U84" s="166">
        <v>62128</v>
      </c>
      <c r="V84" s="166">
        <v>82199</v>
      </c>
      <c r="W84" s="166">
        <v>96271</v>
      </c>
      <c r="X84" s="167">
        <f t="shared" ref="X84:X91" si="41">IFERROR(W84/V84-1,"-")</f>
        <v>0.17119429676760056</v>
      </c>
      <c r="Y84" s="181">
        <f t="shared" si="10"/>
        <v>4.2159614238500298</v>
      </c>
      <c r="Z84" s="167">
        <f t="shared" si="36"/>
        <v>1.6449586734846526E-2</v>
      </c>
    </row>
    <row r="85" spans="1:26" x14ac:dyDescent="0.25">
      <c r="A85" s="164" t="s">
        <v>115</v>
      </c>
      <c r="B85" s="165" t="s">
        <v>115</v>
      </c>
      <c r="C85" s="166">
        <v>5409</v>
      </c>
      <c r="D85" s="166">
        <v>8563</v>
      </c>
      <c r="E85" s="166">
        <v>13220</v>
      </c>
      <c r="F85" s="166">
        <v>14980</v>
      </c>
      <c r="G85" s="166">
        <v>15604</v>
      </c>
      <c r="H85" s="167">
        <f t="shared" si="37"/>
        <v>4.1655540720961337E-2</v>
      </c>
      <c r="I85" s="181">
        <f t="shared" si="35"/>
        <v>1.8848215936402291</v>
      </c>
      <c r="J85" s="167">
        <f t="shared" si="38"/>
        <v>2.0563777493707251E-2</v>
      </c>
      <c r="K85" s="166">
        <v>27251</v>
      </c>
      <c r="L85" s="166">
        <v>36097</v>
      </c>
      <c r="M85" s="166">
        <v>84214</v>
      </c>
      <c r="N85" s="166">
        <v>96686</v>
      </c>
      <c r="O85" s="166">
        <v>107377</v>
      </c>
      <c r="P85" s="167">
        <f t="shared" si="39"/>
        <v>0.11057443683677048</v>
      </c>
      <c r="Q85" s="181">
        <f t="shared" si="9"/>
        <v>2.9402957689626068</v>
      </c>
      <c r="R85" s="167">
        <f t="shared" si="40"/>
        <v>3.0497638340959376E-2</v>
      </c>
      <c r="S85" s="166">
        <v>32660</v>
      </c>
      <c r="T85" s="166">
        <v>44660</v>
      </c>
      <c r="U85" s="166">
        <v>97434</v>
      </c>
      <c r="V85" s="166">
        <v>111666</v>
      </c>
      <c r="W85" s="166">
        <v>122981</v>
      </c>
      <c r="X85" s="167">
        <f t="shared" si="41"/>
        <v>0.101328963157989</v>
      </c>
      <c r="Y85" s="181">
        <f t="shared" si="10"/>
        <v>2.7654929577464791</v>
      </c>
      <c r="Z85" s="167">
        <f t="shared" si="36"/>
        <v>2.5797531449958735E-2</v>
      </c>
    </row>
    <row r="86" spans="1:26" x14ac:dyDescent="0.25">
      <c r="A86" s="164" t="s">
        <v>118</v>
      </c>
      <c r="B86" s="165" t="s">
        <v>118</v>
      </c>
      <c r="C86" s="166">
        <v>1714</v>
      </c>
      <c r="D86" s="166">
        <v>5280</v>
      </c>
      <c r="E86" s="166">
        <v>5870</v>
      </c>
      <c r="F86" s="166">
        <v>5315</v>
      </c>
      <c r="G86" s="166">
        <v>6020</v>
      </c>
      <c r="H86" s="167">
        <f t="shared" si="37"/>
        <v>0.13264346190028231</v>
      </c>
      <c r="I86" s="181">
        <f t="shared" si="35"/>
        <v>2.5122520420070011</v>
      </c>
      <c r="J86" s="167">
        <f t="shared" si="38"/>
        <v>7.933474782883726E-3</v>
      </c>
      <c r="K86" s="166">
        <v>5151</v>
      </c>
      <c r="L86" s="166">
        <v>11108</v>
      </c>
      <c r="M86" s="166">
        <v>20133</v>
      </c>
      <c r="N86" s="166">
        <v>32539</v>
      </c>
      <c r="O86" s="166">
        <v>46070</v>
      </c>
      <c r="P86" s="167">
        <f t="shared" si="39"/>
        <v>0.41583945419342938</v>
      </c>
      <c r="Q86" s="181">
        <f t="shared" si="9"/>
        <v>7.9438943894389435</v>
      </c>
      <c r="R86" s="167">
        <f t="shared" si="40"/>
        <v>1.3084982802350582E-2</v>
      </c>
      <c r="S86" s="166">
        <v>6865</v>
      </c>
      <c r="T86" s="166">
        <v>16388</v>
      </c>
      <c r="U86" s="166">
        <v>26003</v>
      </c>
      <c r="V86" s="166">
        <v>37854</v>
      </c>
      <c r="W86" s="166">
        <v>52090</v>
      </c>
      <c r="X86" s="167">
        <f t="shared" si="41"/>
        <v>0.37607650446452157</v>
      </c>
      <c r="Y86" s="181">
        <f t="shared" si="10"/>
        <v>6.5877640203932994</v>
      </c>
      <c r="Z86" s="167">
        <f t="shared" si="36"/>
        <v>6.8847959674577354E-3</v>
      </c>
    </row>
    <row r="87" spans="1:26" x14ac:dyDescent="0.25">
      <c r="A87" s="164" t="s">
        <v>125</v>
      </c>
      <c r="B87" s="165" t="s">
        <v>125</v>
      </c>
      <c r="C87" s="166">
        <v>286</v>
      </c>
      <c r="D87" s="166">
        <v>921</v>
      </c>
      <c r="E87" s="166">
        <v>1133</v>
      </c>
      <c r="F87" s="166">
        <v>1153</v>
      </c>
      <c r="G87" s="166">
        <v>1481</v>
      </c>
      <c r="H87" s="167">
        <f t="shared" si="37"/>
        <v>0.28447528187337379</v>
      </c>
      <c r="I87" s="181">
        <f t="shared" si="35"/>
        <v>4.1783216783216783</v>
      </c>
      <c r="J87" s="167">
        <f t="shared" si="38"/>
        <v>1.951740224825714E-3</v>
      </c>
      <c r="K87" s="166">
        <v>1248</v>
      </c>
      <c r="L87" s="166">
        <v>2935</v>
      </c>
      <c r="M87" s="166">
        <v>4473</v>
      </c>
      <c r="N87" s="166">
        <v>6684</v>
      </c>
      <c r="O87" s="166">
        <v>11325</v>
      </c>
      <c r="P87" s="167">
        <f t="shared" si="39"/>
        <v>0.69434470377019752</v>
      </c>
      <c r="Q87" s="181">
        <f t="shared" ref="Q87:Q150" si="42">IFERROR(O87/K87-1,"-")</f>
        <v>8.0745192307692299</v>
      </c>
      <c r="R87" s="167">
        <f t="shared" si="40"/>
        <v>3.2165710926116853E-3</v>
      </c>
      <c r="S87" s="166">
        <v>1534</v>
      </c>
      <c r="T87" s="166">
        <v>3856</v>
      </c>
      <c r="U87" s="166">
        <v>5606</v>
      </c>
      <c r="V87" s="166">
        <v>7837</v>
      </c>
      <c r="W87" s="166">
        <v>12806</v>
      </c>
      <c r="X87" s="167">
        <f t="shared" si="41"/>
        <v>0.63404363914763295</v>
      </c>
      <c r="Y87" s="181">
        <f t="shared" ref="Y87:Y150" si="43">IFERROR(W87/S87-1,"-")</f>
        <v>7.3481095176010438</v>
      </c>
      <c r="Z87" s="167">
        <f t="shared" si="36"/>
        <v>1.4842966655219808E-3</v>
      </c>
    </row>
    <row r="88" spans="1:26" x14ac:dyDescent="0.25">
      <c r="A88" s="164" t="s">
        <v>121</v>
      </c>
      <c r="B88" s="165" t="s">
        <v>121</v>
      </c>
      <c r="C88" s="166">
        <v>240</v>
      </c>
      <c r="D88" s="166">
        <v>804</v>
      </c>
      <c r="E88" s="166">
        <v>921</v>
      </c>
      <c r="F88" s="166">
        <v>774</v>
      </c>
      <c r="G88" s="166">
        <v>909</v>
      </c>
      <c r="H88" s="167">
        <f t="shared" si="37"/>
        <v>0.17441860465116288</v>
      </c>
      <c r="I88" s="181">
        <f t="shared" si="35"/>
        <v>2.7875000000000001</v>
      </c>
      <c r="J88" s="167">
        <f t="shared" si="38"/>
        <v>1.1979283351563632E-3</v>
      </c>
      <c r="K88" s="166">
        <v>1576</v>
      </c>
      <c r="L88" s="166">
        <v>3904</v>
      </c>
      <c r="M88" s="166">
        <v>4162</v>
      </c>
      <c r="N88" s="166">
        <v>5494</v>
      </c>
      <c r="O88" s="166">
        <v>7100</v>
      </c>
      <c r="P88" s="167">
        <f t="shared" si="39"/>
        <v>0.29231889333818706</v>
      </c>
      <c r="Q88" s="181">
        <f t="shared" si="42"/>
        <v>3.5050761421319798</v>
      </c>
      <c r="R88" s="167">
        <f t="shared" si="40"/>
        <v>2.0165699565159352E-3</v>
      </c>
      <c r="S88" s="166">
        <v>1816</v>
      </c>
      <c r="T88" s="166">
        <v>4708</v>
      </c>
      <c r="U88" s="166">
        <v>5083</v>
      </c>
      <c r="V88" s="166">
        <v>6268</v>
      </c>
      <c r="W88" s="166">
        <v>8009</v>
      </c>
      <c r="X88" s="167">
        <f t="shared" si="41"/>
        <v>0.27776005105296742</v>
      </c>
      <c r="Y88" s="181">
        <f t="shared" si="43"/>
        <v>3.410242290748899</v>
      </c>
      <c r="Z88" s="167">
        <f t="shared" si="36"/>
        <v>1.345822324446705E-3</v>
      </c>
    </row>
    <row r="89" spans="1:26" x14ac:dyDescent="0.25">
      <c r="A89" s="164" t="s">
        <v>130</v>
      </c>
      <c r="B89" s="165" t="s">
        <v>130</v>
      </c>
      <c r="C89" s="166">
        <v>286</v>
      </c>
      <c r="D89" s="166">
        <v>296</v>
      </c>
      <c r="E89" s="166">
        <v>433</v>
      </c>
      <c r="F89" s="166">
        <v>454</v>
      </c>
      <c r="G89" s="166">
        <v>500</v>
      </c>
      <c r="H89" s="167">
        <f t="shared" si="37"/>
        <v>0.1013215859030836</v>
      </c>
      <c r="I89" s="181">
        <f t="shared" si="35"/>
        <v>0.74825174825174834</v>
      </c>
      <c r="J89" s="167">
        <f t="shared" si="38"/>
        <v>6.589264769836982E-4</v>
      </c>
      <c r="K89" s="166">
        <v>1422</v>
      </c>
      <c r="L89" s="166">
        <v>781</v>
      </c>
      <c r="M89" s="166">
        <v>2952</v>
      </c>
      <c r="N89" s="166">
        <v>3351</v>
      </c>
      <c r="O89" s="166">
        <v>3056</v>
      </c>
      <c r="P89" s="167">
        <f t="shared" si="39"/>
        <v>-8.8033422858848076E-2</v>
      </c>
      <c r="Q89" s="181">
        <f t="shared" si="42"/>
        <v>1.1490857946554147</v>
      </c>
      <c r="R89" s="167">
        <f t="shared" si="40"/>
        <v>8.6797715311446449E-4</v>
      </c>
      <c r="S89" s="166">
        <v>1708</v>
      </c>
      <c r="T89" s="166">
        <v>1077</v>
      </c>
      <c r="U89" s="166">
        <v>3385</v>
      </c>
      <c r="V89" s="166">
        <v>3805</v>
      </c>
      <c r="W89" s="166">
        <v>3556</v>
      </c>
      <c r="X89" s="167">
        <f t="shared" si="41"/>
        <v>-6.5440210249671504E-2</v>
      </c>
      <c r="Y89" s="181">
        <f t="shared" si="43"/>
        <v>1.081967213114754</v>
      </c>
      <c r="Z89" s="167">
        <f t="shared" si="36"/>
        <v>8.9624406221760697E-4</v>
      </c>
    </row>
    <row r="90" spans="1:26" x14ac:dyDescent="0.25">
      <c r="A90" s="164" t="s">
        <v>133</v>
      </c>
      <c r="B90" s="165" t="s">
        <v>133</v>
      </c>
      <c r="C90" s="166">
        <v>408</v>
      </c>
      <c r="D90" s="166">
        <v>385</v>
      </c>
      <c r="E90" s="166">
        <v>658</v>
      </c>
      <c r="F90" s="166">
        <v>679</v>
      </c>
      <c r="G90" s="166">
        <v>636</v>
      </c>
      <c r="H90" s="167">
        <f t="shared" si="37"/>
        <v>-6.3328424153166418E-2</v>
      </c>
      <c r="I90" s="181">
        <f t="shared" si="35"/>
        <v>0.55882352941176472</v>
      </c>
      <c r="J90" s="167">
        <f t="shared" si="38"/>
        <v>8.3815447872326407E-4</v>
      </c>
      <c r="K90" s="166">
        <v>1922</v>
      </c>
      <c r="L90" s="166">
        <v>947</v>
      </c>
      <c r="M90" s="166">
        <v>3040</v>
      </c>
      <c r="N90" s="166">
        <v>3728</v>
      </c>
      <c r="O90" s="166">
        <v>4053</v>
      </c>
      <c r="P90" s="167">
        <f t="shared" si="39"/>
        <v>8.7178111587982832E-2</v>
      </c>
      <c r="Q90" s="181">
        <f t="shared" si="42"/>
        <v>1.1087408949011448</v>
      </c>
      <c r="R90" s="167">
        <f t="shared" si="40"/>
        <v>1.1511490188393077E-3</v>
      </c>
      <c r="S90" s="166">
        <v>2330</v>
      </c>
      <c r="T90" s="166">
        <v>1332</v>
      </c>
      <c r="U90" s="166">
        <v>3698</v>
      </c>
      <c r="V90" s="166">
        <v>4407</v>
      </c>
      <c r="W90" s="166">
        <v>4689</v>
      </c>
      <c r="X90" s="167">
        <f t="shared" si="41"/>
        <v>6.3989108236895742E-2</v>
      </c>
      <c r="Y90" s="181">
        <f t="shared" si="43"/>
        <v>1.0124463519313305</v>
      </c>
      <c r="Z90" s="167">
        <f t="shared" si="36"/>
        <v>9.7911685142709325E-4</v>
      </c>
    </row>
    <row r="91" spans="1:26" x14ac:dyDescent="0.25">
      <c r="A91" s="169" t="s">
        <v>147</v>
      </c>
      <c r="B91" s="170" t="s">
        <v>147</v>
      </c>
      <c r="C91" s="171">
        <f>C83-SUM(C84:C90)</f>
        <v>7838</v>
      </c>
      <c r="D91" s="171">
        <f>D83-SUM(D84:D90)</f>
        <v>13273</v>
      </c>
      <c r="E91" s="171">
        <f>E83-SUM(E84:E90)</f>
        <v>21554</v>
      </c>
      <c r="F91" s="171">
        <f>F83-SUM(F84:F90)</f>
        <v>23699</v>
      </c>
      <c r="G91" s="171">
        <f>G83-SUM(G84:G90)</f>
        <v>28432</v>
      </c>
      <c r="H91" s="172">
        <f t="shared" si="37"/>
        <v>0.19971306806194344</v>
      </c>
      <c r="I91" s="182">
        <f t="shared" si="35"/>
        <v>2.6274559836693032</v>
      </c>
      <c r="J91" s="172">
        <f t="shared" si="38"/>
        <v>3.7469195187201015E-2</v>
      </c>
      <c r="K91" s="171">
        <f>K83-SUM(K84:K90)</f>
        <v>21224</v>
      </c>
      <c r="L91" s="171">
        <f>L83-SUM(L84:L90)</f>
        <v>37928</v>
      </c>
      <c r="M91" s="171">
        <f>M83-SUM(M84:M90)</f>
        <v>70455</v>
      </c>
      <c r="N91" s="171">
        <f>N83-SUM(N84:N90)</f>
        <v>95754</v>
      </c>
      <c r="O91" s="171">
        <f>O83-SUM(O84:O90)</f>
        <v>112449</v>
      </c>
      <c r="P91" s="172">
        <f t="shared" si="39"/>
        <v>0.17435302963844856</v>
      </c>
      <c r="Q91" s="182">
        <f t="shared" si="42"/>
        <v>4.2982001507727103</v>
      </c>
      <c r="R91" s="172">
        <f t="shared" si="40"/>
        <v>3.1938207752149353E-2</v>
      </c>
      <c r="S91" s="171">
        <f>S83-SUM(S84:S90)</f>
        <v>29062</v>
      </c>
      <c r="T91" s="171">
        <f>T83-SUM(T84:T90)</f>
        <v>51201</v>
      </c>
      <c r="U91" s="171">
        <f>U83-SUM(U84:U90)</f>
        <v>92009</v>
      </c>
      <c r="V91" s="171">
        <f>V83-SUM(V84:V90)</f>
        <v>119453</v>
      </c>
      <c r="W91" s="171">
        <f>W83-SUM(W84:W90)</f>
        <v>140881</v>
      </c>
      <c r="X91" s="172">
        <f t="shared" si="41"/>
        <v>0.17938436037604744</v>
      </c>
      <c r="Y91" s="182">
        <f t="shared" si="43"/>
        <v>3.8476016791686742</v>
      </c>
      <c r="Z91" s="172">
        <f t="shared" si="36"/>
        <v>2.4361158026759172E-2</v>
      </c>
    </row>
    <row r="92" spans="1:26" x14ac:dyDescent="0.25">
      <c r="A92" s="1"/>
      <c r="B92" s="157" t="s">
        <v>51</v>
      </c>
      <c r="C92" s="155"/>
      <c r="D92" s="155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x14ac:dyDescent="0.25">
      <c r="A93" s="1" t="s">
        <v>0</v>
      </c>
      <c r="B93" s="158" t="s">
        <v>70</v>
      </c>
      <c r="C93" s="178">
        <f>C94+C97</f>
        <v>0</v>
      </c>
      <c r="D93" s="178">
        <f>D94+D97</f>
        <v>0</v>
      </c>
      <c r="E93" s="178">
        <f>E94+E97</f>
        <v>5131</v>
      </c>
      <c r="F93" s="178">
        <f>F94+F97</f>
        <v>7607</v>
      </c>
      <c r="G93" s="178">
        <f>G94+G97</f>
        <v>7923</v>
      </c>
      <c r="H93" s="179">
        <f>IFERROR(G93/F93-1,"-")</f>
        <v>4.1540686210069566E-2</v>
      </c>
      <c r="I93" s="179" t="str">
        <f t="shared" si="35"/>
        <v>-</v>
      </c>
      <c r="J93" s="179">
        <f>G93/G$9</f>
        <v>1.0441348954283681E-2</v>
      </c>
      <c r="K93" s="178">
        <f>K94+K97</f>
        <v>0</v>
      </c>
      <c r="L93" s="178">
        <f>L94+L97</f>
        <v>0</v>
      </c>
      <c r="M93" s="178">
        <f>M94+M97</f>
        <v>46354</v>
      </c>
      <c r="N93" s="178">
        <f>N94+N97</f>
        <v>50550</v>
      </c>
      <c r="O93" s="178">
        <f>O94+O97</f>
        <v>49465</v>
      </c>
      <c r="P93" s="179">
        <f>IFERROR(O93/N93-1,"-")</f>
        <v>-2.1463897131552945E-2</v>
      </c>
      <c r="Q93" s="179" t="str">
        <f t="shared" si="42"/>
        <v>-</v>
      </c>
      <c r="R93" s="179">
        <f>O93/O$9</f>
        <v>1.4049244070290245E-2</v>
      </c>
      <c r="S93" s="178">
        <f>S94+S97</f>
        <v>24221</v>
      </c>
      <c r="T93" s="178">
        <f>T94+T97</f>
        <v>33444</v>
      </c>
      <c r="U93" s="178">
        <f>U94+U97</f>
        <v>51485</v>
      </c>
      <c r="V93" s="178">
        <f>V94+V97</f>
        <v>58157</v>
      </c>
      <c r="W93" s="178">
        <f>W94+W97</f>
        <v>57388</v>
      </c>
      <c r="X93" s="179">
        <f>IFERROR(W93/V93-1,"-")</f>
        <v>-1.3222827862510056E-2</v>
      </c>
      <c r="Y93" s="179">
        <f t="shared" si="43"/>
        <v>1.3693489121010693</v>
      </c>
      <c r="Z93" s="179">
        <f t="shared" ref="Z93:Z105" si="44">U93/U$9</f>
        <v>1.3631647132429394E-2</v>
      </c>
    </row>
    <row r="94" spans="1:26" x14ac:dyDescent="0.25">
      <c r="A94" s="1" t="s">
        <v>98</v>
      </c>
      <c r="B94" s="161" t="s">
        <v>99</v>
      </c>
      <c r="C94" s="162">
        <v>0</v>
      </c>
      <c r="D94" s="162">
        <v>0</v>
      </c>
      <c r="E94" s="162">
        <v>3937</v>
      </c>
      <c r="F94" s="162">
        <v>5346</v>
      </c>
      <c r="G94" s="162">
        <v>5742</v>
      </c>
      <c r="H94" s="163">
        <f>IFERROR(G94/F94-1,"-")</f>
        <v>7.4074074074074181E-2</v>
      </c>
      <c r="I94" s="180" t="str">
        <f t="shared" si="35"/>
        <v>-</v>
      </c>
      <c r="J94" s="163">
        <f>G94/G$9</f>
        <v>7.5671116616807896E-3</v>
      </c>
      <c r="K94" s="162">
        <v>0</v>
      </c>
      <c r="L94" s="162">
        <v>0</v>
      </c>
      <c r="M94" s="162">
        <v>29872</v>
      </c>
      <c r="N94" s="162">
        <v>32376</v>
      </c>
      <c r="O94" s="162">
        <v>30079</v>
      </c>
      <c r="P94" s="163">
        <f>IFERROR(O94/N94-1,"-")</f>
        <v>-7.0947615517667373E-2</v>
      </c>
      <c r="Q94" s="180" t="str">
        <f t="shared" si="42"/>
        <v>-</v>
      </c>
      <c r="R94" s="163">
        <f>O94/O$9</f>
        <v>8.5431560171891283E-3</v>
      </c>
      <c r="S94" s="162">
        <v>16023</v>
      </c>
      <c r="T94" s="162">
        <v>21732</v>
      </c>
      <c r="U94" s="162">
        <v>33809</v>
      </c>
      <c r="V94" s="162">
        <v>37722</v>
      </c>
      <c r="W94" s="162">
        <v>35821</v>
      </c>
      <c r="X94" s="163">
        <f>IFERROR(W94/V94-1,"-")</f>
        <v>-5.0394994963151474E-2</v>
      </c>
      <c r="Y94" s="180">
        <f t="shared" si="43"/>
        <v>1.2355988266866378</v>
      </c>
      <c r="Z94" s="163">
        <f t="shared" si="44"/>
        <v>8.9515850810975104E-3</v>
      </c>
    </row>
    <row r="95" spans="1:26" x14ac:dyDescent="0.25">
      <c r="A95" s="164" t="s">
        <v>105</v>
      </c>
      <c r="B95" s="165" t="s">
        <v>105</v>
      </c>
      <c r="C95" s="166">
        <v>0</v>
      </c>
      <c r="D95" s="166">
        <v>0</v>
      </c>
      <c r="E95" s="166">
        <v>2928</v>
      </c>
      <c r="F95" s="166">
        <v>3814</v>
      </c>
      <c r="G95" s="166">
        <v>4202</v>
      </c>
      <c r="H95" s="167">
        <f>IFERROR(G95/F95-1,"-")</f>
        <v>0.10173046670162567</v>
      </c>
      <c r="I95" s="181" t="str">
        <f t="shared" si="35"/>
        <v>-</v>
      </c>
      <c r="J95" s="167">
        <f>G95/G$9</f>
        <v>5.5376181125709996E-3</v>
      </c>
      <c r="K95" s="166">
        <v>0</v>
      </c>
      <c r="L95" s="166">
        <v>0</v>
      </c>
      <c r="M95" s="166">
        <v>13361</v>
      </c>
      <c r="N95" s="166">
        <v>8210</v>
      </c>
      <c r="O95" s="166">
        <v>7675</v>
      </c>
      <c r="P95" s="167">
        <f>IFERROR(O95/N95-1,"-")</f>
        <v>-6.5164433617539541E-2</v>
      </c>
      <c r="Q95" s="181" t="str">
        <f t="shared" si="42"/>
        <v>-</v>
      </c>
      <c r="R95" s="167">
        <f>O95/O$9</f>
        <v>2.1798837205999721E-3</v>
      </c>
      <c r="S95" s="166">
        <v>8684</v>
      </c>
      <c r="T95" s="166">
        <v>11001</v>
      </c>
      <c r="U95" s="166">
        <v>16289</v>
      </c>
      <c r="V95" s="166">
        <v>12024</v>
      </c>
      <c r="W95" s="166">
        <v>11877</v>
      </c>
      <c r="X95" s="167">
        <f>IFERROR(W95/V95-1,"-")</f>
        <v>-1.2225548902195627E-2</v>
      </c>
      <c r="Y95" s="181">
        <f t="shared" si="43"/>
        <v>0.36768770152003682</v>
      </c>
      <c r="Z95" s="167">
        <f t="shared" si="44"/>
        <v>4.3128270397230729E-3</v>
      </c>
    </row>
    <row r="96" spans="1:26" x14ac:dyDescent="0.25">
      <c r="A96" s="164" t="s">
        <v>102</v>
      </c>
      <c r="B96" s="165" t="s">
        <v>102</v>
      </c>
      <c r="C96" s="166">
        <v>0</v>
      </c>
      <c r="D96" s="166">
        <v>0</v>
      </c>
      <c r="E96" s="166">
        <v>1009</v>
      </c>
      <c r="F96" s="166">
        <v>1532</v>
      </c>
      <c r="G96" s="166">
        <v>1540</v>
      </c>
      <c r="H96" s="167">
        <f>IFERROR(G96/F96-1,"-")</f>
        <v>5.2219321148825326E-3</v>
      </c>
      <c r="I96" s="181" t="str">
        <f t="shared" si="35"/>
        <v>-</v>
      </c>
      <c r="J96" s="167">
        <f>G96/G$9</f>
        <v>2.0294935491097905E-3</v>
      </c>
      <c r="K96" s="166">
        <v>0</v>
      </c>
      <c r="L96" s="166">
        <v>0</v>
      </c>
      <c r="M96" s="166">
        <v>16511</v>
      </c>
      <c r="N96" s="166">
        <v>24166</v>
      </c>
      <c r="O96" s="166">
        <v>22404</v>
      </c>
      <c r="P96" s="167">
        <f>IFERROR(O96/N96-1,"-")</f>
        <v>-7.2912356202929685E-2</v>
      </c>
      <c r="Q96" s="181" t="str">
        <f t="shared" si="42"/>
        <v>-</v>
      </c>
      <c r="R96" s="167">
        <f>O96/O$9</f>
        <v>6.3632722965891566E-3</v>
      </c>
      <c r="S96" s="166">
        <v>7339</v>
      </c>
      <c r="T96" s="166">
        <v>10731</v>
      </c>
      <c r="U96" s="166">
        <v>17520</v>
      </c>
      <c r="V96" s="166">
        <v>25698</v>
      </c>
      <c r="W96" s="166">
        <v>23944</v>
      </c>
      <c r="X96" s="167">
        <f>IFERROR(W96/V96-1,"-")</f>
        <v>-6.8254338859055186E-2</v>
      </c>
      <c r="Y96" s="181">
        <f t="shared" si="43"/>
        <v>2.2625698324022347</v>
      </c>
      <c r="Z96" s="167">
        <f t="shared" si="44"/>
        <v>4.6387580413744384E-3</v>
      </c>
    </row>
    <row r="97" spans="1:26" x14ac:dyDescent="0.25">
      <c r="A97" s="1" t="s">
        <v>148</v>
      </c>
      <c r="B97" s="161" t="s">
        <v>109</v>
      </c>
      <c r="C97" s="162">
        <v>0</v>
      </c>
      <c r="D97" s="162">
        <v>0</v>
      </c>
      <c r="E97" s="162">
        <v>1194</v>
      </c>
      <c r="F97" s="162">
        <v>2261</v>
      </c>
      <c r="G97" s="162">
        <v>2181</v>
      </c>
      <c r="H97" s="163">
        <f>IFERROR(G97/F97-1,"-")</f>
        <v>-3.5382574082264528E-2</v>
      </c>
      <c r="I97" s="180" t="str">
        <f t="shared" si="35"/>
        <v>-</v>
      </c>
      <c r="J97" s="163">
        <f>G97/G$9</f>
        <v>2.8742372926028915E-3</v>
      </c>
      <c r="K97" s="162">
        <v>0</v>
      </c>
      <c r="L97" s="162">
        <v>0</v>
      </c>
      <c r="M97" s="162">
        <v>16482</v>
      </c>
      <c r="N97" s="162">
        <v>18174</v>
      </c>
      <c r="O97" s="162">
        <v>19386</v>
      </c>
      <c r="P97" s="163">
        <f>IFERROR(O97/N97-1,"-")</f>
        <v>6.6688676130736146E-2</v>
      </c>
      <c r="Q97" s="180" t="str">
        <f t="shared" si="42"/>
        <v>-</v>
      </c>
      <c r="R97" s="163">
        <f>O97/O$9</f>
        <v>5.5060880531011156E-3</v>
      </c>
      <c r="S97" s="162">
        <v>8198</v>
      </c>
      <c r="T97" s="162">
        <v>11712</v>
      </c>
      <c r="U97" s="162">
        <v>17676</v>
      </c>
      <c r="V97" s="162">
        <v>20435</v>
      </c>
      <c r="W97" s="162">
        <v>21567</v>
      </c>
      <c r="X97" s="163">
        <f>IFERROR(W97/V97-1,"-")</f>
        <v>5.539515537068751E-2</v>
      </c>
      <c r="Y97" s="180">
        <f t="shared" si="43"/>
        <v>1.6307636008782631</v>
      </c>
      <c r="Z97" s="163">
        <f t="shared" si="44"/>
        <v>4.6800620513318819E-3</v>
      </c>
    </row>
    <row r="98" spans="1:26" x14ac:dyDescent="0.25">
      <c r="A98" s="164" t="s">
        <v>112</v>
      </c>
      <c r="B98" s="165" t="s">
        <v>112</v>
      </c>
      <c r="C98" s="166">
        <v>0</v>
      </c>
      <c r="D98" s="166">
        <v>0</v>
      </c>
      <c r="E98" s="166">
        <v>50</v>
      </c>
      <c r="F98" s="166">
        <v>173</v>
      </c>
      <c r="G98" s="166">
        <v>203</v>
      </c>
      <c r="H98" s="167">
        <f t="shared" ref="H98:H105" si="45">IFERROR(G98/F98-1,"-")</f>
        <v>0.17341040462427748</v>
      </c>
      <c r="I98" s="181" t="str">
        <f t="shared" si="35"/>
        <v>-</v>
      </c>
      <c r="J98" s="167">
        <f t="shared" ref="J98:J105" si="46">G98/G$9</f>
        <v>2.6752414965538145E-4</v>
      </c>
      <c r="K98" s="166">
        <v>0</v>
      </c>
      <c r="L98" s="166">
        <v>0</v>
      </c>
      <c r="M98" s="166">
        <v>2353</v>
      </c>
      <c r="N98" s="166">
        <v>2622</v>
      </c>
      <c r="O98" s="166">
        <v>2827</v>
      </c>
      <c r="P98" s="167">
        <f t="shared" ref="P98:P105" si="47">IFERROR(O98/N98-1,"-")</f>
        <v>7.8184591914568946E-2</v>
      </c>
      <c r="Q98" s="181" t="str">
        <f t="shared" si="42"/>
        <v>-</v>
      </c>
      <c r="R98" s="167">
        <f t="shared" ref="R98:R105" si="48">O98/O$9</f>
        <v>8.029356714183871E-4</v>
      </c>
      <c r="S98" s="166">
        <v>1288</v>
      </c>
      <c r="T98" s="166">
        <v>921</v>
      </c>
      <c r="U98" s="166">
        <v>2403</v>
      </c>
      <c r="V98" s="166">
        <v>2795</v>
      </c>
      <c r="W98" s="166">
        <v>3030</v>
      </c>
      <c r="X98" s="167">
        <f t="shared" ref="X98:X105" si="49">IFERROR(W98/V98-1,"-")</f>
        <v>8.4078711985688726E-2</v>
      </c>
      <c r="Y98" s="181">
        <f t="shared" si="43"/>
        <v>1.3524844720496896</v>
      </c>
      <c r="Z98" s="167">
        <f t="shared" si="44"/>
        <v>6.3624061492139131E-4</v>
      </c>
    </row>
    <row r="99" spans="1:26" x14ac:dyDescent="0.25">
      <c r="A99" s="164" t="s">
        <v>115</v>
      </c>
      <c r="B99" s="165" t="s">
        <v>115</v>
      </c>
      <c r="C99" s="166">
        <v>0</v>
      </c>
      <c r="D99" s="166">
        <v>0</v>
      </c>
      <c r="E99" s="166">
        <v>194</v>
      </c>
      <c r="F99" s="166">
        <v>319</v>
      </c>
      <c r="G99" s="166">
        <v>341</v>
      </c>
      <c r="H99" s="167">
        <f t="shared" si="45"/>
        <v>6.8965517241379226E-2</v>
      </c>
      <c r="I99" s="181" t="str">
        <f t="shared" si="35"/>
        <v>-</v>
      </c>
      <c r="J99" s="167">
        <f t="shared" si="46"/>
        <v>4.4938785730288215E-4</v>
      </c>
      <c r="K99" s="166">
        <v>0</v>
      </c>
      <c r="L99" s="166">
        <v>0</v>
      </c>
      <c r="M99" s="166">
        <v>3288</v>
      </c>
      <c r="N99" s="166">
        <v>3495</v>
      </c>
      <c r="O99" s="166">
        <v>3893</v>
      </c>
      <c r="P99" s="167">
        <f t="shared" si="47"/>
        <v>0.11387696709585127</v>
      </c>
      <c r="Q99" s="181" t="str">
        <f t="shared" si="42"/>
        <v>-</v>
      </c>
      <c r="R99" s="167">
        <f t="shared" si="48"/>
        <v>1.1057051888333149E-3</v>
      </c>
      <c r="S99" s="166">
        <v>1481</v>
      </c>
      <c r="T99" s="166">
        <v>2395</v>
      </c>
      <c r="U99" s="166">
        <v>3482</v>
      </c>
      <c r="V99" s="166">
        <v>3814</v>
      </c>
      <c r="W99" s="166">
        <v>4234</v>
      </c>
      <c r="X99" s="167">
        <f t="shared" si="49"/>
        <v>0.11012060828526482</v>
      </c>
      <c r="Y99" s="181">
        <f t="shared" si="43"/>
        <v>1.8588791357191088</v>
      </c>
      <c r="Z99" s="167">
        <f t="shared" si="44"/>
        <v>9.219266837937098E-4</v>
      </c>
    </row>
    <row r="100" spans="1:26" x14ac:dyDescent="0.25">
      <c r="A100" s="164" t="s">
        <v>118</v>
      </c>
      <c r="B100" s="165" t="s">
        <v>118</v>
      </c>
      <c r="C100" s="166">
        <v>0</v>
      </c>
      <c r="D100" s="166">
        <v>0</v>
      </c>
      <c r="E100" s="166">
        <v>346</v>
      </c>
      <c r="F100" s="166">
        <v>771</v>
      </c>
      <c r="G100" s="166">
        <v>574</v>
      </c>
      <c r="H100" s="167">
        <f t="shared" si="45"/>
        <v>-0.25551232166018156</v>
      </c>
      <c r="I100" s="181" t="str">
        <f t="shared" si="35"/>
        <v>-</v>
      </c>
      <c r="J100" s="167">
        <f t="shared" si="46"/>
        <v>7.5644759557728545E-4</v>
      </c>
      <c r="K100" s="166">
        <v>0</v>
      </c>
      <c r="L100" s="166">
        <v>0</v>
      </c>
      <c r="M100" s="166">
        <v>3066</v>
      </c>
      <c r="N100" s="166">
        <v>3114</v>
      </c>
      <c r="O100" s="166">
        <v>3111</v>
      </c>
      <c r="P100" s="167">
        <f t="shared" si="47"/>
        <v>-9.633911368015502E-4</v>
      </c>
      <c r="Q100" s="181" t="str">
        <f t="shared" si="42"/>
        <v>-</v>
      </c>
      <c r="R100" s="167">
        <f t="shared" si="48"/>
        <v>8.835984696790246E-4</v>
      </c>
      <c r="S100" s="166">
        <v>1974</v>
      </c>
      <c r="T100" s="166">
        <v>3541</v>
      </c>
      <c r="U100" s="166">
        <v>3412</v>
      </c>
      <c r="V100" s="166">
        <v>3885</v>
      </c>
      <c r="W100" s="166">
        <v>3685</v>
      </c>
      <c r="X100" s="167">
        <f t="shared" si="49"/>
        <v>-5.1480051480051525E-2</v>
      </c>
      <c r="Y100" s="181">
        <f t="shared" si="43"/>
        <v>0.86676798378926034</v>
      </c>
      <c r="Z100" s="167">
        <f t="shared" si="44"/>
        <v>9.0339283317177998E-4</v>
      </c>
    </row>
    <row r="101" spans="1:26" x14ac:dyDescent="0.25">
      <c r="A101" s="164" t="s">
        <v>125</v>
      </c>
      <c r="B101" s="165" t="s">
        <v>125</v>
      </c>
      <c r="C101" s="166">
        <v>0</v>
      </c>
      <c r="D101" s="166">
        <v>0</v>
      </c>
      <c r="E101" s="166">
        <v>32</v>
      </c>
      <c r="F101" s="166">
        <v>58</v>
      </c>
      <c r="G101" s="166">
        <v>90</v>
      </c>
      <c r="H101" s="167">
        <f t="shared" si="45"/>
        <v>0.55172413793103448</v>
      </c>
      <c r="I101" s="181" t="str">
        <f t="shared" si="35"/>
        <v>-</v>
      </c>
      <c r="J101" s="167">
        <f t="shared" si="46"/>
        <v>1.1860676585706567E-4</v>
      </c>
      <c r="K101" s="166">
        <v>0</v>
      </c>
      <c r="L101" s="166">
        <v>0</v>
      </c>
      <c r="M101" s="166">
        <v>1140</v>
      </c>
      <c r="N101" s="166">
        <v>880</v>
      </c>
      <c r="O101" s="166">
        <v>843</v>
      </c>
      <c r="P101" s="167">
        <f t="shared" si="47"/>
        <v>-4.2045454545454497E-2</v>
      </c>
      <c r="Q101" s="181" t="str">
        <f t="shared" si="42"/>
        <v>-</v>
      </c>
      <c r="R101" s="167">
        <f t="shared" si="48"/>
        <v>2.3943217934407511E-4</v>
      </c>
      <c r="S101" s="166">
        <v>323</v>
      </c>
      <c r="T101" s="166">
        <v>432</v>
      </c>
      <c r="U101" s="166">
        <v>1172</v>
      </c>
      <c r="V101" s="166">
        <v>938</v>
      </c>
      <c r="W101" s="166">
        <v>933</v>
      </c>
      <c r="X101" s="167">
        <f t="shared" si="49"/>
        <v>-5.3304904051172386E-3</v>
      </c>
      <c r="Y101" s="181">
        <f t="shared" si="43"/>
        <v>1.8885448916408669</v>
      </c>
      <c r="Z101" s="167">
        <f t="shared" si="44"/>
        <v>3.1030961327002524E-4</v>
      </c>
    </row>
    <row r="102" spans="1:26" x14ac:dyDescent="0.25">
      <c r="A102" s="164" t="s">
        <v>121</v>
      </c>
      <c r="B102" s="165" t="s">
        <v>121</v>
      </c>
      <c r="C102" s="166">
        <v>0</v>
      </c>
      <c r="D102" s="166">
        <v>0</v>
      </c>
      <c r="E102" s="166">
        <v>15</v>
      </c>
      <c r="F102" s="166">
        <v>87</v>
      </c>
      <c r="G102" s="166">
        <v>64</v>
      </c>
      <c r="H102" s="167">
        <f t="shared" si="45"/>
        <v>-0.26436781609195403</v>
      </c>
      <c r="I102" s="181" t="str">
        <f t="shared" si="35"/>
        <v>-</v>
      </c>
      <c r="J102" s="167">
        <f t="shared" si="46"/>
        <v>8.4342589053913367E-5</v>
      </c>
      <c r="K102" s="166">
        <v>0</v>
      </c>
      <c r="L102" s="166">
        <v>0</v>
      </c>
      <c r="M102" s="166">
        <v>667</v>
      </c>
      <c r="N102" s="166">
        <v>563</v>
      </c>
      <c r="O102" s="166">
        <v>839</v>
      </c>
      <c r="P102" s="167">
        <f t="shared" si="47"/>
        <v>0.49023090586145646</v>
      </c>
      <c r="Q102" s="181" t="str">
        <f t="shared" si="42"/>
        <v>-</v>
      </c>
      <c r="R102" s="167">
        <f t="shared" si="48"/>
        <v>2.382960835939253E-4</v>
      </c>
      <c r="S102" s="166">
        <v>351</v>
      </c>
      <c r="T102" s="166">
        <v>507</v>
      </c>
      <c r="U102" s="166">
        <v>682</v>
      </c>
      <c r="V102" s="166">
        <v>650</v>
      </c>
      <c r="W102" s="166">
        <v>903</v>
      </c>
      <c r="X102" s="167">
        <f t="shared" si="49"/>
        <v>0.38923076923076927</v>
      </c>
      <c r="Y102" s="181">
        <f t="shared" si="43"/>
        <v>1.5726495726495728</v>
      </c>
      <c r="Z102" s="167">
        <f t="shared" si="44"/>
        <v>1.8057265891651639E-4</v>
      </c>
    </row>
    <row r="103" spans="1:26" x14ac:dyDescent="0.25">
      <c r="A103" s="164" t="s">
        <v>130</v>
      </c>
      <c r="B103" s="165" t="s">
        <v>130</v>
      </c>
      <c r="C103" s="166">
        <v>0</v>
      </c>
      <c r="D103" s="166">
        <v>0</v>
      </c>
      <c r="E103" s="166">
        <v>10</v>
      </c>
      <c r="F103" s="166">
        <v>22</v>
      </c>
      <c r="G103" s="166">
        <v>28</v>
      </c>
      <c r="H103" s="167">
        <f t="shared" si="45"/>
        <v>0.27272727272727271</v>
      </c>
      <c r="I103" s="181" t="str">
        <f t="shared" si="35"/>
        <v>-</v>
      </c>
      <c r="J103" s="167">
        <f t="shared" si="46"/>
        <v>3.68998827110871E-5</v>
      </c>
      <c r="K103" s="166">
        <v>0</v>
      </c>
      <c r="L103" s="166">
        <v>0</v>
      </c>
      <c r="M103" s="166">
        <v>260</v>
      </c>
      <c r="N103" s="166">
        <v>131</v>
      </c>
      <c r="O103" s="166">
        <v>202</v>
      </c>
      <c r="P103" s="167">
        <f t="shared" si="47"/>
        <v>0.54198473282442738</v>
      </c>
      <c r="Q103" s="181" t="str">
        <f t="shared" si="42"/>
        <v>-</v>
      </c>
      <c r="R103" s="167">
        <f t="shared" si="48"/>
        <v>5.7372835382566045E-5</v>
      </c>
      <c r="S103" s="166">
        <v>124</v>
      </c>
      <c r="T103" s="166">
        <v>105</v>
      </c>
      <c r="U103" s="166">
        <v>270</v>
      </c>
      <c r="V103" s="166">
        <v>153</v>
      </c>
      <c r="W103" s="166">
        <v>230</v>
      </c>
      <c r="X103" s="167">
        <f t="shared" si="49"/>
        <v>0.50326797385620914</v>
      </c>
      <c r="Y103" s="181">
        <f t="shared" si="43"/>
        <v>0.85483870967741926</v>
      </c>
      <c r="Z103" s="167">
        <f t="shared" si="44"/>
        <v>7.1487709541729355E-5</v>
      </c>
    </row>
    <row r="104" spans="1:26" x14ac:dyDescent="0.25">
      <c r="A104" s="164" t="s">
        <v>133</v>
      </c>
      <c r="B104" s="165" t="s">
        <v>133</v>
      </c>
      <c r="C104" s="166">
        <v>0</v>
      </c>
      <c r="D104" s="166">
        <v>0</v>
      </c>
      <c r="E104" s="166">
        <v>11</v>
      </c>
      <c r="F104" s="166">
        <v>10</v>
      </c>
      <c r="G104" s="166">
        <v>25</v>
      </c>
      <c r="H104" s="167">
        <f t="shared" si="45"/>
        <v>1.5</v>
      </c>
      <c r="I104" s="181" t="str">
        <f t="shared" si="35"/>
        <v>-</v>
      </c>
      <c r="J104" s="167">
        <f t="shared" si="46"/>
        <v>3.2946323849184909E-5</v>
      </c>
      <c r="K104" s="166">
        <v>0</v>
      </c>
      <c r="L104" s="166">
        <v>0</v>
      </c>
      <c r="M104" s="166">
        <v>157</v>
      </c>
      <c r="N104" s="166">
        <v>260</v>
      </c>
      <c r="O104" s="166">
        <v>359</v>
      </c>
      <c r="P104" s="167">
        <f t="shared" si="47"/>
        <v>0.38076923076923075</v>
      </c>
      <c r="Q104" s="181" t="str">
        <f t="shared" si="42"/>
        <v>-</v>
      </c>
      <c r="R104" s="167">
        <f t="shared" si="48"/>
        <v>1.0196459357594658E-4</v>
      </c>
      <c r="S104" s="166">
        <v>89</v>
      </c>
      <c r="T104" s="166">
        <v>96</v>
      </c>
      <c r="U104" s="166">
        <v>168</v>
      </c>
      <c r="V104" s="166">
        <v>270</v>
      </c>
      <c r="W104" s="166">
        <v>384</v>
      </c>
      <c r="X104" s="167">
        <f t="shared" si="49"/>
        <v>0.42222222222222228</v>
      </c>
      <c r="Y104" s="181">
        <f t="shared" si="43"/>
        <v>3.3146067415730336</v>
      </c>
      <c r="Z104" s="167">
        <f t="shared" si="44"/>
        <v>4.44812414926316E-5</v>
      </c>
    </row>
    <row r="105" spans="1:26" x14ac:dyDescent="0.25">
      <c r="A105" s="169" t="s">
        <v>147</v>
      </c>
      <c r="B105" s="170" t="s">
        <v>147</v>
      </c>
      <c r="C105" s="171">
        <f>C97-SUM(C98:C104)</f>
        <v>0</v>
      </c>
      <c r="D105" s="171">
        <f>D97-SUM(D98:D104)</f>
        <v>0</v>
      </c>
      <c r="E105" s="171">
        <f>E97-SUM(E98:E104)</f>
        <v>536</v>
      </c>
      <c r="F105" s="171">
        <f>F97-SUM(F98:F104)</f>
        <v>821</v>
      </c>
      <c r="G105" s="171">
        <f>G97-SUM(G98:G104)</f>
        <v>856</v>
      </c>
      <c r="H105" s="172">
        <f t="shared" si="45"/>
        <v>4.2630937880633324E-2</v>
      </c>
      <c r="I105" s="182" t="str">
        <f t="shared" si="35"/>
        <v>-</v>
      </c>
      <c r="J105" s="172">
        <f t="shared" si="46"/>
        <v>1.1280821285960913E-3</v>
      </c>
      <c r="K105" s="171">
        <f>K97-SUM(K98:K104)</f>
        <v>0</v>
      </c>
      <c r="L105" s="171">
        <f>L97-SUM(L98:L104)</f>
        <v>0</v>
      </c>
      <c r="M105" s="171">
        <f>M97-SUM(M98:M104)</f>
        <v>5551</v>
      </c>
      <c r="N105" s="171">
        <f>N97-SUM(N98:N104)</f>
        <v>7109</v>
      </c>
      <c r="O105" s="171">
        <f>O97-SUM(O98:O104)</f>
        <v>7312</v>
      </c>
      <c r="P105" s="172">
        <f t="shared" si="47"/>
        <v>2.8555352370234877E-2</v>
      </c>
      <c r="Q105" s="182" t="str">
        <f t="shared" si="42"/>
        <v>-</v>
      </c>
      <c r="R105" s="172">
        <f t="shared" si="48"/>
        <v>2.0767830312738759E-3</v>
      </c>
      <c r="S105" s="171">
        <f>S97-SUM(S98:S104)</f>
        <v>2568</v>
      </c>
      <c r="T105" s="171">
        <f>T97-SUM(T98:T104)</f>
        <v>3715</v>
      </c>
      <c r="U105" s="171">
        <f>U97-SUM(U98:U104)</f>
        <v>6087</v>
      </c>
      <c r="V105" s="171">
        <f>V97-SUM(V98:V104)</f>
        <v>7930</v>
      </c>
      <c r="W105" s="171">
        <f>W97-SUM(W98:W104)</f>
        <v>8168</v>
      </c>
      <c r="X105" s="172">
        <f t="shared" si="49"/>
        <v>3.0012610340479196E-2</v>
      </c>
      <c r="Y105" s="182">
        <f t="shared" si="43"/>
        <v>2.1806853582554515</v>
      </c>
      <c r="Z105" s="172">
        <f t="shared" si="44"/>
        <v>1.6116506962240986E-3</v>
      </c>
    </row>
    <row r="106" spans="1:26" x14ac:dyDescent="0.25">
      <c r="A106" s="1"/>
      <c r="B106" s="157" t="s">
        <v>52</v>
      </c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x14ac:dyDescent="0.25">
      <c r="A107" s="1" t="s">
        <v>0</v>
      </c>
      <c r="B107" s="158" t="s">
        <v>70</v>
      </c>
      <c r="C107" s="178">
        <f>C108+C111</f>
        <v>0</v>
      </c>
      <c r="D107" s="178">
        <f>D108+D111</f>
        <v>0</v>
      </c>
      <c r="E107" s="178">
        <f>E108+E111</f>
        <v>0</v>
      </c>
      <c r="F107" s="178">
        <f>F108+F111</f>
        <v>0</v>
      </c>
      <c r="G107" s="178">
        <f>G108+G111</f>
        <v>0</v>
      </c>
      <c r="H107" s="179" t="str">
        <f>IFERROR(G107/F107-1,"-")</f>
        <v>-</v>
      </c>
      <c r="I107" s="179" t="str">
        <f t="shared" si="35"/>
        <v>-</v>
      </c>
      <c r="J107" s="179">
        <f>G107/G$9</f>
        <v>0</v>
      </c>
      <c r="K107" s="178">
        <f>K108+K111</f>
        <v>0</v>
      </c>
      <c r="L107" s="178">
        <f>L108+L111</f>
        <v>0</v>
      </c>
      <c r="M107" s="178">
        <f>M108+M111</f>
        <v>0</v>
      </c>
      <c r="N107" s="178">
        <f>N108+N111</f>
        <v>0</v>
      </c>
      <c r="O107" s="178">
        <f>O108+O111</f>
        <v>0</v>
      </c>
      <c r="P107" s="179" t="str">
        <f>IFERROR(O107/N107-1,"-")</f>
        <v>-</v>
      </c>
      <c r="Q107" s="179" t="str">
        <f t="shared" si="42"/>
        <v>-</v>
      </c>
      <c r="R107" s="179">
        <f>O107/O$9</f>
        <v>0</v>
      </c>
      <c r="S107" s="178">
        <f>S108+S111</f>
        <v>63499</v>
      </c>
      <c r="T107" s="178">
        <f>T108+T111</f>
        <v>95997</v>
      </c>
      <c r="U107" s="178">
        <f>U108+U111</f>
        <v>169794</v>
      </c>
      <c r="V107" s="178">
        <f>V108+V111</f>
        <v>220761</v>
      </c>
      <c r="W107" s="178">
        <f>W108+W111</f>
        <v>207278</v>
      </c>
      <c r="X107" s="179">
        <f>IFERROR(W107/V107-1,"-")</f>
        <v>-6.1075099315549441E-2</v>
      </c>
      <c r="Y107" s="179">
        <f t="shared" si="43"/>
        <v>2.2642718782972961</v>
      </c>
      <c r="Z107" s="179">
        <f t="shared" ref="Z107:Z119" si="50">U107/U$9</f>
        <v>4.4956237607142208E-2</v>
      </c>
    </row>
    <row r="108" spans="1:26" x14ac:dyDescent="0.25">
      <c r="A108" s="1" t="s">
        <v>98</v>
      </c>
      <c r="B108" s="161" t="s">
        <v>99</v>
      </c>
      <c r="C108" s="162">
        <v>0</v>
      </c>
      <c r="D108" s="162">
        <v>0</v>
      </c>
      <c r="E108" s="162">
        <v>0</v>
      </c>
      <c r="F108" s="162">
        <v>0</v>
      </c>
      <c r="G108" s="162">
        <v>0</v>
      </c>
      <c r="H108" s="163" t="str">
        <f>IFERROR(G108/F108-1,"-")</f>
        <v>-</v>
      </c>
      <c r="I108" s="180" t="str">
        <f t="shared" si="35"/>
        <v>-</v>
      </c>
      <c r="J108" s="163">
        <f>G108/G$9</f>
        <v>0</v>
      </c>
      <c r="K108" s="162">
        <v>0</v>
      </c>
      <c r="L108" s="162">
        <v>0</v>
      </c>
      <c r="M108" s="162">
        <v>0</v>
      </c>
      <c r="N108" s="162">
        <v>0</v>
      </c>
      <c r="O108" s="162">
        <v>0</v>
      </c>
      <c r="P108" s="163" t="str">
        <f>IFERROR(O108/N108-1,"-")</f>
        <v>-</v>
      </c>
      <c r="Q108" s="180" t="str">
        <f t="shared" si="42"/>
        <v>-</v>
      </c>
      <c r="R108" s="163">
        <f>O108/O$9</f>
        <v>0</v>
      </c>
      <c r="S108" s="162">
        <v>28387</v>
      </c>
      <c r="T108" s="162">
        <v>39659</v>
      </c>
      <c r="U108" s="162">
        <v>41132</v>
      </c>
      <c r="V108" s="162">
        <v>48543</v>
      </c>
      <c r="W108" s="162">
        <v>43479</v>
      </c>
      <c r="X108" s="163">
        <f>IFERROR(W108/V108-1,"-")</f>
        <v>-0.10431988134231507</v>
      </c>
      <c r="Y108" s="180">
        <f t="shared" si="43"/>
        <v>0.53165181244936055</v>
      </c>
      <c r="Z108" s="163">
        <f t="shared" si="50"/>
        <v>1.089049062544597E-2</v>
      </c>
    </row>
    <row r="109" spans="1:26" x14ac:dyDescent="0.25">
      <c r="A109" s="164" t="s">
        <v>105</v>
      </c>
      <c r="B109" s="165" t="s">
        <v>105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7" t="str">
        <f>IFERROR(G109/F109-1,"-")</f>
        <v>-</v>
      </c>
      <c r="I109" s="181" t="str">
        <f t="shared" si="35"/>
        <v>-</v>
      </c>
      <c r="J109" s="167">
        <f>G109/G$9</f>
        <v>0</v>
      </c>
      <c r="K109" s="166">
        <v>0</v>
      </c>
      <c r="L109" s="166">
        <v>0</v>
      </c>
      <c r="M109" s="166">
        <v>0</v>
      </c>
      <c r="N109" s="166">
        <v>0</v>
      </c>
      <c r="O109" s="166">
        <v>0</v>
      </c>
      <c r="P109" s="167" t="str">
        <f>IFERROR(O109/N109-1,"-")</f>
        <v>-</v>
      </c>
      <c r="Q109" s="181" t="str">
        <f t="shared" si="42"/>
        <v>-</v>
      </c>
      <c r="R109" s="167">
        <f>O109/O$9</f>
        <v>0</v>
      </c>
      <c r="S109" s="166">
        <v>3383</v>
      </c>
      <c r="T109" s="166">
        <v>20351</v>
      </c>
      <c r="U109" s="166">
        <v>11031</v>
      </c>
      <c r="V109" s="166">
        <v>14560</v>
      </c>
      <c r="W109" s="166">
        <v>12208</v>
      </c>
      <c r="X109" s="167">
        <f>IFERROR(W109/V109-1,"-")</f>
        <v>-0.16153846153846152</v>
      </c>
      <c r="Y109" s="181">
        <f t="shared" si="43"/>
        <v>2.6086313922553948</v>
      </c>
      <c r="Z109" s="167">
        <f t="shared" si="50"/>
        <v>2.9206700887215429E-3</v>
      </c>
    </row>
    <row r="110" spans="1:26" x14ac:dyDescent="0.25">
      <c r="A110" s="164" t="s">
        <v>102</v>
      </c>
      <c r="B110" s="165" t="s">
        <v>102</v>
      </c>
      <c r="C110" s="166">
        <v>0</v>
      </c>
      <c r="D110" s="166">
        <v>0</v>
      </c>
      <c r="E110" s="166">
        <v>0</v>
      </c>
      <c r="F110" s="166">
        <v>0</v>
      </c>
      <c r="G110" s="166">
        <v>0</v>
      </c>
      <c r="H110" s="167" t="str">
        <f>IFERROR(G110/F110-1,"-")</f>
        <v>-</v>
      </c>
      <c r="I110" s="181" t="str">
        <f t="shared" si="35"/>
        <v>-</v>
      </c>
      <c r="J110" s="167">
        <f>G110/G$9</f>
        <v>0</v>
      </c>
      <c r="K110" s="166">
        <v>0</v>
      </c>
      <c r="L110" s="166">
        <v>0</v>
      </c>
      <c r="M110" s="166">
        <v>0</v>
      </c>
      <c r="N110" s="166">
        <v>0</v>
      </c>
      <c r="O110" s="166">
        <v>0</v>
      </c>
      <c r="P110" s="167" t="str">
        <f>IFERROR(O110/N110-1,"-")</f>
        <v>-</v>
      </c>
      <c r="Q110" s="181" t="str">
        <f t="shared" si="42"/>
        <v>-</v>
      </c>
      <c r="R110" s="167">
        <f>O110/O$9</f>
        <v>0</v>
      </c>
      <c r="S110" s="166">
        <v>25004</v>
      </c>
      <c r="T110" s="166">
        <v>19308</v>
      </c>
      <c r="U110" s="166">
        <v>30101</v>
      </c>
      <c r="V110" s="166">
        <v>33983</v>
      </c>
      <c r="W110" s="166">
        <v>31271</v>
      </c>
      <c r="X110" s="167">
        <f>IFERROR(W110/V110-1,"-")</f>
        <v>-7.9804608186446191E-2</v>
      </c>
      <c r="Y110" s="181">
        <f t="shared" si="43"/>
        <v>0.25063989761638128</v>
      </c>
      <c r="Z110" s="167">
        <f t="shared" si="50"/>
        <v>7.9698205367244278E-3</v>
      </c>
    </row>
    <row r="111" spans="1:26" x14ac:dyDescent="0.25">
      <c r="A111" s="1" t="s">
        <v>148</v>
      </c>
      <c r="B111" s="161" t="s">
        <v>109</v>
      </c>
      <c r="C111" s="162">
        <v>0</v>
      </c>
      <c r="D111" s="162">
        <v>0</v>
      </c>
      <c r="E111" s="162">
        <v>0</v>
      </c>
      <c r="F111" s="162">
        <v>0</v>
      </c>
      <c r="G111" s="162">
        <v>0</v>
      </c>
      <c r="H111" s="163" t="str">
        <f>IFERROR(G111/F111-1,"-")</f>
        <v>-</v>
      </c>
      <c r="I111" s="180" t="str">
        <f t="shared" si="35"/>
        <v>-</v>
      </c>
      <c r="J111" s="163">
        <f>G111/G$9</f>
        <v>0</v>
      </c>
      <c r="K111" s="162">
        <v>0</v>
      </c>
      <c r="L111" s="162">
        <v>0</v>
      </c>
      <c r="M111" s="162">
        <v>0</v>
      </c>
      <c r="N111" s="162">
        <v>0</v>
      </c>
      <c r="O111" s="162">
        <v>0</v>
      </c>
      <c r="P111" s="163" t="str">
        <f>IFERROR(O111/N111-1,"-")</f>
        <v>-</v>
      </c>
      <c r="Q111" s="180" t="str">
        <f t="shared" si="42"/>
        <v>-</v>
      </c>
      <c r="R111" s="163">
        <f>O111/O$9</f>
        <v>0</v>
      </c>
      <c r="S111" s="162">
        <v>35112</v>
      </c>
      <c r="T111" s="162">
        <v>56338</v>
      </c>
      <c r="U111" s="162">
        <v>128662</v>
      </c>
      <c r="V111" s="162">
        <v>172218</v>
      </c>
      <c r="W111" s="162">
        <v>163799</v>
      </c>
      <c r="X111" s="163">
        <f>IFERROR(W111/V111-1,"-")</f>
        <v>-4.8885714617519671E-2</v>
      </c>
      <c r="Y111" s="180">
        <f t="shared" si="43"/>
        <v>3.6650432900432897</v>
      </c>
      <c r="Z111" s="163">
        <f t="shared" si="50"/>
        <v>3.4065746981696232E-2</v>
      </c>
    </row>
    <row r="112" spans="1:26" x14ac:dyDescent="0.25">
      <c r="A112" s="164" t="s">
        <v>112</v>
      </c>
      <c r="B112" s="165" t="s">
        <v>112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7" t="str">
        <f t="shared" ref="H112:H119" si="51">IFERROR(G112/F112-1,"-")</f>
        <v>-</v>
      </c>
      <c r="I112" s="181" t="str">
        <f t="shared" si="35"/>
        <v>-</v>
      </c>
      <c r="J112" s="167">
        <f t="shared" ref="J112:J119" si="52">G112/G$9</f>
        <v>0</v>
      </c>
      <c r="K112" s="166">
        <v>0</v>
      </c>
      <c r="L112" s="166">
        <v>0</v>
      </c>
      <c r="M112" s="166">
        <v>0</v>
      </c>
      <c r="N112" s="166">
        <v>0</v>
      </c>
      <c r="O112" s="166">
        <v>0</v>
      </c>
      <c r="P112" s="167" t="str">
        <f t="shared" ref="P112:P119" si="53">IFERROR(O112/N112-1,"-")</f>
        <v>-</v>
      </c>
      <c r="Q112" s="181" t="str">
        <f t="shared" si="42"/>
        <v>-</v>
      </c>
      <c r="R112" s="167">
        <f t="shared" ref="R112:R119" si="54">O112/O$9</f>
        <v>0</v>
      </c>
      <c r="S112" s="166">
        <v>20258</v>
      </c>
      <c r="T112" s="166">
        <v>23009</v>
      </c>
      <c r="U112" s="166">
        <v>77726</v>
      </c>
      <c r="V112" s="166">
        <v>113230</v>
      </c>
      <c r="W112" s="166">
        <v>102157</v>
      </c>
      <c r="X112" s="167">
        <f t="shared" ref="X112:X119" si="55">IFERROR(W112/V112-1,"-")</f>
        <v>-9.7792104565927795E-2</v>
      </c>
      <c r="Y112" s="181">
        <f t="shared" si="43"/>
        <v>4.042797906999704</v>
      </c>
      <c r="Z112" s="167">
        <f t="shared" si="50"/>
        <v>2.0579458192001691E-2</v>
      </c>
    </row>
    <row r="113" spans="1:26" x14ac:dyDescent="0.25">
      <c r="A113" s="164" t="s">
        <v>115</v>
      </c>
      <c r="B113" s="165" t="s">
        <v>115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7" t="str">
        <f t="shared" si="51"/>
        <v>-</v>
      </c>
      <c r="I113" s="181" t="str">
        <f t="shared" si="35"/>
        <v>-</v>
      </c>
      <c r="J113" s="167">
        <f t="shared" si="52"/>
        <v>0</v>
      </c>
      <c r="K113" s="166">
        <v>0</v>
      </c>
      <c r="L113" s="166">
        <v>0</v>
      </c>
      <c r="M113" s="166">
        <v>0</v>
      </c>
      <c r="N113" s="166">
        <v>0</v>
      </c>
      <c r="O113" s="166">
        <v>0</v>
      </c>
      <c r="P113" s="167" t="str">
        <f t="shared" si="53"/>
        <v>-</v>
      </c>
      <c r="Q113" s="181" t="str">
        <f t="shared" si="42"/>
        <v>-</v>
      </c>
      <c r="R113" s="167">
        <f t="shared" si="54"/>
        <v>0</v>
      </c>
      <c r="S113" s="166">
        <v>2717</v>
      </c>
      <c r="T113" s="166">
        <v>6854</v>
      </c>
      <c r="U113" s="166">
        <v>5917</v>
      </c>
      <c r="V113" s="166">
        <v>7594</v>
      </c>
      <c r="W113" s="166">
        <v>7215</v>
      </c>
      <c r="X113" s="167">
        <f t="shared" si="55"/>
        <v>-4.9907821964708998E-2</v>
      </c>
      <c r="Y113" s="181">
        <f t="shared" si="43"/>
        <v>1.6555023923444976</v>
      </c>
      <c r="Z113" s="167">
        <f t="shared" si="50"/>
        <v>1.5666399161422689E-3</v>
      </c>
    </row>
    <row r="114" spans="1:26" x14ac:dyDescent="0.25">
      <c r="A114" s="164" t="s">
        <v>118</v>
      </c>
      <c r="B114" s="165" t="s">
        <v>118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7" t="str">
        <f t="shared" si="51"/>
        <v>-</v>
      </c>
      <c r="I114" s="181" t="str">
        <f t="shared" si="35"/>
        <v>-</v>
      </c>
      <c r="J114" s="167">
        <f t="shared" si="52"/>
        <v>0</v>
      </c>
      <c r="K114" s="166">
        <v>0</v>
      </c>
      <c r="L114" s="166">
        <v>0</v>
      </c>
      <c r="M114" s="166">
        <v>0</v>
      </c>
      <c r="N114" s="166">
        <v>0</v>
      </c>
      <c r="O114" s="166">
        <v>0</v>
      </c>
      <c r="P114" s="167" t="str">
        <f t="shared" si="53"/>
        <v>-</v>
      </c>
      <c r="Q114" s="181" t="str">
        <f t="shared" si="42"/>
        <v>-</v>
      </c>
      <c r="R114" s="167">
        <f t="shared" si="54"/>
        <v>0</v>
      </c>
      <c r="S114" s="166">
        <v>1871</v>
      </c>
      <c r="T114" s="166">
        <v>6300</v>
      </c>
      <c r="U114" s="166">
        <v>8638</v>
      </c>
      <c r="V114" s="166">
        <v>12056</v>
      </c>
      <c r="W114" s="166">
        <v>12800</v>
      </c>
      <c r="X114" s="167">
        <f t="shared" si="55"/>
        <v>6.1712010617120061E-2</v>
      </c>
      <c r="Y114" s="181">
        <f t="shared" si="43"/>
        <v>5.841261357562801</v>
      </c>
      <c r="Z114" s="167">
        <f t="shared" si="50"/>
        <v>2.2870771667461414E-3</v>
      </c>
    </row>
    <row r="115" spans="1:26" x14ac:dyDescent="0.25">
      <c r="A115" s="164" t="s">
        <v>125</v>
      </c>
      <c r="B115" s="165" t="s">
        <v>125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7" t="str">
        <f t="shared" si="51"/>
        <v>-</v>
      </c>
      <c r="I115" s="181" t="str">
        <f t="shared" si="35"/>
        <v>-</v>
      </c>
      <c r="J115" s="167">
        <f t="shared" si="52"/>
        <v>0</v>
      </c>
      <c r="K115" s="166">
        <v>0</v>
      </c>
      <c r="L115" s="166">
        <v>0</v>
      </c>
      <c r="M115" s="166">
        <v>0</v>
      </c>
      <c r="N115" s="166">
        <v>0</v>
      </c>
      <c r="O115" s="166">
        <v>0</v>
      </c>
      <c r="P115" s="167" t="str">
        <f t="shared" si="53"/>
        <v>-</v>
      </c>
      <c r="Q115" s="181" t="str">
        <f t="shared" si="42"/>
        <v>-</v>
      </c>
      <c r="R115" s="167">
        <f t="shared" si="54"/>
        <v>0</v>
      </c>
      <c r="S115" s="166">
        <v>1133</v>
      </c>
      <c r="T115" s="166">
        <v>3529</v>
      </c>
      <c r="U115" s="166">
        <v>5894</v>
      </c>
      <c r="V115" s="166">
        <v>6032</v>
      </c>
      <c r="W115" s="166">
        <v>5918</v>
      </c>
      <c r="X115" s="167">
        <f t="shared" si="55"/>
        <v>-1.8899204244031798E-2</v>
      </c>
      <c r="Y115" s="181">
        <f t="shared" si="43"/>
        <v>4.2233009708737868</v>
      </c>
      <c r="Z115" s="167">
        <f t="shared" si="50"/>
        <v>1.5605502223664921E-3</v>
      </c>
    </row>
    <row r="116" spans="1:26" x14ac:dyDescent="0.25">
      <c r="A116" s="164" t="s">
        <v>121</v>
      </c>
      <c r="B116" s="165" t="s">
        <v>121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7" t="str">
        <f t="shared" si="51"/>
        <v>-</v>
      </c>
      <c r="I116" s="181" t="str">
        <f t="shared" si="35"/>
        <v>-</v>
      </c>
      <c r="J116" s="167">
        <f t="shared" si="52"/>
        <v>0</v>
      </c>
      <c r="K116" s="166">
        <v>0</v>
      </c>
      <c r="L116" s="166">
        <v>0</v>
      </c>
      <c r="M116" s="166">
        <v>0</v>
      </c>
      <c r="N116" s="166">
        <v>0</v>
      </c>
      <c r="O116" s="166">
        <v>0</v>
      </c>
      <c r="P116" s="167" t="str">
        <f t="shared" si="53"/>
        <v>-</v>
      </c>
      <c r="Q116" s="181" t="str">
        <f t="shared" si="42"/>
        <v>-</v>
      </c>
      <c r="R116" s="167">
        <f t="shared" si="54"/>
        <v>0</v>
      </c>
      <c r="S116" s="166">
        <v>2557</v>
      </c>
      <c r="T116" s="166">
        <v>4170</v>
      </c>
      <c r="U116" s="166">
        <v>4317</v>
      </c>
      <c r="V116" s="166">
        <v>4916</v>
      </c>
      <c r="W116" s="166">
        <v>4686</v>
      </c>
      <c r="X116" s="167">
        <f t="shared" si="55"/>
        <v>-4.6786004882017895E-2</v>
      </c>
      <c r="Y116" s="181">
        <f t="shared" si="43"/>
        <v>0.83261634728197098</v>
      </c>
      <c r="Z116" s="167">
        <f t="shared" si="50"/>
        <v>1.1430090447838727E-3</v>
      </c>
    </row>
    <row r="117" spans="1:26" x14ac:dyDescent="0.25">
      <c r="A117" s="164" t="s">
        <v>130</v>
      </c>
      <c r="B117" s="165" t="s">
        <v>130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7" t="str">
        <f t="shared" si="51"/>
        <v>-</v>
      </c>
      <c r="I117" s="181" t="str">
        <f t="shared" si="35"/>
        <v>-</v>
      </c>
      <c r="J117" s="167">
        <f t="shared" si="52"/>
        <v>0</v>
      </c>
      <c r="K117" s="166">
        <v>0</v>
      </c>
      <c r="L117" s="166">
        <v>0</v>
      </c>
      <c r="M117" s="166">
        <v>0</v>
      </c>
      <c r="N117" s="166">
        <v>0</v>
      </c>
      <c r="O117" s="166">
        <v>0</v>
      </c>
      <c r="P117" s="167" t="str">
        <f t="shared" si="53"/>
        <v>-</v>
      </c>
      <c r="Q117" s="181" t="str">
        <f t="shared" si="42"/>
        <v>-</v>
      </c>
      <c r="R117" s="167">
        <f t="shared" si="54"/>
        <v>0</v>
      </c>
      <c r="S117" s="166">
        <v>226</v>
      </c>
      <c r="T117" s="166">
        <v>308</v>
      </c>
      <c r="U117" s="166">
        <v>1123</v>
      </c>
      <c r="V117" s="166">
        <v>1300</v>
      </c>
      <c r="W117" s="166">
        <v>1069</v>
      </c>
      <c r="X117" s="167">
        <f t="shared" si="55"/>
        <v>-0.1776923076923077</v>
      </c>
      <c r="Y117" s="181">
        <f t="shared" si="43"/>
        <v>3.7300884955752212</v>
      </c>
      <c r="Z117" s="167">
        <f t="shared" si="50"/>
        <v>2.9733591783467434E-4</v>
      </c>
    </row>
    <row r="118" spans="1:26" x14ac:dyDescent="0.25">
      <c r="A118" s="164" t="s">
        <v>133</v>
      </c>
      <c r="B118" s="165" t="s">
        <v>133</v>
      </c>
      <c r="C118" s="166">
        <v>0</v>
      </c>
      <c r="D118" s="166">
        <v>0</v>
      </c>
      <c r="E118" s="166">
        <v>0</v>
      </c>
      <c r="F118" s="166">
        <v>0</v>
      </c>
      <c r="G118" s="166">
        <v>0</v>
      </c>
      <c r="H118" s="167" t="str">
        <f t="shared" si="51"/>
        <v>-</v>
      </c>
      <c r="I118" s="181" t="str">
        <f t="shared" si="35"/>
        <v>-</v>
      </c>
      <c r="J118" s="167">
        <f t="shared" si="52"/>
        <v>0</v>
      </c>
      <c r="K118" s="166">
        <v>0</v>
      </c>
      <c r="L118" s="166">
        <v>0</v>
      </c>
      <c r="M118" s="166">
        <v>0</v>
      </c>
      <c r="N118" s="166">
        <v>0</v>
      </c>
      <c r="O118" s="166">
        <v>0</v>
      </c>
      <c r="P118" s="167" t="str">
        <f t="shared" si="53"/>
        <v>-</v>
      </c>
      <c r="Q118" s="181" t="str">
        <f t="shared" si="42"/>
        <v>-</v>
      </c>
      <c r="R118" s="167">
        <f t="shared" si="54"/>
        <v>0</v>
      </c>
      <c r="S118" s="166">
        <v>549</v>
      </c>
      <c r="T118" s="166">
        <v>470</v>
      </c>
      <c r="U118" s="166">
        <v>840</v>
      </c>
      <c r="V118" s="166">
        <v>770</v>
      </c>
      <c r="W118" s="166">
        <v>1368</v>
      </c>
      <c r="X118" s="167">
        <f t="shared" si="55"/>
        <v>0.77662337662337655</v>
      </c>
      <c r="Y118" s="181">
        <f t="shared" si="43"/>
        <v>1.4918032786885247</v>
      </c>
      <c r="Z118" s="167">
        <f t="shared" si="50"/>
        <v>2.2240620746315801E-4</v>
      </c>
    </row>
    <row r="119" spans="1:26" x14ac:dyDescent="0.25">
      <c r="A119" s="169" t="s">
        <v>147</v>
      </c>
      <c r="B119" s="170" t="s">
        <v>147</v>
      </c>
      <c r="C119" s="171">
        <f>C111-SUM(C112:C118)</f>
        <v>0</v>
      </c>
      <c r="D119" s="171">
        <f>D111-SUM(D112:D118)</f>
        <v>0</v>
      </c>
      <c r="E119" s="171">
        <f>E111-SUM(E112:E118)</f>
        <v>0</v>
      </c>
      <c r="F119" s="171">
        <f>F111-SUM(F112:F118)</f>
        <v>0</v>
      </c>
      <c r="G119" s="171">
        <f>G111-SUM(G112:G118)</f>
        <v>0</v>
      </c>
      <c r="H119" s="172" t="str">
        <f t="shared" si="51"/>
        <v>-</v>
      </c>
      <c r="I119" s="182" t="str">
        <f t="shared" si="35"/>
        <v>-</v>
      </c>
      <c r="J119" s="172">
        <f t="shared" si="52"/>
        <v>0</v>
      </c>
      <c r="K119" s="171">
        <f>K111-SUM(K112:K118)</f>
        <v>0</v>
      </c>
      <c r="L119" s="171">
        <f>L111-SUM(L112:L118)</f>
        <v>0</v>
      </c>
      <c r="M119" s="171">
        <f>M111-SUM(M112:M118)</f>
        <v>0</v>
      </c>
      <c r="N119" s="171">
        <f>N111-SUM(N112:N118)</f>
        <v>0</v>
      </c>
      <c r="O119" s="171">
        <f>O111-SUM(O112:O118)</f>
        <v>0</v>
      </c>
      <c r="P119" s="172" t="str">
        <f t="shared" si="53"/>
        <v>-</v>
      </c>
      <c r="Q119" s="182" t="str">
        <f t="shared" si="42"/>
        <v>-</v>
      </c>
      <c r="R119" s="172">
        <f t="shared" si="54"/>
        <v>0</v>
      </c>
      <c r="S119" s="171">
        <f>S111-SUM(S112:S118)</f>
        <v>5801</v>
      </c>
      <c r="T119" s="171">
        <f>T111-SUM(T112:T118)</f>
        <v>11698</v>
      </c>
      <c r="U119" s="171">
        <f>U111-SUM(U112:U118)</f>
        <v>24207</v>
      </c>
      <c r="V119" s="171">
        <f>V111-SUM(V112:V118)</f>
        <v>26320</v>
      </c>
      <c r="W119" s="171">
        <f>W111-SUM(W112:W118)</f>
        <v>28586</v>
      </c>
      <c r="X119" s="172">
        <f t="shared" si="55"/>
        <v>8.6094224924012197E-2</v>
      </c>
      <c r="Y119" s="182">
        <f t="shared" si="43"/>
        <v>3.9277710739527665</v>
      </c>
      <c r="Z119" s="172">
        <f t="shared" si="50"/>
        <v>6.4092703143579354E-3</v>
      </c>
    </row>
    <row r="120" spans="1:26" x14ac:dyDescent="0.25">
      <c r="A120" s="1"/>
      <c r="B120" s="157" t="s">
        <v>53</v>
      </c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x14ac:dyDescent="0.25">
      <c r="A121" s="1" t="s">
        <v>0</v>
      </c>
      <c r="B121" s="158" t="s">
        <v>70</v>
      </c>
      <c r="C121" s="178">
        <f>C122+C125</f>
        <v>48728</v>
      </c>
      <c r="D121" s="178">
        <f>D122+D125</f>
        <v>61314</v>
      </c>
      <c r="E121" s="178">
        <f>E122+E125</f>
        <v>93434</v>
      </c>
      <c r="F121" s="178">
        <f>F122+F125</f>
        <v>93472</v>
      </c>
      <c r="G121" s="178">
        <f>G122+G125</f>
        <v>99644</v>
      </c>
      <c r="H121" s="179">
        <f>IFERROR(G121/F121-1,"-")</f>
        <v>6.6030469017459792E-2</v>
      </c>
      <c r="I121" s="179">
        <f t="shared" si="35"/>
        <v>1.0449023148908223</v>
      </c>
      <c r="J121" s="179">
        <f>G121/G$9</f>
        <v>0.13131613974512724</v>
      </c>
      <c r="K121" s="178">
        <f>K122+K125</f>
        <v>54788</v>
      </c>
      <c r="L121" s="178">
        <f>L122+L125</f>
        <v>102944</v>
      </c>
      <c r="M121" s="178">
        <f>M122+M125</f>
        <v>135697</v>
      </c>
      <c r="N121" s="178">
        <f>N122+N125</f>
        <v>145637</v>
      </c>
      <c r="O121" s="178">
        <f>O122+O125</f>
        <v>151227</v>
      </c>
      <c r="P121" s="179">
        <f>IFERROR(O121/N121-1,"-")</f>
        <v>3.8383103194929769E-2</v>
      </c>
      <c r="Q121" s="179">
        <f t="shared" si="42"/>
        <v>1.7602212163247426</v>
      </c>
      <c r="R121" s="179">
        <f>O121/O$9</f>
        <v>4.2952088001976807E-2</v>
      </c>
      <c r="S121" s="178">
        <f>S122+S125</f>
        <v>103516</v>
      </c>
      <c r="T121" s="178">
        <f>T122+T125</f>
        <v>164258</v>
      </c>
      <c r="U121" s="178">
        <f>U122+U125</f>
        <v>229131</v>
      </c>
      <c r="V121" s="178">
        <f>V122+V125</f>
        <v>239109</v>
      </c>
      <c r="W121" s="178">
        <f>W122+W125</f>
        <v>250871</v>
      </c>
      <c r="X121" s="179">
        <f>IFERROR(W121/V121-1,"-")</f>
        <v>4.9190954752853289E-2</v>
      </c>
      <c r="Y121" s="179">
        <f t="shared" si="43"/>
        <v>1.4234997488310985</v>
      </c>
      <c r="Z121" s="179">
        <f t="shared" ref="Z121:Z133" si="56">U121/U$9</f>
        <v>6.066685324076293E-2</v>
      </c>
    </row>
    <row r="122" spans="1:26" x14ac:dyDescent="0.25">
      <c r="A122" s="1" t="s">
        <v>98</v>
      </c>
      <c r="B122" s="161" t="s">
        <v>99</v>
      </c>
      <c r="C122" s="162">
        <v>23736</v>
      </c>
      <c r="D122" s="162">
        <v>32824</v>
      </c>
      <c r="E122" s="162">
        <v>51574</v>
      </c>
      <c r="F122" s="162">
        <v>60712</v>
      </c>
      <c r="G122" s="162">
        <v>66829</v>
      </c>
      <c r="H122" s="163">
        <f>IFERROR(G122/F122-1,"-")</f>
        <v>0.10075438134141512</v>
      </c>
      <c r="I122" s="180">
        <f t="shared" si="35"/>
        <v>1.8155123019885404</v>
      </c>
      <c r="J122" s="163">
        <f>G122/G$9</f>
        <v>8.8070795060687129E-2</v>
      </c>
      <c r="K122" s="162">
        <v>37835</v>
      </c>
      <c r="L122" s="162">
        <v>71733</v>
      </c>
      <c r="M122" s="162">
        <v>83312</v>
      </c>
      <c r="N122" s="162">
        <v>85718</v>
      </c>
      <c r="O122" s="162">
        <v>89737</v>
      </c>
      <c r="P122" s="163">
        <f>IFERROR(O122/N122-1,"-")</f>
        <v>4.6886301593597635E-2</v>
      </c>
      <c r="Q122" s="180">
        <f t="shared" si="42"/>
        <v>1.3717985991806527</v>
      </c>
      <c r="R122" s="163">
        <f>O122/O$9</f>
        <v>2.5487456082798659E-2</v>
      </c>
      <c r="S122" s="162">
        <v>61571</v>
      </c>
      <c r="T122" s="162">
        <v>104557</v>
      </c>
      <c r="U122" s="162">
        <v>134886</v>
      </c>
      <c r="V122" s="162">
        <v>146430</v>
      </c>
      <c r="W122" s="162">
        <v>156566</v>
      </c>
      <c r="X122" s="163">
        <f>IFERROR(W122/V122-1,"-")</f>
        <v>6.9220788089872309E-2</v>
      </c>
      <c r="Y122" s="180">
        <f t="shared" si="43"/>
        <v>1.5428529664939665</v>
      </c>
      <c r="Z122" s="163">
        <f t="shared" si="56"/>
        <v>3.5713671071280394E-2</v>
      </c>
    </row>
    <row r="123" spans="1:26" x14ac:dyDescent="0.25">
      <c r="A123" s="164" t="s">
        <v>105</v>
      </c>
      <c r="B123" s="165" t="s">
        <v>105</v>
      </c>
      <c r="C123" s="166">
        <v>11647</v>
      </c>
      <c r="D123" s="166">
        <v>15693</v>
      </c>
      <c r="E123" s="166">
        <v>29334</v>
      </c>
      <c r="F123" s="166">
        <v>29429</v>
      </c>
      <c r="G123" s="166">
        <v>38467</v>
      </c>
      <c r="H123" s="167">
        <f>IFERROR(G123/F123-1,"-")</f>
        <v>0.3071120323490435</v>
      </c>
      <c r="I123" s="181">
        <f t="shared" si="35"/>
        <v>2.3027389027217309</v>
      </c>
      <c r="J123" s="167">
        <f>G123/G$9</f>
        <v>5.0693849580263836E-2</v>
      </c>
      <c r="K123" s="166">
        <v>16144</v>
      </c>
      <c r="L123" s="166">
        <v>37554</v>
      </c>
      <c r="M123" s="166">
        <v>40531</v>
      </c>
      <c r="N123" s="166">
        <v>36692</v>
      </c>
      <c r="O123" s="166">
        <v>37326</v>
      </c>
      <c r="P123" s="167">
        <f>IFERROR(O123/N123-1,"-")</f>
        <v>1.7278970892837586E-2</v>
      </c>
      <c r="Q123" s="181">
        <f t="shared" si="42"/>
        <v>1.3120664023785928</v>
      </c>
      <c r="R123" s="167">
        <f>O123/O$9</f>
        <v>1.0601477492523069E-2</v>
      </c>
      <c r="S123" s="166">
        <v>27791</v>
      </c>
      <c r="T123" s="166">
        <v>53247</v>
      </c>
      <c r="U123" s="166">
        <v>69865</v>
      </c>
      <c r="V123" s="166">
        <v>66121</v>
      </c>
      <c r="W123" s="166">
        <v>75793</v>
      </c>
      <c r="X123" s="167">
        <f>IFERROR(W123/V123-1,"-")</f>
        <v>0.14627727953297742</v>
      </c>
      <c r="Y123" s="181">
        <f t="shared" si="43"/>
        <v>1.7272498290813574</v>
      </c>
      <c r="Z123" s="167">
        <f t="shared" si="56"/>
        <v>1.8498106767158969E-2</v>
      </c>
    </row>
    <row r="124" spans="1:26" x14ac:dyDescent="0.25">
      <c r="A124" s="164" t="s">
        <v>102</v>
      </c>
      <c r="B124" s="165" t="s">
        <v>102</v>
      </c>
      <c r="C124" s="166">
        <v>12089</v>
      </c>
      <c r="D124" s="166">
        <v>17131</v>
      </c>
      <c r="E124" s="166">
        <v>22240</v>
      </c>
      <c r="F124" s="166">
        <v>31283</v>
      </c>
      <c r="G124" s="166">
        <v>28362</v>
      </c>
      <c r="H124" s="167">
        <f>IFERROR(G124/F124-1,"-")</f>
        <v>-9.337339769203723E-2</v>
      </c>
      <c r="I124" s="181">
        <f t="shared" si="35"/>
        <v>1.3460997601124989</v>
      </c>
      <c r="J124" s="167">
        <f>G124/G$9</f>
        <v>3.7376945480423293E-2</v>
      </c>
      <c r="K124" s="166">
        <v>21691</v>
      </c>
      <c r="L124" s="166">
        <v>34179</v>
      </c>
      <c r="M124" s="166">
        <v>42781</v>
      </c>
      <c r="N124" s="166">
        <v>49026</v>
      </c>
      <c r="O124" s="166">
        <v>52411</v>
      </c>
      <c r="P124" s="167">
        <f>IFERROR(O124/N124-1,"-")</f>
        <v>6.9044996532452219E-2</v>
      </c>
      <c r="Q124" s="181">
        <f t="shared" si="42"/>
        <v>1.4162555898759854</v>
      </c>
      <c r="R124" s="167">
        <f>O124/O$9</f>
        <v>1.4885978590275588E-2</v>
      </c>
      <c r="S124" s="166">
        <v>33780</v>
      </c>
      <c r="T124" s="166">
        <v>51310</v>
      </c>
      <c r="U124" s="166">
        <v>65021</v>
      </c>
      <c r="V124" s="166">
        <v>80309</v>
      </c>
      <c r="W124" s="166">
        <v>80773</v>
      </c>
      <c r="X124" s="167">
        <f>IFERROR(W124/V124-1,"-")</f>
        <v>5.7776836967213807E-3</v>
      </c>
      <c r="Y124" s="181">
        <f t="shared" si="43"/>
        <v>1.3911486086441682</v>
      </c>
      <c r="Z124" s="167">
        <f t="shared" si="56"/>
        <v>1.7215564304121425E-2</v>
      </c>
    </row>
    <row r="125" spans="1:26" x14ac:dyDescent="0.25">
      <c r="A125" s="1" t="s">
        <v>148</v>
      </c>
      <c r="B125" s="161" t="s">
        <v>109</v>
      </c>
      <c r="C125" s="162">
        <v>24992</v>
      </c>
      <c r="D125" s="162">
        <v>28490</v>
      </c>
      <c r="E125" s="162">
        <v>41860</v>
      </c>
      <c r="F125" s="162">
        <v>32760</v>
      </c>
      <c r="G125" s="162">
        <v>32815</v>
      </c>
      <c r="H125" s="163">
        <f>IFERROR(G125/F125-1,"-")</f>
        <v>1.6788766788766729E-3</v>
      </c>
      <c r="I125" s="180">
        <f t="shared" si="35"/>
        <v>0.31302016645326503</v>
      </c>
      <c r="J125" s="163">
        <f>G125/G$9</f>
        <v>4.3245344684440107E-2</v>
      </c>
      <c r="K125" s="162">
        <v>16953</v>
      </c>
      <c r="L125" s="162">
        <v>31211</v>
      </c>
      <c r="M125" s="162">
        <v>52385</v>
      </c>
      <c r="N125" s="162">
        <v>59919</v>
      </c>
      <c r="O125" s="162">
        <v>61490</v>
      </c>
      <c r="P125" s="163">
        <f>IFERROR(O125/N125-1,"-")</f>
        <v>2.6218728616966169E-2</v>
      </c>
      <c r="Q125" s="180">
        <f t="shared" si="42"/>
        <v>2.6270866513301478</v>
      </c>
      <c r="R125" s="163">
        <f>O125/O$9</f>
        <v>1.7464631919178148E-2</v>
      </c>
      <c r="S125" s="162">
        <v>41945</v>
      </c>
      <c r="T125" s="162">
        <v>59701</v>
      </c>
      <c r="U125" s="162">
        <v>94245</v>
      </c>
      <c r="V125" s="162">
        <v>92679</v>
      </c>
      <c r="W125" s="162">
        <v>94305</v>
      </c>
      <c r="X125" s="163">
        <f>IFERROR(W125/V125-1,"-")</f>
        <v>1.7544427540219454E-2</v>
      </c>
      <c r="Y125" s="180">
        <f t="shared" si="43"/>
        <v>1.2483013470020263</v>
      </c>
      <c r="Z125" s="163">
        <f t="shared" si="56"/>
        <v>2.4953182169482533E-2</v>
      </c>
    </row>
    <row r="126" spans="1:26" x14ac:dyDescent="0.25">
      <c r="A126" s="164" t="s">
        <v>112</v>
      </c>
      <c r="B126" s="165" t="s">
        <v>112</v>
      </c>
      <c r="C126" s="166">
        <v>1440</v>
      </c>
      <c r="D126" s="166">
        <v>653</v>
      </c>
      <c r="E126" s="166">
        <v>2495</v>
      </c>
      <c r="F126" s="166">
        <v>3067</v>
      </c>
      <c r="G126" s="166">
        <v>2396</v>
      </c>
      <c r="H126" s="167">
        <f t="shared" ref="H126:H133" si="57">IFERROR(G126/F126-1,"-")</f>
        <v>-0.21878056732963813</v>
      </c>
      <c r="I126" s="181">
        <f t="shared" si="35"/>
        <v>0.66388888888888897</v>
      </c>
      <c r="J126" s="167">
        <f t="shared" ref="J126:J133" si="58">G126/G$9</f>
        <v>3.1575756777058816E-3</v>
      </c>
      <c r="K126" s="166">
        <v>2501</v>
      </c>
      <c r="L126" s="166">
        <v>2683</v>
      </c>
      <c r="M126" s="166">
        <v>7422</v>
      </c>
      <c r="N126" s="166">
        <v>8579</v>
      </c>
      <c r="O126" s="166">
        <v>8260</v>
      </c>
      <c r="P126" s="167">
        <f t="shared" ref="P126:P133" si="59">IFERROR(O126/N126-1,"-")</f>
        <v>-3.7183820958153646E-2</v>
      </c>
      <c r="Q126" s="181">
        <f t="shared" si="42"/>
        <v>2.3026789284286284</v>
      </c>
      <c r="R126" s="167">
        <f t="shared" ref="R126:R133" si="60">O126/O$9</f>
        <v>2.3460377240593837E-3</v>
      </c>
      <c r="S126" s="166">
        <v>3941</v>
      </c>
      <c r="T126" s="166">
        <v>3336</v>
      </c>
      <c r="U126" s="166">
        <v>9917</v>
      </c>
      <c r="V126" s="166">
        <v>11646</v>
      </c>
      <c r="W126" s="166">
        <v>10656</v>
      </c>
      <c r="X126" s="167">
        <f t="shared" ref="X126:X133" si="61">IFERROR(W126/V126-1,"-")</f>
        <v>-8.5007727975270453E-2</v>
      </c>
      <c r="Y126" s="181">
        <f t="shared" si="43"/>
        <v>1.7038822633849278</v>
      </c>
      <c r="Z126" s="167">
        <f t="shared" si="56"/>
        <v>2.6257170945382597E-3</v>
      </c>
    </row>
    <row r="127" spans="1:26" x14ac:dyDescent="0.25">
      <c r="A127" s="164" t="s">
        <v>115</v>
      </c>
      <c r="B127" s="165" t="s">
        <v>115</v>
      </c>
      <c r="C127" s="166">
        <v>1742</v>
      </c>
      <c r="D127" s="166">
        <v>2401</v>
      </c>
      <c r="E127" s="166">
        <v>4143</v>
      </c>
      <c r="F127" s="166">
        <v>4500</v>
      </c>
      <c r="G127" s="166">
        <v>4504</v>
      </c>
      <c r="H127" s="167">
        <f t="shared" si="57"/>
        <v>8.8888888888893902E-4</v>
      </c>
      <c r="I127" s="181">
        <f t="shared" si="35"/>
        <v>1.5855338691159586</v>
      </c>
      <c r="J127" s="167">
        <f t="shared" si="58"/>
        <v>5.9356097046691534E-3</v>
      </c>
      <c r="K127" s="166">
        <v>2311</v>
      </c>
      <c r="L127" s="166">
        <v>4913</v>
      </c>
      <c r="M127" s="166">
        <v>7118</v>
      </c>
      <c r="N127" s="166">
        <v>8816</v>
      </c>
      <c r="O127" s="166">
        <v>8623</v>
      </c>
      <c r="P127" s="167">
        <f t="shared" si="59"/>
        <v>-2.1892014519056313E-2</v>
      </c>
      <c r="Q127" s="181">
        <f t="shared" si="42"/>
        <v>2.7312851579402855</v>
      </c>
      <c r="R127" s="167">
        <f t="shared" si="60"/>
        <v>2.4491384133854799E-3</v>
      </c>
      <c r="S127" s="166">
        <v>4053</v>
      </c>
      <c r="T127" s="166">
        <v>7314</v>
      </c>
      <c r="U127" s="166">
        <v>11261</v>
      </c>
      <c r="V127" s="166">
        <v>13316</v>
      </c>
      <c r="W127" s="166">
        <v>13127</v>
      </c>
      <c r="X127" s="167">
        <f t="shared" si="61"/>
        <v>-1.4193451486932962E-2</v>
      </c>
      <c r="Y127" s="181">
        <f t="shared" si="43"/>
        <v>2.2388354305452749</v>
      </c>
      <c r="Z127" s="167">
        <f t="shared" si="56"/>
        <v>2.9815670264793123E-3</v>
      </c>
    </row>
    <row r="128" spans="1:26" x14ac:dyDescent="0.25">
      <c r="A128" s="164" t="s">
        <v>118</v>
      </c>
      <c r="B128" s="165" t="s">
        <v>118</v>
      </c>
      <c r="C128" s="166">
        <v>1315</v>
      </c>
      <c r="D128" s="166">
        <v>2102</v>
      </c>
      <c r="E128" s="166">
        <v>2821</v>
      </c>
      <c r="F128" s="166">
        <v>3000</v>
      </c>
      <c r="G128" s="166">
        <v>2742</v>
      </c>
      <c r="H128" s="167">
        <f t="shared" si="57"/>
        <v>-8.5999999999999965E-2</v>
      </c>
      <c r="I128" s="181">
        <f t="shared" si="35"/>
        <v>1.0851711026615969</v>
      </c>
      <c r="J128" s="167">
        <f t="shared" si="58"/>
        <v>3.6135527997786009E-3</v>
      </c>
      <c r="K128" s="166">
        <v>1591</v>
      </c>
      <c r="L128" s="166">
        <v>5032</v>
      </c>
      <c r="M128" s="166">
        <v>5703</v>
      </c>
      <c r="N128" s="166">
        <v>5756</v>
      </c>
      <c r="O128" s="166">
        <v>5825</v>
      </c>
      <c r="P128" s="167">
        <f t="shared" si="59"/>
        <v>1.1987491313412146E-2</v>
      </c>
      <c r="Q128" s="181">
        <f t="shared" si="42"/>
        <v>2.6612193588937774</v>
      </c>
      <c r="R128" s="167">
        <f t="shared" si="60"/>
        <v>1.6544394361556792E-3</v>
      </c>
      <c r="S128" s="166">
        <v>2906</v>
      </c>
      <c r="T128" s="166">
        <v>7134</v>
      </c>
      <c r="U128" s="166">
        <v>8524</v>
      </c>
      <c r="V128" s="166">
        <v>8756</v>
      </c>
      <c r="W128" s="166">
        <v>8567</v>
      </c>
      <c r="X128" s="167">
        <f t="shared" si="61"/>
        <v>-2.1585198720877163E-2</v>
      </c>
      <c r="Y128" s="181">
        <f t="shared" si="43"/>
        <v>1.9480385409497591</v>
      </c>
      <c r="Z128" s="167">
        <f t="shared" si="56"/>
        <v>2.2568934671618559E-3</v>
      </c>
    </row>
    <row r="129" spans="1:26" x14ac:dyDescent="0.25">
      <c r="A129" s="164" t="s">
        <v>125</v>
      </c>
      <c r="B129" s="165" t="s">
        <v>125</v>
      </c>
      <c r="C129" s="166">
        <v>369</v>
      </c>
      <c r="D129" s="166">
        <v>359</v>
      </c>
      <c r="E129" s="166">
        <v>801</v>
      </c>
      <c r="F129" s="166">
        <v>649</v>
      </c>
      <c r="G129" s="166">
        <v>650</v>
      </c>
      <c r="H129" s="167">
        <f t="shared" si="57"/>
        <v>1.5408320493066618E-3</v>
      </c>
      <c r="I129" s="181">
        <f t="shared" si="35"/>
        <v>0.7615176151761518</v>
      </c>
      <c r="J129" s="167">
        <f t="shared" si="58"/>
        <v>8.5660442007880764E-4</v>
      </c>
      <c r="K129" s="166">
        <v>415</v>
      </c>
      <c r="L129" s="166">
        <v>974</v>
      </c>
      <c r="M129" s="166">
        <v>1772</v>
      </c>
      <c r="N129" s="166">
        <v>1988</v>
      </c>
      <c r="O129" s="166">
        <v>1706</v>
      </c>
      <c r="P129" s="167">
        <f t="shared" si="59"/>
        <v>-0.14185110663983902</v>
      </c>
      <c r="Q129" s="181">
        <f t="shared" si="42"/>
        <v>3.1108433734939762</v>
      </c>
      <c r="R129" s="167">
        <f t="shared" si="60"/>
        <v>4.8454483743889937E-4</v>
      </c>
      <c r="S129" s="166">
        <v>784</v>
      </c>
      <c r="T129" s="166">
        <v>1333</v>
      </c>
      <c r="U129" s="166">
        <v>2573</v>
      </c>
      <c r="V129" s="166">
        <v>2637</v>
      </c>
      <c r="W129" s="166">
        <v>2356</v>
      </c>
      <c r="X129" s="167">
        <f t="shared" si="61"/>
        <v>-0.10656048540007579</v>
      </c>
      <c r="Y129" s="181">
        <f t="shared" si="43"/>
        <v>2.0051020408163267</v>
      </c>
      <c r="Z129" s="167">
        <f t="shared" si="56"/>
        <v>6.812513950032209E-4</v>
      </c>
    </row>
    <row r="130" spans="1:26" x14ac:dyDescent="0.25">
      <c r="A130" s="164" t="s">
        <v>121</v>
      </c>
      <c r="B130" s="165" t="s">
        <v>121</v>
      </c>
      <c r="C130" s="166">
        <v>323</v>
      </c>
      <c r="D130" s="166">
        <v>312</v>
      </c>
      <c r="E130" s="166">
        <v>635</v>
      </c>
      <c r="F130" s="166">
        <v>526</v>
      </c>
      <c r="G130" s="166">
        <v>594</v>
      </c>
      <c r="H130" s="167">
        <f t="shared" si="57"/>
        <v>0.12927756653992395</v>
      </c>
      <c r="I130" s="181">
        <f t="shared" si="35"/>
        <v>0.83900928792569651</v>
      </c>
      <c r="J130" s="167">
        <f t="shared" si="58"/>
        <v>7.8280465465663338E-4</v>
      </c>
      <c r="K130" s="166">
        <v>489</v>
      </c>
      <c r="L130" s="166">
        <v>1045</v>
      </c>
      <c r="M130" s="166">
        <v>1201</v>
      </c>
      <c r="N130" s="166">
        <v>1408</v>
      </c>
      <c r="O130" s="166">
        <v>1497</v>
      </c>
      <c r="P130" s="167">
        <f t="shared" si="59"/>
        <v>6.3210227272727293E-2</v>
      </c>
      <c r="Q130" s="181">
        <f t="shared" si="42"/>
        <v>2.0613496932515338</v>
      </c>
      <c r="R130" s="167">
        <f t="shared" si="60"/>
        <v>4.2518383449357113E-4</v>
      </c>
      <c r="S130" s="166">
        <v>812</v>
      </c>
      <c r="T130" s="166">
        <v>1357</v>
      </c>
      <c r="U130" s="166">
        <v>1836</v>
      </c>
      <c r="V130" s="166">
        <v>1934</v>
      </c>
      <c r="W130" s="166">
        <v>2091</v>
      </c>
      <c r="X130" s="167">
        <f t="shared" si="61"/>
        <v>8.1178903826266913E-2</v>
      </c>
      <c r="Y130" s="181">
        <f t="shared" si="43"/>
        <v>1.5751231527093594</v>
      </c>
      <c r="Z130" s="167">
        <f t="shared" si="56"/>
        <v>4.8611642488375966E-4</v>
      </c>
    </row>
    <row r="131" spans="1:26" x14ac:dyDescent="0.25">
      <c r="A131" s="164" t="s">
        <v>130</v>
      </c>
      <c r="B131" s="165" t="s">
        <v>130</v>
      </c>
      <c r="C131" s="166">
        <v>186</v>
      </c>
      <c r="D131" s="166">
        <v>123</v>
      </c>
      <c r="E131" s="166">
        <v>250</v>
      </c>
      <c r="F131" s="166">
        <v>203</v>
      </c>
      <c r="G131" s="166">
        <v>235</v>
      </c>
      <c r="H131" s="167">
        <f t="shared" si="57"/>
        <v>0.1576354679802956</v>
      </c>
      <c r="I131" s="181">
        <f t="shared" si="35"/>
        <v>0.26344086021505375</v>
      </c>
      <c r="J131" s="167">
        <f t="shared" si="58"/>
        <v>3.0969544418233812E-4</v>
      </c>
      <c r="K131" s="166">
        <v>492</v>
      </c>
      <c r="L131" s="166">
        <v>432</v>
      </c>
      <c r="M131" s="166">
        <v>825</v>
      </c>
      <c r="N131" s="166">
        <v>1138</v>
      </c>
      <c r="O131" s="166">
        <v>1099</v>
      </c>
      <c r="P131" s="167">
        <f t="shared" si="59"/>
        <v>-3.4270650263620417E-2</v>
      </c>
      <c r="Q131" s="181">
        <f t="shared" si="42"/>
        <v>1.2337398373983741</v>
      </c>
      <c r="R131" s="167">
        <f t="shared" si="60"/>
        <v>3.1214230735366374E-4</v>
      </c>
      <c r="S131" s="166">
        <v>678</v>
      </c>
      <c r="T131" s="166">
        <v>555</v>
      </c>
      <c r="U131" s="166">
        <v>1075</v>
      </c>
      <c r="V131" s="166">
        <v>1341</v>
      </c>
      <c r="W131" s="166">
        <v>1334</v>
      </c>
      <c r="X131" s="167">
        <f t="shared" si="61"/>
        <v>-5.2199850857569396E-3</v>
      </c>
      <c r="Y131" s="181">
        <f t="shared" si="43"/>
        <v>0.96755162241887915</v>
      </c>
      <c r="Z131" s="167">
        <f t="shared" si="56"/>
        <v>2.8462699169392246E-4</v>
      </c>
    </row>
    <row r="132" spans="1:26" x14ac:dyDescent="0.25">
      <c r="A132" s="164" t="s">
        <v>133</v>
      </c>
      <c r="B132" s="165" t="s">
        <v>133</v>
      </c>
      <c r="C132" s="166">
        <v>210</v>
      </c>
      <c r="D132" s="166">
        <v>177</v>
      </c>
      <c r="E132" s="166">
        <v>253</v>
      </c>
      <c r="F132" s="166">
        <v>358</v>
      </c>
      <c r="G132" s="166">
        <v>378</v>
      </c>
      <c r="H132" s="167">
        <f t="shared" si="57"/>
        <v>5.5865921787709549E-2</v>
      </c>
      <c r="I132" s="181">
        <f t="shared" si="35"/>
        <v>0.8</v>
      </c>
      <c r="J132" s="167">
        <f t="shared" si="58"/>
        <v>4.9814841659967578E-4</v>
      </c>
      <c r="K132" s="166">
        <v>887</v>
      </c>
      <c r="L132" s="166">
        <v>742</v>
      </c>
      <c r="M132" s="166">
        <v>1632</v>
      </c>
      <c r="N132" s="166">
        <v>2097</v>
      </c>
      <c r="O132" s="166">
        <v>2115</v>
      </c>
      <c r="P132" s="167">
        <f t="shared" si="59"/>
        <v>8.5836909871244149E-3</v>
      </c>
      <c r="Q132" s="181">
        <f t="shared" si="42"/>
        <v>1.3844419391206313</v>
      </c>
      <c r="R132" s="167">
        <f t="shared" si="60"/>
        <v>6.0071062789171872E-4</v>
      </c>
      <c r="S132" s="166">
        <v>1097</v>
      </c>
      <c r="T132" s="166">
        <v>919</v>
      </c>
      <c r="U132" s="166">
        <v>1885</v>
      </c>
      <c r="V132" s="166">
        <v>2455</v>
      </c>
      <c r="W132" s="166">
        <v>2493</v>
      </c>
      <c r="X132" s="167">
        <f t="shared" si="61"/>
        <v>1.5478615071283119E-2</v>
      </c>
      <c r="Y132" s="181">
        <f t="shared" si="43"/>
        <v>1.2725615314494076</v>
      </c>
      <c r="Z132" s="167">
        <f t="shared" si="56"/>
        <v>4.9909012031911057E-4</v>
      </c>
    </row>
    <row r="133" spans="1:26" x14ac:dyDescent="0.25">
      <c r="A133" s="169" t="s">
        <v>147</v>
      </c>
      <c r="B133" s="170" t="s">
        <v>147</v>
      </c>
      <c r="C133" s="171">
        <f>C125-SUM(C126:C132)</f>
        <v>19407</v>
      </c>
      <c r="D133" s="171">
        <f>D125-SUM(D126:D132)</f>
        <v>22363</v>
      </c>
      <c r="E133" s="171">
        <f>E125-SUM(E126:E132)</f>
        <v>30462</v>
      </c>
      <c r="F133" s="171">
        <f>F125-SUM(F126:F132)</f>
        <v>20457</v>
      </c>
      <c r="G133" s="171">
        <f>G125-SUM(G126:G132)</f>
        <v>21316</v>
      </c>
      <c r="H133" s="172">
        <f t="shared" si="57"/>
        <v>4.199051669355236E-2</v>
      </c>
      <c r="I133" s="182">
        <f t="shared" si="35"/>
        <v>9.8366568763848194E-2</v>
      </c>
      <c r="J133" s="172">
        <f t="shared" si="58"/>
        <v>2.809135356676902E-2</v>
      </c>
      <c r="K133" s="171">
        <f>K125-SUM(K126:K132)</f>
        <v>8267</v>
      </c>
      <c r="L133" s="171">
        <f>L125-SUM(L126:L132)</f>
        <v>15390</v>
      </c>
      <c r="M133" s="171">
        <f>M125-SUM(M126:M132)</f>
        <v>26712</v>
      </c>
      <c r="N133" s="171">
        <f>N125-SUM(N126:N132)</f>
        <v>30137</v>
      </c>
      <c r="O133" s="171">
        <f>O125-SUM(O126:O132)</f>
        <v>32365</v>
      </c>
      <c r="P133" s="172">
        <f t="shared" si="59"/>
        <v>7.3929057304974011E-2</v>
      </c>
      <c r="Q133" s="182">
        <f t="shared" si="42"/>
        <v>2.9149631063263577</v>
      </c>
      <c r="R133" s="172">
        <f t="shared" si="60"/>
        <v>9.1924347383997521E-3</v>
      </c>
      <c r="S133" s="171">
        <f>S125-SUM(S126:S132)</f>
        <v>27674</v>
      </c>
      <c r="T133" s="171">
        <f>T125-SUM(T126:T132)</f>
        <v>37753</v>
      </c>
      <c r="U133" s="171">
        <f>U125-SUM(U126:U132)</f>
        <v>57174</v>
      </c>
      <c r="V133" s="171">
        <f>V125-SUM(V126:V132)</f>
        <v>50594</v>
      </c>
      <c r="W133" s="171">
        <f>W125-SUM(W126:W132)</f>
        <v>53681</v>
      </c>
      <c r="X133" s="172">
        <f t="shared" si="61"/>
        <v>6.1015140135193935E-2</v>
      </c>
      <c r="Y133" s="182">
        <f t="shared" si="43"/>
        <v>0.93976295439762958</v>
      </c>
      <c r="Z133" s="172">
        <f t="shared" si="56"/>
        <v>1.513791964940309E-2</v>
      </c>
    </row>
    <row r="134" spans="1:26" x14ac:dyDescent="0.25">
      <c r="A134" s="1"/>
      <c r="B134" s="157" t="s">
        <v>54</v>
      </c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x14ac:dyDescent="0.25">
      <c r="A135" s="1" t="s">
        <v>0</v>
      </c>
      <c r="B135" s="158" t="s">
        <v>70</v>
      </c>
      <c r="C135" s="178">
        <f>C136+C139</f>
        <v>0</v>
      </c>
      <c r="D135" s="178">
        <f>D136+D139</f>
        <v>29237</v>
      </c>
      <c r="E135" s="178">
        <f>E136+E139</f>
        <v>47385</v>
      </c>
      <c r="F135" s="178">
        <f>F136+F139</f>
        <v>49008</v>
      </c>
      <c r="G135" s="178">
        <f>G136+G139</f>
        <v>52595</v>
      </c>
      <c r="H135" s="179">
        <f>IFERROR(G135/F135-1,"-")</f>
        <v>7.3192131896833157E-2</v>
      </c>
      <c r="I135" s="179" t="str">
        <f t="shared" si="35"/>
        <v>-</v>
      </c>
      <c r="J135" s="179">
        <f>G135/G$9</f>
        <v>6.9312476113915208E-2</v>
      </c>
      <c r="K135" s="178">
        <f>K136+K139</f>
        <v>0</v>
      </c>
      <c r="L135" s="178">
        <f>L136+L139</f>
        <v>87353</v>
      </c>
      <c r="M135" s="178">
        <f>M136+M139</f>
        <v>163913</v>
      </c>
      <c r="N135" s="178">
        <f>N136+N139</f>
        <v>180038</v>
      </c>
      <c r="O135" s="178">
        <f>O136+O139</f>
        <v>183335</v>
      </c>
      <c r="P135" s="179">
        <f>IFERROR(O135/N135-1,"-")</f>
        <v>1.8312800630977843E-2</v>
      </c>
      <c r="Q135" s="179" t="str">
        <f t="shared" si="42"/>
        <v>-</v>
      </c>
      <c r="R135" s="179">
        <f>O135/O$9</f>
        <v>5.2071528588429436E-2</v>
      </c>
      <c r="S135" s="178">
        <f>S136+S139</f>
        <v>77095</v>
      </c>
      <c r="T135" s="178">
        <f>T136+T139</f>
        <v>116590</v>
      </c>
      <c r="U135" s="178">
        <f>U136+U139</f>
        <v>211298</v>
      </c>
      <c r="V135" s="178">
        <f>V136+V139</f>
        <v>229046</v>
      </c>
      <c r="W135" s="178">
        <f>W136+W139</f>
        <v>235930</v>
      </c>
      <c r="X135" s="179">
        <f>IFERROR(W135/V135-1,"-")</f>
        <v>3.0055098102564459E-2</v>
      </c>
      <c r="Y135" s="179">
        <f t="shared" si="43"/>
        <v>2.0602503404890071</v>
      </c>
      <c r="Z135" s="179">
        <f t="shared" ref="Z135:Z147" si="62">U135/U$9</f>
        <v>5.5945222410179005E-2</v>
      </c>
    </row>
    <row r="136" spans="1:26" x14ac:dyDescent="0.25">
      <c r="A136" s="1" t="s">
        <v>98</v>
      </c>
      <c r="B136" s="161" t="s">
        <v>99</v>
      </c>
      <c r="C136" s="162">
        <v>0</v>
      </c>
      <c r="D136" s="162">
        <v>9339</v>
      </c>
      <c r="E136" s="162">
        <v>5486</v>
      </c>
      <c r="F136" s="162">
        <v>7999</v>
      </c>
      <c r="G136" s="162">
        <v>6701</v>
      </c>
      <c r="H136" s="163">
        <f>IFERROR(G136/F136-1,"-")</f>
        <v>-0.16227028378547315</v>
      </c>
      <c r="I136" s="180" t="str">
        <f t="shared" si="35"/>
        <v>-</v>
      </c>
      <c r="J136" s="163">
        <f>G136/G$9</f>
        <v>8.8309326445355236E-3</v>
      </c>
      <c r="K136" s="162">
        <v>0</v>
      </c>
      <c r="L136" s="162">
        <v>28431</v>
      </c>
      <c r="M136" s="162">
        <v>15843</v>
      </c>
      <c r="N136" s="162">
        <v>15164</v>
      </c>
      <c r="O136" s="162">
        <v>14762</v>
      </c>
      <c r="P136" s="163">
        <f>IFERROR(O136/N136-1,"-")</f>
        <v>-2.6510155631759402E-2</v>
      </c>
      <c r="Q136" s="180" t="str">
        <f t="shared" si="42"/>
        <v>-</v>
      </c>
      <c r="R136" s="163">
        <f>O136/O$9</f>
        <v>4.1927613659279205E-3</v>
      </c>
      <c r="S136" s="162">
        <v>22432</v>
      </c>
      <c r="T136" s="162">
        <v>37770</v>
      </c>
      <c r="U136" s="162">
        <v>21329</v>
      </c>
      <c r="V136" s="162">
        <v>23163</v>
      </c>
      <c r="W136" s="162">
        <v>21463</v>
      </c>
      <c r="X136" s="163">
        <f>IFERROR(W136/V136-1,"-")</f>
        <v>-7.3392911108232983E-2</v>
      </c>
      <c r="Y136" s="180">
        <f t="shared" si="43"/>
        <v>-4.3197218259629078E-2</v>
      </c>
      <c r="Z136" s="163">
        <f t="shared" si="62"/>
        <v>5.6472642845020208E-3</v>
      </c>
    </row>
    <row r="137" spans="1:26" x14ac:dyDescent="0.25">
      <c r="A137" s="164" t="s">
        <v>105</v>
      </c>
      <c r="B137" s="165" t="s">
        <v>105</v>
      </c>
      <c r="C137" s="166">
        <v>0</v>
      </c>
      <c r="D137" s="166">
        <v>9339</v>
      </c>
      <c r="E137" s="166">
        <v>5415</v>
      </c>
      <c r="F137" s="166">
        <v>7999</v>
      </c>
      <c r="G137" s="166">
        <v>6701</v>
      </c>
      <c r="H137" s="167">
        <f>IFERROR(G137/F137-1,"-")</f>
        <v>-0.16227028378547315</v>
      </c>
      <c r="I137" s="181" t="str">
        <f t="shared" si="35"/>
        <v>-</v>
      </c>
      <c r="J137" s="167">
        <f>G137/G$9</f>
        <v>8.8309326445355236E-3</v>
      </c>
      <c r="K137" s="166">
        <v>0</v>
      </c>
      <c r="L137" s="166">
        <v>20185</v>
      </c>
      <c r="M137" s="166">
        <v>9264</v>
      </c>
      <c r="N137" s="166">
        <v>6639</v>
      </c>
      <c r="O137" s="166">
        <v>6321</v>
      </c>
      <c r="P137" s="167">
        <f>IFERROR(O137/N137-1,"-")</f>
        <v>-4.7898779936737412E-2</v>
      </c>
      <c r="Q137" s="181" t="str">
        <f t="shared" si="42"/>
        <v>-</v>
      </c>
      <c r="R137" s="167">
        <f>O137/O$9</f>
        <v>1.7953153091742572E-3</v>
      </c>
      <c r="S137" s="166">
        <v>16366</v>
      </c>
      <c r="T137" s="166">
        <v>29524</v>
      </c>
      <c r="U137" s="166">
        <v>14679</v>
      </c>
      <c r="V137" s="166">
        <v>14638</v>
      </c>
      <c r="W137" s="166">
        <v>13022</v>
      </c>
      <c r="X137" s="167">
        <f>IFERROR(W137/V137-1,"-")</f>
        <v>-0.11039759529990434</v>
      </c>
      <c r="Y137" s="181">
        <f t="shared" si="43"/>
        <v>-0.20432604179396308</v>
      </c>
      <c r="Z137" s="167">
        <f t="shared" si="62"/>
        <v>3.8865484754186863E-3</v>
      </c>
    </row>
    <row r="138" spans="1:26" x14ac:dyDescent="0.25">
      <c r="A138" s="164" t="s">
        <v>102</v>
      </c>
      <c r="B138" s="165" t="s">
        <v>102</v>
      </c>
      <c r="C138" s="166">
        <v>0</v>
      </c>
      <c r="D138" s="166">
        <v>0</v>
      </c>
      <c r="E138" s="166">
        <v>71</v>
      </c>
      <c r="F138" s="166">
        <v>0</v>
      </c>
      <c r="G138" s="166">
        <v>0</v>
      </c>
      <c r="H138" s="167" t="str">
        <f>IFERROR(G138/F138-1,"-")</f>
        <v>-</v>
      </c>
      <c r="I138" s="181" t="str">
        <f t="shared" ref="I138:I161" si="63">IFERROR(G138/C138-1,"-")</f>
        <v>-</v>
      </c>
      <c r="J138" s="167">
        <f>G138/G$9</f>
        <v>0</v>
      </c>
      <c r="K138" s="166">
        <v>0</v>
      </c>
      <c r="L138" s="166">
        <v>8246</v>
      </c>
      <c r="M138" s="166">
        <v>6579</v>
      </c>
      <c r="N138" s="166">
        <v>8525</v>
      </c>
      <c r="O138" s="166">
        <v>8441</v>
      </c>
      <c r="P138" s="167">
        <f>IFERROR(O138/N138-1,"-")</f>
        <v>-9.8533724340176265E-3</v>
      </c>
      <c r="Q138" s="181" t="str">
        <f t="shared" si="42"/>
        <v>-</v>
      </c>
      <c r="R138" s="167">
        <f>O138/O$9</f>
        <v>2.3974460567536631E-3</v>
      </c>
      <c r="S138" s="166">
        <v>6066</v>
      </c>
      <c r="T138" s="166">
        <v>8246</v>
      </c>
      <c r="U138" s="166">
        <v>6650</v>
      </c>
      <c r="V138" s="166">
        <v>8525</v>
      </c>
      <c r="W138" s="166">
        <v>8441</v>
      </c>
      <c r="X138" s="167">
        <f>IFERROR(W138/V138-1,"-")</f>
        <v>-9.8533724340176265E-3</v>
      </c>
      <c r="Y138" s="181">
        <f t="shared" si="43"/>
        <v>0.39152654137817344</v>
      </c>
      <c r="Z138" s="167">
        <f t="shared" si="62"/>
        <v>1.7607158090833343E-3</v>
      </c>
    </row>
    <row r="139" spans="1:26" x14ac:dyDescent="0.25">
      <c r="A139" s="1" t="s">
        <v>148</v>
      </c>
      <c r="B139" s="161" t="s">
        <v>109</v>
      </c>
      <c r="C139" s="162">
        <v>0</v>
      </c>
      <c r="D139" s="162">
        <v>19898</v>
      </c>
      <c r="E139" s="162">
        <v>41899</v>
      </c>
      <c r="F139" s="162">
        <v>41009</v>
      </c>
      <c r="G139" s="162">
        <v>45894</v>
      </c>
      <c r="H139" s="163">
        <f>IFERROR(G139/F139-1,"-")</f>
        <v>0.11912019312833766</v>
      </c>
      <c r="I139" s="180" t="str">
        <f t="shared" si="63"/>
        <v>-</v>
      </c>
      <c r="J139" s="163">
        <f>G139/G$9</f>
        <v>6.0481543469379687E-2</v>
      </c>
      <c r="K139" s="162">
        <v>0</v>
      </c>
      <c r="L139" s="162">
        <v>58922</v>
      </c>
      <c r="M139" s="162">
        <v>148070</v>
      </c>
      <c r="N139" s="162">
        <v>164874</v>
      </c>
      <c r="O139" s="162">
        <v>168573</v>
      </c>
      <c r="P139" s="163">
        <f>IFERROR(O139/N139-1,"-")</f>
        <v>2.2435314239965143E-2</v>
      </c>
      <c r="Q139" s="180" t="str">
        <f t="shared" si="42"/>
        <v>-</v>
      </c>
      <c r="R139" s="163">
        <f>O139/O$9</f>
        <v>4.7878767222501513E-2</v>
      </c>
      <c r="S139" s="162">
        <v>54663</v>
      </c>
      <c r="T139" s="162">
        <v>78820</v>
      </c>
      <c r="U139" s="162">
        <v>189969</v>
      </c>
      <c r="V139" s="162">
        <v>205883</v>
      </c>
      <c r="W139" s="162">
        <v>214467</v>
      </c>
      <c r="X139" s="163">
        <f>IFERROR(W139/V139-1,"-")</f>
        <v>4.1693583248738397E-2</v>
      </c>
      <c r="Y139" s="180">
        <f t="shared" si="43"/>
        <v>2.9234399868283849</v>
      </c>
      <c r="Z139" s="163">
        <f t="shared" si="62"/>
        <v>5.0297958125676979E-2</v>
      </c>
    </row>
    <row r="140" spans="1:26" x14ac:dyDescent="0.25">
      <c r="A140" s="164" t="s">
        <v>112</v>
      </c>
      <c r="B140" s="165" t="s">
        <v>112</v>
      </c>
      <c r="C140" s="166">
        <v>0</v>
      </c>
      <c r="D140" s="166">
        <v>8616</v>
      </c>
      <c r="E140" s="166">
        <v>22074</v>
      </c>
      <c r="F140" s="166">
        <v>20929</v>
      </c>
      <c r="G140" s="166">
        <v>26456</v>
      </c>
      <c r="H140" s="167">
        <f t="shared" ref="H140:H147" si="64">IFERROR(G140/F140-1,"-")</f>
        <v>0.26408332935161738</v>
      </c>
      <c r="I140" s="181" t="str">
        <f t="shared" si="63"/>
        <v>-</v>
      </c>
      <c r="J140" s="167">
        <f t="shared" ref="J140:J147" si="65">G140/G$9</f>
        <v>3.4865117750161434E-2</v>
      </c>
      <c r="K140" s="166">
        <v>0</v>
      </c>
      <c r="L140" s="166">
        <v>13586</v>
      </c>
      <c r="M140" s="166">
        <v>60071</v>
      </c>
      <c r="N140" s="166">
        <v>68669</v>
      </c>
      <c r="O140" s="166">
        <v>70810</v>
      </c>
      <c r="P140" s="167">
        <f t="shared" ref="P140:P147" si="66">IFERROR(O140/N140-1,"-")</f>
        <v>3.1178552185120001E-2</v>
      </c>
      <c r="Q140" s="181" t="str">
        <f t="shared" si="42"/>
        <v>-</v>
      </c>
      <c r="R140" s="167">
        <f t="shared" ref="R140:R147" si="67">O140/O$9</f>
        <v>2.0111735017027236E-2</v>
      </c>
      <c r="S140" s="166">
        <v>18862</v>
      </c>
      <c r="T140" s="166">
        <v>22202</v>
      </c>
      <c r="U140" s="166">
        <v>82145</v>
      </c>
      <c r="V140" s="166">
        <v>89598</v>
      </c>
      <c r="W140" s="166">
        <v>97266</v>
      </c>
      <c r="X140" s="167">
        <f t="shared" ref="X140:X147" si="68">IFERROR(W140/V140-1,"-")</f>
        <v>8.5582267461327355E-2</v>
      </c>
      <c r="Y140" s="181">
        <f t="shared" si="43"/>
        <v>4.1567172092036904</v>
      </c>
      <c r="Z140" s="167">
        <f t="shared" si="62"/>
        <v>2.1749473704834661E-2</v>
      </c>
    </row>
    <row r="141" spans="1:26" x14ac:dyDescent="0.25">
      <c r="A141" s="164" t="s">
        <v>115</v>
      </c>
      <c r="B141" s="165" t="s">
        <v>115</v>
      </c>
      <c r="C141" s="166">
        <v>0</v>
      </c>
      <c r="D141" s="166">
        <v>1411</v>
      </c>
      <c r="E141" s="166">
        <v>1553</v>
      </c>
      <c r="F141" s="166">
        <v>1880</v>
      </c>
      <c r="G141" s="166">
        <v>1664</v>
      </c>
      <c r="H141" s="167">
        <f t="shared" si="64"/>
        <v>-0.11489361702127665</v>
      </c>
      <c r="I141" s="181" t="str">
        <f t="shared" si="63"/>
        <v>-</v>
      </c>
      <c r="J141" s="167">
        <f t="shared" si="65"/>
        <v>2.1929073154017473E-3</v>
      </c>
      <c r="K141" s="166">
        <v>0</v>
      </c>
      <c r="L141" s="166">
        <v>6291</v>
      </c>
      <c r="M141" s="166">
        <v>11965</v>
      </c>
      <c r="N141" s="166">
        <v>16181</v>
      </c>
      <c r="O141" s="166">
        <v>16944</v>
      </c>
      <c r="P141" s="167">
        <f t="shared" si="66"/>
        <v>4.7154069587788117E-2</v>
      </c>
      <c r="Q141" s="181" t="str">
        <f t="shared" si="42"/>
        <v>-</v>
      </c>
      <c r="R141" s="167">
        <f t="shared" si="67"/>
        <v>4.8125015976346486E-3</v>
      </c>
      <c r="S141" s="166">
        <v>5188</v>
      </c>
      <c r="T141" s="166">
        <v>7702</v>
      </c>
      <c r="U141" s="166">
        <v>13518</v>
      </c>
      <c r="V141" s="166">
        <v>18061</v>
      </c>
      <c r="W141" s="166">
        <v>18608</v>
      </c>
      <c r="X141" s="167">
        <f t="shared" si="68"/>
        <v>3.0286252145506953E-2</v>
      </c>
      <c r="Y141" s="181">
        <f t="shared" si="43"/>
        <v>2.5867386276021587</v>
      </c>
      <c r="Z141" s="167">
        <f t="shared" si="62"/>
        <v>3.5791513243892499E-3</v>
      </c>
    </row>
    <row r="142" spans="1:26" x14ac:dyDescent="0.25">
      <c r="A142" s="164" t="s">
        <v>118</v>
      </c>
      <c r="B142" s="165" t="s">
        <v>118</v>
      </c>
      <c r="C142" s="166">
        <v>0</v>
      </c>
      <c r="D142" s="166">
        <v>2188</v>
      </c>
      <c r="E142" s="166">
        <v>5813</v>
      </c>
      <c r="F142" s="166">
        <v>5043</v>
      </c>
      <c r="G142" s="166">
        <v>5027</v>
      </c>
      <c r="H142" s="167">
        <f t="shared" si="64"/>
        <v>-3.1727146539758388E-3</v>
      </c>
      <c r="I142" s="181" t="str">
        <f t="shared" si="63"/>
        <v>-</v>
      </c>
      <c r="J142" s="167">
        <f t="shared" si="65"/>
        <v>6.6248467995941012E-3</v>
      </c>
      <c r="K142" s="166">
        <v>0</v>
      </c>
      <c r="L142" s="166">
        <v>10850</v>
      </c>
      <c r="M142" s="166">
        <v>17158</v>
      </c>
      <c r="N142" s="166">
        <v>15976</v>
      </c>
      <c r="O142" s="166">
        <v>15484</v>
      </c>
      <c r="P142" s="167">
        <f t="shared" si="66"/>
        <v>-3.0796194291437207E-2</v>
      </c>
      <c r="Q142" s="181" t="str">
        <f t="shared" si="42"/>
        <v>-</v>
      </c>
      <c r="R142" s="167">
        <f t="shared" si="67"/>
        <v>4.3978266488299634E-3</v>
      </c>
      <c r="S142" s="166">
        <v>5864</v>
      </c>
      <c r="T142" s="166">
        <v>13038</v>
      </c>
      <c r="U142" s="166">
        <v>22971</v>
      </c>
      <c r="V142" s="166">
        <v>21019</v>
      </c>
      <c r="W142" s="166">
        <v>20511</v>
      </c>
      <c r="X142" s="167">
        <f t="shared" si="68"/>
        <v>-2.4168609353442116E-2</v>
      </c>
      <c r="Y142" s="181">
        <f t="shared" si="43"/>
        <v>2.4977830832196455</v>
      </c>
      <c r="Z142" s="167">
        <f t="shared" si="62"/>
        <v>6.0820154662335748E-3</v>
      </c>
    </row>
    <row r="143" spans="1:26" x14ac:dyDescent="0.25">
      <c r="A143" s="164" t="s">
        <v>125</v>
      </c>
      <c r="B143" s="165" t="s">
        <v>125</v>
      </c>
      <c r="C143" s="166">
        <v>0</v>
      </c>
      <c r="D143" s="166">
        <v>2549</v>
      </c>
      <c r="E143" s="166">
        <v>4370</v>
      </c>
      <c r="F143" s="166">
        <v>3569</v>
      </c>
      <c r="G143" s="166">
        <v>2063</v>
      </c>
      <c r="H143" s="167">
        <f t="shared" si="64"/>
        <v>-0.42196693751751191</v>
      </c>
      <c r="I143" s="181" t="str">
        <f t="shared" si="63"/>
        <v>-</v>
      </c>
      <c r="J143" s="167">
        <f t="shared" si="65"/>
        <v>2.7187306440347387E-3</v>
      </c>
      <c r="K143" s="166">
        <v>0</v>
      </c>
      <c r="L143" s="166">
        <v>1210</v>
      </c>
      <c r="M143" s="166">
        <v>3896</v>
      </c>
      <c r="N143" s="166">
        <v>3738</v>
      </c>
      <c r="O143" s="166">
        <v>3046</v>
      </c>
      <c r="P143" s="167">
        <f t="shared" si="66"/>
        <v>-0.18512573568753343</v>
      </c>
      <c r="Q143" s="181" t="str">
        <f t="shared" si="42"/>
        <v>-</v>
      </c>
      <c r="R143" s="167">
        <f t="shared" si="67"/>
        <v>8.6513691373908989E-4</v>
      </c>
      <c r="S143" s="166">
        <v>782</v>
      </c>
      <c r="T143" s="166">
        <v>3759</v>
      </c>
      <c r="U143" s="166">
        <v>8266</v>
      </c>
      <c r="V143" s="166">
        <v>7307</v>
      </c>
      <c r="W143" s="166">
        <v>5109</v>
      </c>
      <c r="X143" s="167">
        <f t="shared" si="68"/>
        <v>-0.30080744491583411</v>
      </c>
      <c r="Y143" s="181">
        <f t="shared" si="43"/>
        <v>5.5332480818414318</v>
      </c>
      <c r="Z143" s="167">
        <f t="shared" si="62"/>
        <v>2.1885829891553146E-3</v>
      </c>
    </row>
    <row r="144" spans="1:26" x14ac:dyDescent="0.25">
      <c r="A144" s="164" t="s">
        <v>121</v>
      </c>
      <c r="B144" s="165" t="s">
        <v>121</v>
      </c>
      <c r="C144" s="166">
        <v>0</v>
      </c>
      <c r="D144" s="166">
        <v>902</v>
      </c>
      <c r="E144" s="166">
        <v>435</v>
      </c>
      <c r="F144" s="166">
        <v>1205</v>
      </c>
      <c r="G144" s="166">
        <v>791</v>
      </c>
      <c r="H144" s="167">
        <f t="shared" si="64"/>
        <v>-0.34356846473029046</v>
      </c>
      <c r="I144" s="181" t="str">
        <f t="shared" si="63"/>
        <v>-</v>
      </c>
      <c r="J144" s="167">
        <f t="shared" si="65"/>
        <v>1.0424216865882105E-3</v>
      </c>
      <c r="K144" s="166">
        <v>0</v>
      </c>
      <c r="L144" s="166">
        <v>1918</v>
      </c>
      <c r="M144" s="166">
        <v>3253</v>
      </c>
      <c r="N144" s="166">
        <v>3495</v>
      </c>
      <c r="O144" s="166">
        <v>3931</v>
      </c>
      <c r="P144" s="167">
        <f t="shared" si="66"/>
        <v>0.12474964234620889</v>
      </c>
      <c r="Q144" s="181" t="str">
        <f t="shared" si="42"/>
        <v>-</v>
      </c>
      <c r="R144" s="167">
        <f t="shared" si="67"/>
        <v>1.1164980984597382E-3</v>
      </c>
      <c r="S144" s="166">
        <v>1676</v>
      </c>
      <c r="T144" s="166">
        <v>2820</v>
      </c>
      <c r="U144" s="166">
        <v>3688</v>
      </c>
      <c r="V144" s="166">
        <v>4700</v>
      </c>
      <c r="W144" s="166">
        <v>4722</v>
      </c>
      <c r="X144" s="167">
        <f t="shared" si="68"/>
        <v>4.6808510638298717E-3</v>
      </c>
      <c r="Y144" s="181">
        <f t="shared" si="43"/>
        <v>1.8174224343675416</v>
      </c>
      <c r="Z144" s="167">
        <f t="shared" si="62"/>
        <v>9.7646915848110323E-4</v>
      </c>
    </row>
    <row r="145" spans="1:26" x14ac:dyDescent="0.25">
      <c r="A145" s="164" t="s">
        <v>130</v>
      </c>
      <c r="B145" s="165" t="s">
        <v>130</v>
      </c>
      <c r="C145" s="166">
        <v>0</v>
      </c>
      <c r="D145" s="166">
        <v>93</v>
      </c>
      <c r="E145" s="166">
        <v>79</v>
      </c>
      <c r="F145" s="166">
        <v>139</v>
      </c>
      <c r="G145" s="166">
        <v>6</v>
      </c>
      <c r="H145" s="167">
        <f t="shared" si="64"/>
        <v>-0.95683453237410077</v>
      </c>
      <c r="I145" s="181" t="str">
        <f t="shared" si="63"/>
        <v>-</v>
      </c>
      <c r="J145" s="167">
        <f t="shared" si="65"/>
        <v>7.9071177238043773E-6</v>
      </c>
      <c r="K145" s="166">
        <v>0</v>
      </c>
      <c r="L145" s="166">
        <v>1104</v>
      </c>
      <c r="M145" s="166">
        <v>2826</v>
      </c>
      <c r="N145" s="166">
        <v>3106</v>
      </c>
      <c r="O145" s="166">
        <v>3058</v>
      </c>
      <c r="P145" s="167">
        <f t="shared" si="66"/>
        <v>-1.5453960077269846E-2</v>
      </c>
      <c r="Q145" s="181" t="str">
        <f t="shared" si="42"/>
        <v>-</v>
      </c>
      <c r="R145" s="167">
        <f t="shared" si="67"/>
        <v>8.6854520098953944E-4</v>
      </c>
      <c r="S145" s="166">
        <v>1597</v>
      </c>
      <c r="T145" s="166">
        <v>1197</v>
      </c>
      <c r="U145" s="166">
        <v>2905</v>
      </c>
      <c r="V145" s="166">
        <v>3245</v>
      </c>
      <c r="W145" s="166">
        <v>3064</v>
      </c>
      <c r="X145" s="167">
        <f t="shared" si="68"/>
        <v>-5.5778120184899804E-2</v>
      </c>
      <c r="Y145" s="181">
        <f t="shared" si="43"/>
        <v>0.9185973700688792</v>
      </c>
      <c r="Z145" s="167">
        <f t="shared" si="62"/>
        <v>7.6915480081008814E-4</v>
      </c>
    </row>
    <row r="146" spans="1:26" x14ac:dyDescent="0.25">
      <c r="A146" s="164" t="s">
        <v>133</v>
      </c>
      <c r="B146" s="165" t="s">
        <v>133</v>
      </c>
      <c r="C146" s="166">
        <v>0</v>
      </c>
      <c r="D146" s="166">
        <v>75</v>
      </c>
      <c r="E146" s="166">
        <v>49</v>
      </c>
      <c r="F146" s="166">
        <v>93</v>
      </c>
      <c r="G146" s="166">
        <v>54</v>
      </c>
      <c r="H146" s="167">
        <f t="shared" si="64"/>
        <v>-0.41935483870967738</v>
      </c>
      <c r="I146" s="181" t="str">
        <f t="shared" si="63"/>
        <v>-</v>
      </c>
      <c r="J146" s="167">
        <f t="shared" si="65"/>
        <v>7.1164059514239401E-5</v>
      </c>
      <c r="K146" s="166">
        <v>0</v>
      </c>
      <c r="L146" s="166">
        <v>715</v>
      </c>
      <c r="M146" s="166">
        <v>1637</v>
      </c>
      <c r="N146" s="166">
        <v>2212</v>
      </c>
      <c r="O146" s="166">
        <v>1992</v>
      </c>
      <c r="P146" s="167">
        <f t="shared" si="66"/>
        <v>-9.9457504520795714E-2</v>
      </c>
      <c r="Q146" s="181" t="str">
        <f t="shared" si="42"/>
        <v>-</v>
      </c>
      <c r="R146" s="167">
        <f t="shared" si="67"/>
        <v>5.6577568357461165E-4</v>
      </c>
      <c r="S146" s="166">
        <v>3384</v>
      </c>
      <c r="T146" s="166">
        <v>790</v>
      </c>
      <c r="U146" s="166">
        <v>1686</v>
      </c>
      <c r="V146" s="166">
        <v>2305</v>
      </c>
      <c r="W146" s="166">
        <v>2046</v>
      </c>
      <c r="X146" s="167">
        <f t="shared" si="68"/>
        <v>-0.11236442516268985</v>
      </c>
      <c r="Y146" s="181">
        <f t="shared" si="43"/>
        <v>-0.39539007092198586</v>
      </c>
      <c r="Z146" s="167">
        <f t="shared" si="62"/>
        <v>4.4640103069391E-4</v>
      </c>
    </row>
    <row r="147" spans="1:26" x14ac:dyDescent="0.25">
      <c r="A147" s="169" t="s">
        <v>147</v>
      </c>
      <c r="B147" s="170" t="s">
        <v>147</v>
      </c>
      <c r="C147" s="171">
        <f>C139-SUM(C140:C146)</f>
        <v>0</v>
      </c>
      <c r="D147" s="171">
        <f>D139-SUM(D140:D146)</f>
        <v>4064</v>
      </c>
      <c r="E147" s="171">
        <f>E139-SUM(E140:E146)</f>
        <v>7526</v>
      </c>
      <c r="F147" s="171">
        <f>F139-SUM(F140:F146)</f>
        <v>8151</v>
      </c>
      <c r="G147" s="171">
        <f>G139-SUM(G140:G146)</f>
        <v>9833</v>
      </c>
      <c r="H147" s="172">
        <f t="shared" si="64"/>
        <v>0.20635504846031161</v>
      </c>
      <c r="I147" s="182" t="str">
        <f t="shared" si="63"/>
        <v>-</v>
      </c>
      <c r="J147" s="172">
        <f t="shared" si="65"/>
        <v>1.2958448096361408E-2</v>
      </c>
      <c r="K147" s="171">
        <f>K139-SUM(K140:K146)</f>
        <v>0</v>
      </c>
      <c r="L147" s="171">
        <f>L139-SUM(L140:L146)</f>
        <v>23248</v>
      </c>
      <c r="M147" s="171">
        <f>M139-SUM(M140:M146)</f>
        <v>47264</v>
      </c>
      <c r="N147" s="171">
        <f>N139-SUM(N140:N146)</f>
        <v>51497</v>
      </c>
      <c r="O147" s="171">
        <f>O139-SUM(O140:O146)</f>
        <v>53308</v>
      </c>
      <c r="P147" s="172">
        <f t="shared" si="66"/>
        <v>3.5167097112453138E-2</v>
      </c>
      <c r="Q147" s="182" t="str">
        <f t="shared" si="42"/>
        <v>-</v>
      </c>
      <c r="R147" s="172">
        <f t="shared" si="67"/>
        <v>1.5140748062246686E-2</v>
      </c>
      <c r="S147" s="171">
        <f>S139-SUM(S140:S146)</f>
        <v>17310</v>
      </c>
      <c r="T147" s="171">
        <f>T139-SUM(T140:T146)</f>
        <v>27312</v>
      </c>
      <c r="U147" s="171">
        <f>U139-SUM(U140:U146)</f>
        <v>54790</v>
      </c>
      <c r="V147" s="171">
        <f>V139-SUM(V140:V146)</f>
        <v>59648</v>
      </c>
      <c r="W147" s="171">
        <f>W139-SUM(W140:W146)</f>
        <v>63141</v>
      </c>
      <c r="X147" s="172">
        <f t="shared" si="68"/>
        <v>5.8560219957081605E-2</v>
      </c>
      <c r="Y147" s="182">
        <f t="shared" si="43"/>
        <v>2.6476603119584055</v>
      </c>
      <c r="Z147" s="172">
        <f t="shared" si="62"/>
        <v>1.4506709651079081E-2</v>
      </c>
    </row>
    <row r="148" spans="1:26" x14ac:dyDescent="0.25">
      <c r="A148" s="1"/>
      <c r="B148" s="157" t="s">
        <v>55</v>
      </c>
      <c r="C148" s="155"/>
      <c r="D148" s="155"/>
      <c r="E148" s="155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x14ac:dyDescent="0.25">
      <c r="A149" s="1" t="s">
        <v>0</v>
      </c>
      <c r="B149" s="158" t="s">
        <v>70</v>
      </c>
      <c r="C149" s="178">
        <f>C150+C153</f>
        <v>11846</v>
      </c>
      <c r="D149" s="178">
        <f>D150+D153</f>
        <v>15189</v>
      </c>
      <c r="E149" s="178">
        <f>E150+E153</f>
        <v>30370</v>
      </c>
      <c r="F149" s="178">
        <f>F150+F153</f>
        <v>30695</v>
      </c>
      <c r="G149" s="178">
        <f>G150+G153</f>
        <v>35796</v>
      </c>
      <c r="H149" s="179">
        <f>IFERROR(G149/F149-1,"-")</f>
        <v>0.16618341749470589</v>
      </c>
      <c r="I149" s="179">
        <f t="shared" si="63"/>
        <v>2.0217795036299173</v>
      </c>
      <c r="J149" s="179">
        <f>G149/G$9</f>
        <v>4.717386434021692E-2</v>
      </c>
      <c r="K149" s="178">
        <f>K150+K153</f>
        <v>30203</v>
      </c>
      <c r="L149" s="178">
        <f>L150+L153</f>
        <v>55599</v>
      </c>
      <c r="M149" s="178">
        <f>M150+M153</f>
        <v>77698</v>
      </c>
      <c r="N149" s="178">
        <f>N150+N153</f>
        <v>83047</v>
      </c>
      <c r="O149" s="178">
        <f>O150+O153</f>
        <v>81300</v>
      </c>
      <c r="P149" s="179">
        <f>IFERROR(O149/N149-1,"-")</f>
        <v>-2.1036280660348905E-2</v>
      </c>
      <c r="Q149" s="179">
        <f t="shared" si="42"/>
        <v>1.6917855842134886</v>
      </c>
      <c r="R149" s="179">
        <f>O149/O$9</f>
        <v>2.3091146121795143E-2</v>
      </c>
      <c r="S149" s="178">
        <f>S150+S153</f>
        <v>42049</v>
      </c>
      <c r="T149" s="178">
        <f>T150+T153</f>
        <v>70788</v>
      </c>
      <c r="U149" s="178">
        <f>U150+U153</f>
        <v>108068</v>
      </c>
      <c r="V149" s="178">
        <f>V150+V153</f>
        <v>113742</v>
      </c>
      <c r="W149" s="178">
        <f>W150+W153</f>
        <v>117096</v>
      </c>
      <c r="X149" s="179">
        <f>IFERROR(W149/V149-1,"-")</f>
        <v>2.948778815213382E-2</v>
      </c>
      <c r="Y149" s="179">
        <f t="shared" si="43"/>
        <v>1.7847511236890297</v>
      </c>
      <c r="Z149" s="179">
        <f t="shared" ref="Z149:Z161" si="69">U149/U$9</f>
        <v>2.8613088128724477E-2</v>
      </c>
    </row>
    <row r="150" spans="1:26" x14ac:dyDescent="0.25">
      <c r="A150" s="1" t="s">
        <v>98</v>
      </c>
      <c r="B150" s="161" t="s">
        <v>99</v>
      </c>
      <c r="C150" s="162">
        <v>8198</v>
      </c>
      <c r="D150" s="162">
        <v>8139</v>
      </c>
      <c r="E150" s="162">
        <v>18008</v>
      </c>
      <c r="F150" s="162">
        <v>17683</v>
      </c>
      <c r="G150" s="162">
        <v>18511</v>
      </c>
      <c r="H150" s="163">
        <f>IFERROR(G150/F150-1,"-")</f>
        <v>4.6824633829101403E-2</v>
      </c>
      <c r="I150" s="180">
        <f t="shared" si="63"/>
        <v>1.2579897535984386</v>
      </c>
      <c r="J150" s="163">
        <f>G150/G$9</f>
        <v>2.4394776030890474E-2</v>
      </c>
      <c r="K150" s="162">
        <v>13645</v>
      </c>
      <c r="L150" s="162">
        <v>31999</v>
      </c>
      <c r="M150" s="162">
        <v>38624</v>
      </c>
      <c r="N150" s="162">
        <v>38986</v>
      </c>
      <c r="O150" s="162">
        <v>34388</v>
      </c>
      <c r="P150" s="163">
        <f>IFERROR(O150/N150-1,"-")</f>
        <v>-0.11793977325193661</v>
      </c>
      <c r="Q150" s="180">
        <f t="shared" si="42"/>
        <v>1.5201905459875413</v>
      </c>
      <c r="R150" s="163">
        <f>O150/O$9</f>
        <v>9.7670151640380249E-3</v>
      </c>
      <c r="S150" s="162">
        <v>21843</v>
      </c>
      <c r="T150" s="162">
        <v>40138</v>
      </c>
      <c r="U150" s="162">
        <v>56632</v>
      </c>
      <c r="V150" s="162">
        <v>56669</v>
      </c>
      <c r="W150" s="162">
        <v>52899</v>
      </c>
      <c r="X150" s="163">
        <f>IFERROR(W150/V150-1,"-")</f>
        <v>-6.6526672431135192E-2</v>
      </c>
      <c r="Y150" s="180">
        <f t="shared" si="43"/>
        <v>1.4217827221535502</v>
      </c>
      <c r="Z150" s="163">
        <f t="shared" si="69"/>
        <v>1.4994414691730434E-2</v>
      </c>
    </row>
    <row r="151" spans="1:26" x14ac:dyDescent="0.25">
      <c r="A151" s="164" t="s">
        <v>105</v>
      </c>
      <c r="B151" s="165" t="s">
        <v>105</v>
      </c>
      <c r="C151" s="166">
        <v>3239</v>
      </c>
      <c r="D151" s="166">
        <v>4159</v>
      </c>
      <c r="E151" s="166">
        <v>6621</v>
      </c>
      <c r="F151" s="166">
        <v>5819</v>
      </c>
      <c r="G151" s="166">
        <v>5597</v>
      </c>
      <c r="H151" s="167">
        <f>IFERROR(G151/F151-1,"-")</f>
        <v>-3.8150885031792425E-2</v>
      </c>
      <c r="I151" s="181">
        <f t="shared" si="63"/>
        <v>0.72800246989811668</v>
      </c>
      <c r="J151" s="167">
        <f>G151/G$9</f>
        <v>7.3760229833555171E-3</v>
      </c>
      <c r="K151" s="166">
        <v>11144</v>
      </c>
      <c r="L151" s="166">
        <v>28141</v>
      </c>
      <c r="M151" s="166">
        <v>34603</v>
      </c>
      <c r="N151" s="166">
        <v>36698</v>
      </c>
      <c r="O151" s="166">
        <v>31174</v>
      </c>
      <c r="P151" s="167">
        <f>IFERROR(O151/N151-1,"-")</f>
        <v>-0.15052591421875849</v>
      </c>
      <c r="Q151" s="181">
        <f t="shared" ref="Q151:Q161" si="70">IFERROR(O151/K151-1,"-")</f>
        <v>1.7973797559224693</v>
      </c>
      <c r="R151" s="167">
        <f>O151/O$9</f>
        <v>8.8541622287926433E-3</v>
      </c>
      <c r="S151" s="166">
        <v>14383</v>
      </c>
      <c r="T151" s="166">
        <v>32300</v>
      </c>
      <c r="U151" s="166">
        <v>41224</v>
      </c>
      <c r="V151" s="166">
        <v>42517</v>
      </c>
      <c r="W151" s="166">
        <v>36771</v>
      </c>
      <c r="X151" s="167">
        <f>IFERROR(W151/V151-1,"-")</f>
        <v>-0.1351459416233507</v>
      </c>
      <c r="Y151" s="181">
        <f t="shared" ref="Y151:Y161" si="71">IFERROR(W151/S151-1,"-")</f>
        <v>1.5565598275742194</v>
      </c>
      <c r="Z151" s="167">
        <f t="shared" si="69"/>
        <v>1.0914849400549079E-2</v>
      </c>
    </row>
    <row r="152" spans="1:26" x14ac:dyDescent="0.25">
      <c r="A152" s="164" t="s">
        <v>102</v>
      </c>
      <c r="B152" s="165" t="s">
        <v>102</v>
      </c>
      <c r="C152" s="166">
        <v>4959</v>
      </c>
      <c r="D152" s="166">
        <v>3980</v>
      </c>
      <c r="E152" s="166">
        <v>11387</v>
      </c>
      <c r="F152" s="166">
        <v>11864</v>
      </c>
      <c r="G152" s="166">
        <v>12914</v>
      </c>
      <c r="H152" s="167">
        <f>IFERROR(G152/F152-1,"-")</f>
        <v>8.8503034389750601E-2</v>
      </c>
      <c r="I152" s="181">
        <f t="shared" si="63"/>
        <v>1.6041540633192177</v>
      </c>
      <c r="J152" s="167">
        <f>G152/G$9</f>
        <v>1.7018753047534956E-2</v>
      </c>
      <c r="K152" s="166">
        <v>2501</v>
      </c>
      <c r="L152" s="166">
        <v>3858</v>
      </c>
      <c r="M152" s="166">
        <v>4021</v>
      </c>
      <c r="N152" s="166">
        <v>2288</v>
      </c>
      <c r="O152" s="166">
        <v>3214</v>
      </c>
      <c r="P152" s="167">
        <f>IFERROR(O152/N152-1,"-")</f>
        <v>0.4047202797202798</v>
      </c>
      <c r="Q152" s="181">
        <f t="shared" si="70"/>
        <v>0.28508596561375454</v>
      </c>
      <c r="R152" s="167">
        <f>O152/O$9</f>
        <v>9.1285293524538246E-4</v>
      </c>
      <c r="S152" s="166">
        <v>7460</v>
      </c>
      <c r="T152" s="166">
        <v>7838</v>
      </c>
      <c r="U152" s="166">
        <v>15408</v>
      </c>
      <c r="V152" s="166">
        <v>14152</v>
      </c>
      <c r="W152" s="166">
        <v>16128</v>
      </c>
      <c r="X152" s="167">
        <f>IFERROR(W152/V152-1,"-")</f>
        <v>0.13962690785754672</v>
      </c>
      <c r="Y152" s="181">
        <f t="shared" si="71"/>
        <v>1.1619302949061661</v>
      </c>
      <c r="Z152" s="167">
        <f t="shared" si="69"/>
        <v>4.0795652911813553E-3</v>
      </c>
    </row>
    <row r="153" spans="1:26" x14ac:dyDescent="0.25">
      <c r="A153" s="1" t="s">
        <v>148</v>
      </c>
      <c r="B153" s="161" t="s">
        <v>109</v>
      </c>
      <c r="C153" s="162">
        <v>3648</v>
      </c>
      <c r="D153" s="162">
        <v>7050</v>
      </c>
      <c r="E153" s="162">
        <v>12362</v>
      </c>
      <c r="F153" s="162">
        <v>13012</v>
      </c>
      <c r="G153" s="162">
        <v>17285</v>
      </c>
      <c r="H153" s="163">
        <f>IFERROR(G153/F153-1,"-")</f>
        <v>0.3283891792191822</v>
      </c>
      <c r="I153" s="180">
        <f t="shared" si="63"/>
        <v>3.7382127192982457</v>
      </c>
      <c r="J153" s="163">
        <f>G153/G$9</f>
        <v>2.2779088309326446E-2</v>
      </c>
      <c r="K153" s="162">
        <v>16558</v>
      </c>
      <c r="L153" s="162">
        <v>23600</v>
      </c>
      <c r="M153" s="162">
        <v>39074</v>
      </c>
      <c r="N153" s="162">
        <v>44061</v>
      </c>
      <c r="O153" s="162">
        <v>46912</v>
      </c>
      <c r="P153" s="163">
        <f>IFERROR(O153/N153-1,"-")</f>
        <v>6.4705748848187694E-2</v>
      </c>
      <c r="Q153" s="180">
        <f t="shared" si="70"/>
        <v>1.8331924145428191</v>
      </c>
      <c r="R153" s="163">
        <f>O153/O$9</f>
        <v>1.332413095775712E-2</v>
      </c>
      <c r="S153" s="162">
        <v>20206</v>
      </c>
      <c r="T153" s="162">
        <v>30650</v>
      </c>
      <c r="U153" s="162">
        <v>51436</v>
      </c>
      <c r="V153" s="162">
        <v>57073</v>
      </c>
      <c r="W153" s="162">
        <v>64197</v>
      </c>
      <c r="X153" s="163">
        <f>IFERROR(W153/V153-1,"-")</f>
        <v>0.12482259562314924</v>
      </c>
      <c r="Y153" s="180">
        <f t="shared" si="71"/>
        <v>2.1771256062555677</v>
      </c>
      <c r="Z153" s="163">
        <f t="shared" si="69"/>
        <v>1.3618673436994043E-2</v>
      </c>
    </row>
    <row r="154" spans="1:26" x14ac:dyDescent="0.25">
      <c r="A154" s="164" t="s">
        <v>112</v>
      </c>
      <c r="B154" s="165" t="s">
        <v>112</v>
      </c>
      <c r="C154" s="166">
        <v>434</v>
      </c>
      <c r="D154" s="166">
        <v>401</v>
      </c>
      <c r="E154" s="166">
        <v>974</v>
      </c>
      <c r="F154" s="166">
        <v>983</v>
      </c>
      <c r="G154" s="166">
        <v>1429</v>
      </c>
      <c r="H154" s="167">
        <f t="shared" ref="H154:H161" si="72">IFERROR(G154/F154-1,"-")</f>
        <v>0.45371312309257372</v>
      </c>
      <c r="I154" s="181">
        <f t="shared" si="63"/>
        <v>2.2926267281105992</v>
      </c>
      <c r="J154" s="167">
        <f t="shared" ref="J154:J161" si="73">G154/G$9</f>
        <v>1.8832118712194094E-3</v>
      </c>
      <c r="K154" s="166">
        <v>5335</v>
      </c>
      <c r="L154" s="166">
        <v>5197</v>
      </c>
      <c r="M154" s="166">
        <v>18197</v>
      </c>
      <c r="N154" s="166">
        <v>17767</v>
      </c>
      <c r="O154" s="166">
        <v>18362</v>
      </c>
      <c r="P154" s="167">
        <f t="shared" ref="P154:P161" si="74">IFERROR(O154/N154-1,"-")</f>
        <v>3.3489052738222558E-2</v>
      </c>
      <c r="Q154" s="181">
        <f t="shared" si="70"/>
        <v>2.4417994376757264</v>
      </c>
      <c r="R154" s="167">
        <f t="shared" ref="R154:R161" si="75">O154/O$9</f>
        <v>5.2152475410627607E-3</v>
      </c>
      <c r="S154" s="166">
        <v>5769</v>
      </c>
      <c r="T154" s="166">
        <v>5598</v>
      </c>
      <c r="U154" s="166">
        <v>19171</v>
      </c>
      <c r="V154" s="166">
        <v>18750</v>
      </c>
      <c r="W154" s="166">
        <v>19791</v>
      </c>
      <c r="X154" s="167">
        <f t="shared" ref="X154:X161" si="76">IFERROR(W154/V154-1,"-")</f>
        <v>5.5520000000000014E-2</v>
      </c>
      <c r="Y154" s="181">
        <f t="shared" si="71"/>
        <v>2.4305772230889238</v>
      </c>
      <c r="Z154" s="167">
        <f t="shared" si="69"/>
        <v>5.0758921467573834E-3</v>
      </c>
    </row>
    <row r="155" spans="1:26" x14ac:dyDescent="0.25">
      <c r="A155" s="164" t="s">
        <v>115</v>
      </c>
      <c r="B155" s="165" t="s">
        <v>115</v>
      </c>
      <c r="C155" s="166">
        <v>651</v>
      </c>
      <c r="D155" s="166">
        <v>1400</v>
      </c>
      <c r="E155" s="166">
        <v>2438</v>
      </c>
      <c r="F155" s="166">
        <v>2568</v>
      </c>
      <c r="G155" s="166">
        <v>2962</v>
      </c>
      <c r="H155" s="167">
        <f t="shared" si="72"/>
        <v>0.15342679127725867</v>
      </c>
      <c r="I155" s="181">
        <f t="shared" si="63"/>
        <v>3.5499231950844852</v>
      </c>
      <c r="J155" s="167">
        <f t="shared" si="73"/>
        <v>3.903480449651428E-3</v>
      </c>
      <c r="K155" s="166">
        <v>3972</v>
      </c>
      <c r="L155" s="166">
        <v>6636</v>
      </c>
      <c r="M155" s="166">
        <v>7498</v>
      </c>
      <c r="N155" s="166">
        <v>7764</v>
      </c>
      <c r="O155" s="166">
        <v>7140</v>
      </c>
      <c r="P155" s="167">
        <f t="shared" si="74"/>
        <v>-8.037094281298296E-2</v>
      </c>
      <c r="Q155" s="181">
        <f t="shared" si="70"/>
        <v>0.797583081570997</v>
      </c>
      <c r="R155" s="167">
        <f t="shared" si="75"/>
        <v>2.0279309140174332E-3</v>
      </c>
      <c r="S155" s="166">
        <v>4623</v>
      </c>
      <c r="T155" s="166">
        <v>8036</v>
      </c>
      <c r="U155" s="166">
        <v>9936</v>
      </c>
      <c r="V155" s="166">
        <v>10332</v>
      </c>
      <c r="W155" s="166">
        <v>10102</v>
      </c>
      <c r="X155" s="167">
        <f t="shared" si="76"/>
        <v>-2.2260936895083239E-2</v>
      </c>
      <c r="Y155" s="181">
        <f t="shared" si="71"/>
        <v>1.1851611507678999</v>
      </c>
      <c r="Z155" s="167">
        <f t="shared" si="69"/>
        <v>2.6307477111356405E-3</v>
      </c>
    </row>
    <row r="156" spans="1:26" x14ac:dyDescent="0.25">
      <c r="A156" s="164" t="s">
        <v>118</v>
      </c>
      <c r="B156" s="165" t="s">
        <v>118</v>
      </c>
      <c r="C156" s="166">
        <v>563</v>
      </c>
      <c r="D156" s="166">
        <v>1370</v>
      </c>
      <c r="E156" s="166">
        <v>2211</v>
      </c>
      <c r="F156" s="166">
        <v>2245</v>
      </c>
      <c r="G156" s="166">
        <v>2884</v>
      </c>
      <c r="H156" s="167">
        <f t="shared" si="72"/>
        <v>0.2846325167037862</v>
      </c>
      <c r="I156" s="181">
        <f t="shared" si="63"/>
        <v>4.1225577264653639</v>
      </c>
      <c r="J156" s="167">
        <f t="shared" si="73"/>
        <v>3.8006879192419708E-3</v>
      </c>
      <c r="K156" s="166">
        <v>1717</v>
      </c>
      <c r="L156" s="166">
        <v>3754</v>
      </c>
      <c r="M156" s="166">
        <v>4261</v>
      </c>
      <c r="N156" s="166">
        <v>7004</v>
      </c>
      <c r="O156" s="166">
        <v>8840</v>
      </c>
      <c r="P156" s="167">
        <f t="shared" si="74"/>
        <v>0.26213592233009719</v>
      </c>
      <c r="Q156" s="181">
        <f t="shared" si="70"/>
        <v>4.1485148514851486</v>
      </c>
      <c r="R156" s="167">
        <f t="shared" si="75"/>
        <v>2.5107716078311081E-3</v>
      </c>
      <c r="S156" s="166">
        <v>2280</v>
      </c>
      <c r="T156" s="166">
        <v>5124</v>
      </c>
      <c r="U156" s="166">
        <v>6472</v>
      </c>
      <c r="V156" s="166">
        <v>9249</v>
      </c>
      <c r="W156" s="166">
        <v>11724</v>
      </c>
      <c r="X156" s="167">
        <f t="shared" si="76"/>
        <v>0.26759649691858578</v>
      </c>
      <c r="Y156" s="181">
        <f t="shared" si="71"/>
        <v>4.1421052631578945</v>
      </c>
      <c r="Z156" s="167">
        <f t="shared" si="69"/>
        <v>1.7135868746447128E-3</v>
      </c>
    </row>
    <row r="157" spans="1:26" x14ac:dyDescent="0.25">
      <c r="A157" s="164" t="s">
        <v>125</v>
      </c>
      <c r="B157" s="165" t="s">
        <v>125</v>
      </c>
      <c r="C157" s="166">
        <v>250</v>
      </c>
      <c r="D157" s="166">
        <v>317</v>
      </c>
      <c r="E157" s="166">
        <v>761</v>
      </c>
      <c r="F157" s="166">
        <v>634</v>
      </c>
      <c r="G157" s="166">
        <v>898</v>
      </c>
      <c r="H157" s="167">
        <f t="shared" si="72"/>
        <v>0.41640378548895907</v>
      </c>
      <c r="I157" s="181">
        <f t="shared" si="63"/>
        <v>2.5920000000000001</v>
      </c>
      <c r="J157" s="167">
        <f t="shared" si="73"/>
        <v>1.1834319526627219E-3</v>
      </c>
      <c r="K157" s="166">
        <v>328</v>
      </c>
      <c r="L157" s="166">
        <v>589</v>
      </c>
      <c r="M157" s="166">
        <v>856</v>
      </c>
      <c r="N157" s="166">
        <v>868</v>
      </c>
      <c r="O157" s="166">
        <v>969</v>
      </c>
      <c r="P157" s="167">
        <f t="shared" si="74"/>
        <v>0.11635944700460832</v>
      </c>
      <c r="Q157" s="181">
        <f t="shared" si="70"/>
        <v>1.9542682926829267</v>
      </c>
      <c r="R157" s="167">
        <f t="shared" si="75"/>
        <v>2.7521919547379454E-4</v>
      </c>
      <c r="S157" s="166">
        <v>578</v>
      </c>
      <c r="T157" s="166">
        <v>906</v>
      </c>
      <c r="U157" s="166">
        <v>1617</v>
      </c>
      <c r="V157" s="166">
        <v>1502</v>
      </c>
      <c r="W157" s="166">
        <v>1867</v>
      </c>
      <c r="X157" s="167">
        <f t="shared" si="76"/>
        <v>0.24300932090545935</v>
      </c>
      <c r="Y157" s="181">
        <f t="shared" si="71"/>
        <v>2.2301038062283736</v>
      </c>
      <c r="Z157" s="167">
        <f t="shared" si="69"/>
        <v>4.2813194936657916E-4</v>
      </c>
    </row>
    <row r="158" spans="1:26" x14ac:dyDescent="0.25">
      <c r="A158" s="164" t="s">
        <v>121</v>
      </c>
      <c r="B158" s="165" t="s">
        <v>121</v>
      </c>
      <c r="C158" s="166">
        <v>236</v>
      </c>
      <c r="D158" s="166">
        <v>351</v>
      </c>
      <c r="E158" s="166">
        <v>597</v>
      </c>
      <c r="F158" s="166">
        <v>569</v>
      </c>
      <c r="G158" s="166">
        <v>772</v>
      </c>
      <c r="H158" s="167">
        <f t="shared" si="72"/>
        <v>0.35676625659050965</v>
      </c>
      <c r="I158" s="181">
        <f t="shared" si="63"/>
        <v>2.2711864406779663</v>
      </c>
      <c r="J158" s="167">
        <f t="shared" si="73"/>
        <v>1.0173824804628299E-3</v>
      </c>
      <c r="K158" s="166">
        <v>1262</v>
      </c>
      <c r="L158" s="166">
        <v>1393</v>
      </c>
      <c r="M158" s="166">
        <v>2346</v>
      </c>
      <c r="N158" s="166">
        <v>2305</v>
      </c>
      <c r="O158" s="166">
        <v>2540</v>
      </c>
      <c r="P158" s="167">
        <f t="shared" si="74"/>
        <v>0.10195227765726678</v>
      </c>
      <c r="Q158" s="181">
        <f t="shared" si="70"/>
        <v>1.0126782884310619</v>
      </c>
      <c r="R158" s="167">
        <f t="shared" si="75"/>
        <v>7.2142080134513734E-4</v>
      </c>
      <c r="S158" s="166">
        <v>1498</v>
      </c>
      <c r="T158" s="166">
        <v>1744</v>
      </c>
      <c r="U158" s="166">
        <v>2943</v>
      </c>
      <c r="V158" s="166">
        <v>2874</v>
      </c>
      <c r="W158" s="166">
        <v>3312</v>
      </c>
      <c r="X158" s="167">
        <f t="shared" si="76"/>
        <v>0.15240083507306879</v>
      </c>
      <c r="Y158" s="181">
        <f t="shared" si="71"/>
        <v>1.2109479305740987</v>
      </c>
      <c r="Z158" s="167">
        <f t="shared" si="69"/>
        <v>7.7921603400485004E-4</v>
      </c>
    </row>
    <row r="159" spans="1:26" x14ac:dyDescent="0.25">
      <c r="A159" s="164" t="s">
        <v>130</v>
      </c>
      <c r="B159" s="165" t="s">
        <v>130</v>
      </c>
      <c r="C159" s="166">
        <v>58</v>
      </c>
      <c r="D159" s="166">
        <v>71</v>
      </c>
      <c r="E159" s="166">
        <v>195</v>
      </c>
      <c r="F159" s="166">
        <v>156</v>
      </c>
      <c r="G159" s="166">
        <v>110</v>
      </c>
      <c r="H159" s="167">
        <f t="shared" si="72"/>
        <v>-0.29487179487179482</v>
      </c>
      <c r="I159" s="181">
        <f t="shared" si="63"/>
        <v>0.89655172413793105</v>
      </c>
      <c r="J159" s="167">
        <f t="shared" si="73"/>
        <v>1.449638249364136E-4</v>
      </c>
      <c r="K159" s="166">
        <v>174</v>
      </c>
      <c r="L159" s="166">
        <v>211</v>
      </c>
      <c r="M159" s="166">
        <v>277</v>
      </c>
      <c r="N159" s="166">
        <v>276</v>
      </c>
      <c r="O159" s="166">
        <v>264</v>
      </c>
      <c r="P159" s="167">
        <f t="shared" si="74"/>
        <v>-4.3478260869565188E-2</v>
      </c>
      <c r="Q159" s="181">
        <f t="shared" si="70"/>
        <v>0.51724137931034475</v>
      </c>
      <c r="R159" s="167">
        <f t="shared" si="75"/>
        <v>7.4982319509888295E-5</v>
      </c>
      <c r="S159" s="166">
        <v>232</v>
      </c>
      <c r="T159" s="166">
        <v>282</v>
      </c>
      <c r="U159" s="166">
        <v>472</v>
      </c>
      <c r="V159" s="166">
        <v>432</v>
      </c>
      <c r="W159" s="166">
        <v>374</v>
      </c>
      <c r="X159" s="167">
        <f t="shared" si="76"/>
        <v>-0.1342592592592593</v>
      </c>
      <c r="Y159" s="181">
        <f t="shared" si="71"/>
        <v>0.61206896551724133</v>
      </c>
      <c r="Z159" s="167">
        <f t="shared" si="69"/>
        <v>1.2497110705072688E-4</v>
      </c>
    </row>
    <row r="160" spans="1:26" x14ac:dyDescent="0.25">
      <c r="A160" s="164" t="s">
        <v>133</v>
      </c>
      <c r="B160" s="165" t="s">
        <v>133</v>
      </c>
      <c r="C160" s="166">
        <v>70</v>
      </c>
      <c r="D160" s="166">
        <v>84</v>
      </c>
      <c r="E160" s="166">
        <v>99</v>
      </c>
      <c r="F160" s="166">
        <v>155</v>
      </c>
      <c r="G160" s="166">
        <v>126</v>
      </c>
      <c r="H160" s="167">
        <f t="shared" si="72"/>
        <v>-0.18709677419354842</v>
      </c>
      <c r="I160" s="181">
        <f t="shared" si="63"/>
        <v>0.8</v>
      </c>
      <c r="J160" s="167">
        <f t="shared" si="73"/>
        <v>1.6604947219989194E-4</v>
      </c>
      <c r="K160" s="166">
        <v>228</v>
      </c>
      <c r="L160" s="166">
        <v>362</v>
      </c>
      <c r="M160" s="166">
        <v>555</v>
      </c>
      <c r="N160" s="166">
        <v>677</v>
      </c>
      <c r="O160" s="166">
        <v>456</v>
      </c>
      <c r="P160" s="167">
        <f t="shared" si="74"/>
        <v>-0.3264401772525849</v>
      </c>
      <c r="Q160" s="181">
        <f t="shared" si="70"/>
        <v>1</v>
      </c>
      <c r="R160" s="167">
        <f t="shared" si="75"/>
        <v>1.2951491551707977E-4</v>
      </c>
      <c r="S160" s="166">
        <v>298</v>
      </c>
      <c r="T160" s="166">
        <v>446</v>
      </c>
      <c r="U160" s="166">
        <v>654</v>
      </c>
      <c r="V160" s="166">
        <v>832</v>
      </c>
      <c r="W160" s="166">
        <v>582</v>
      </c>
      <c r="X160" s="167">
        <f t="shared" si="76"/>
        <v>-0.30048076923076927</v>
      </c>
      <c r="Y160" s="181">
        <f t="shared" si="71"/>
        <v>0.95302013422818788</v>
      </c>
      <c r="Z160" s="167">
        <f t="shared" si="69"/>
        <v>1.7315911866774445E-4</v>
      </c>
    </row>
    <row r="161" spans="1:26" x14ac:dyDescent="0.25">
      <c r="A161" s="169" t="s">
        <v>147</v>
      </c>
      <c r="B161" s="170" t="s">
        <v>147</v>
      </c>
      <c r="C161" s="171">
        <f>C153-SUM(C154:C160)</f>
        <v>1386</v>
      </c>
      <c r="D161" s="171">
        <f>D153-SUM(D154:D160)</f>
        <v>3056</v>
      </c>
      <c r="E161" s="171">
        <f>E153-SUM(E154:E160)</f>
        <v>5087</v>
      </c>
      <c r="F161" s="171">
        <f>F153-SUM(F154:F160)</f>
        <v>5702</v>
      </c>
      <c r="G161" s="171">
        <f>G153-SUM(G154:G160)</f>
        <v>8104</v>
      </c>
      <c r="H161" s="172">
        <f t="shared" si="72"/>
        <v>0.42125569975447208</v>
      </c>
      <c r="I161" s="182">
        <f t="shared" si="63"/>
        <v>4.8470418470418473</v>
      </c>
      <c r="J161" s="172">
        <f t="shared" si="73"/>
        <v>1.0679880338951779E-2</v>
      </c>
      <c r="K161" s="171">
        <f>K153-SUM(K154:K160)</f>
        <v>3542</v>
      </c>
      <c r="L161" s="171">
        <f>L153-SUM(L154:L160)</f>
        <v>5458</v>
      </c>
      <c r="M161" s="171">
        <f>M153-SUM(M154:M160)</f>
        <v>5084</v>
      </c>
      <c r="N161" s="171">
        <f>N153-SUM(N154:N160)</f>
        <v>7400</v>
      </c>
      <c r="O161" s="171">
        <f>O153-SUM(O154:O160)</f>
        <v>8341</v>
      </c>
      <c r="P161" s="172">
        <f t="shared" si="74"/>
        <v>0.12716216216216214</v>
      </c>
      <c r="Q161" s="182">
        <f t="shared" si="70"/>
        <v>1.3548842461885942</v>
      </c>
      <c r="R161" s="172">
        <f t="shared" si="75"/>
        <v>2.3690436629999175E-3</v>
      </c>
      <c r="S161" s="171">
        <f>S153-SUM(S154:S160)</f>
        <v>4928</v>
      </c>
      <c r="T161" s="171">
        <f>T153-SUM(T154:T160)</f>
        <v>8514</v>
      </c>
      <c r="U161" s="171">
        <f>U153-SUM(U154:U160)</f>
        <v>10171</v>
      </c>
      <c r="V161" s="171">
        <f>V153-SUM(V154:V160)</f>
        <v>13102</v>
      </c>
      <c r="W161" s="171">
        <f>W153-SUM(W154:W160)</f>
        <v>16445</v>
      </c>
      <c r="X161" s="172">
        <f t="shared" si="76"/>
        <v>0.25515188520836518</v>
      </c>
      <c r="Y161" s="182">
        <f t="shared" si="71"/>
        <v>2.3370535714285716</v>
      </c>
      <c r="Z161" s="172">
        <f t="shared" si="69"/>
        <v>2.692968495366405E-3</v>
      </c>
    </row>
    <row r="162" spans="1:26" ht="6" customHeight="1" x14ac:dyDescent="0.25">
      <c r="C162" s="81"/>
      <c r="D162" s="81"/>
      <c r="E162" s="81"/>
      <c r="F162" s="81"/>
      <c r="G162" s="81"/>
      <c r="H162" s="81"/>
      <c r="K162" s="81"/>
      <c r="L162" s="81"/>
      <c r="M162" s="81"/>
      <c r="N162" s="81"/>
      <c r="O162" s="81"/>
      <c r="P162" s="81"/>
      <c r="S162" s="81"/>
      <c r="T162" s="81"/>
      <c r="U162" s="81"/>
      <c r="V162" s="81"/>
      <c r="W162" s="81"/>
      <c r="X162" s="81"/>
    </row>
    <row r="163" spans="1:26" ht="6" customHeight="1" x14ac:dyDescent="0.25"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4DBDF-7910-4B85-B8AD-E2DBB11E3490}">
  <sheetPr>
    <tabColor theme="8" tint="0.59999389629810485"/>
  </sheetPr>
  <dimension ref="A4:L77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79" t="s">
        <v>218</v>
      </c>
      <c r="C4" s="279"/>
      <c r="D4" s="279"/>
      <c r="E4" s="279"/>
      <c r="F4" s="279"/>
      <c r="G4" s="279"/>
      <c r="H4" s="279"/>
      <c r="I4" s="279"/>
      <c r="J4" s="279"/>
      <c r="K4" s="279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219</v>
      </c>
      <c r="F6" s="13" t="s">
        <v>220</v>
      </c>
      <c r="G6" s="13" t="s">
        <v>221</v>
      </c>
      <c r="H6" s="13" t="s">
        <v>222</v>
      </c>
      <c r="I6" s="13" t="s">
        <v>223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mayo 2025</v>
      </c>
    </row>
    <row r="7" spans="2:12" x14ac:dyDescent="0.25">
      <c r="B7" s="292" t="s">
        <v>48</v>
      </c>
      <c r="C7" s="287" t="s">
        <v>8</v>
      </c>
      <c r="D7" s="15" t="s">
        <v>32</v>
      </c>
      <c r="E7" s="16">
        <v>1098</v>
      </c>
      <c r="F7" s="16">
        <v>2392</v>
      </c>
      <c r="G7" s="16">
        <v>3611</v>
      </c>
      <c r="H7" s="16">
        <v>1870</v>
      </c>
      <c r="I7" s="16">
        <v>2625</v>
      </c>
      <c r="J7" s="17">
        <f>I7/H7-1</f>
        <v>0.40374331550802145</v>
      </c>
      <c r="K7" s="16">
        <f>I7-H7</f>
        <v>755</v>
      </c>
      <c r="L7" s="18">
        <f>I7/$I$7</f>
        <v>1</v>
      </c>
    </row>
    <row r="8" spans="2:12" x14ac:dyDescent="0.25">
      <c r="B8" s="280"/>
      <c r="C8" s="282"/>
      <c r="D8" s="19" t="s">
        <v>33</v>
      </c>
      <c r="E8" s="20">
        <v>1098</v>
      </c>
      <c r="F8" s="20">
        <v>2392</v>
      </c>
      <c r="G8" s="20">
        <v>3579</v>
      </c>
      <c r="H8" s="20">
        <v>1833</v>
      </c>
      <c r="I8" s="20">
        <v>2603</v>
      </c>
      <c r="J8" s="21">
        <f t="shared" ref="J8:J20" si="0">I8/H8-1</f>
        <v>0.42007637752318594</v>
      </c>
      <c r="K8" s="20">
        <f t="shared" ref="K8:K17" si="1">I8-H8</f>
        <v>770</v>
      </c>
      <c r="L8" s="22">
        <f>I8/$I$7</f>
        <v>0.99161904761904762</v>
      </c>
    </row>
    <row r="9" spans="2:12" x14ac:dyDescent="0.25">
      <c r="B9" s="280"/>
      <c r="C9" s="283"/>
      <c r="D9" s="23" t="s">
        <v>34</v>
      </c>
      <c r="E9" s="24">
        <v>0</v>
      </c>
      <c r="F9" s="24">
        <v>0</v>
      </c>
      <c r="G9" s="24">
        <v>0</v>
      </c>
      <c r="H9" s="24">
        <v>0</v>
      </c>
      <c r="I9" s="24">
        <v>0</v>
      </c>
      <c r="J9" s="25" t="str">
        <f>IFERROR(I9/H9-1,"-")</f>
        <v>-</v>
      </c>
      <c r="K9" s="24">
        <f>IFERROR(I9-H9,"-")</f>
        <v>0</v>
      </c>
      <c r="L9" s="25">
        <f>IFERROR(I9/$I$7,"-")</f>
        <v>0</v>
      </c>
    </row>
    <row r="10" spans="2:12" x14ac:dyDescent="0.25">
      <c r="B10" s="280"/>
      <c r="C10" s="284" t="s">
        <v>35</v>
      </c>
      <c r="D10" s="26" t="s">
        <v>32</v>
      </c>
      <c r="E10" s="27">
        <v>1138</v>
      </c>
      <c r="F10" s="27">
        <v>2720</v>
      </c>
      <c r="G10" s="27">
        <v>3840</v>
      </c>
      <c r="H10" s="27">
        <v>2122</v>
      </c>
      <c r="I10" s="27">
        <v>2937</v>
      </c>
      <c r="J10" s="28">
        <f t="shared" si="0"/>
        <v>0.38407163053722893</v>
      </c>
      <c r="K10" s="27">
        <f t="shared" si="1"/>
        <v>815</v>
      </c>
      <c r="L10" s="18">
        <f>I10/$I$10</f>
        <v>1</v>
      </c>
    </row>
    <row r="11" spans="2:12" x14ac:dyDescent="0.25">
      <c r="B11" s="280"/>
      <c r="C11" s="285"/>
      <c r="D11" s="4" t="s">
        <v>33</v>
      </c>
      <c r="E11" s="29">
        <v>1138</v>
      </c>
      <c r="F11" s="29">
        <v>2720</v>
      </c>
      <c r="G11" s="29">
        <v>3795</v>
      </c>
      <c r="H11" s="29">
        <v>2077</v>
      </c>
      <c r="I11" s="29">
        <v>2915</v>
      </c>
      <c r="J11" s="30">
        <f t="shared" si="0"/>
        <v>0.40346653827636003</v>
      </c>
      <c r="K11" s="29">
        <f t="shared" si="1"/>
        <v>838</v>
      </c>
      <c r="L11" s="31">
        <f>I11/$I$10</f>
        <v>0.99250936329588013</v>
      </c>
    </row>
    <row r="12" spans="2:12" x14ac:dyDescent="0.25">
      <c r="B12" s="280"/>
      <c r="C12" s="286"/>
      <c r="D12" s="32" t="s">
        <v>34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4" t="str">
        <f>IFERROR(I12/H12-1,"-")</f>
        <v>-</v>
      </c>
      <c r="K12" s="33">
        <f>IFERROR(I12-H12,"-")</f>
        <v>0</v>
      </c>
      <c r="L12" s="34">
        <f>IFERROR(I12/$I$10,"-")</f>
        <v>0</v>
      </c>
    </row>
    <row r="13" spans="2:12" x14ac:dyDescent="0.25">
      <c r="B13" s="280"/>
      <c r="C13" s="287" t="s">
        <v>21</v>
      </c>
      <c r="D13" s="15" t="s">
        <v>32</v>
      </c>
      <c r="E13" s="16">
        <v>3321</v>
      </c>
      <c r="F13" s="16">
        <v>11098</v>
      </c>
      <c r="G13" s="16">
        <v>10740</v>
      </c>
      <c r="H13" s="16">
        <v>7817</v>
      </c>
      <c r="I13" s="16">
        <v>10049</v>
      </c>
      <c r="J13" s="17">
        <f t="shared" si="0"/>
        <v>0.28553153383651009</v>
      </c>
      <c r="K13" s="16">
        <f t="shared" si="1"/>
        <v>2232</v>
      </c>
      <c r="L13" s="18">
        <f>I13/$I$13</f>
        <v>1</v>
      </c>
    </row>
    <row r="14" spans="2:12" x14ac:dyDescent="0.25">
      <c r="B14" s="280"/>
      <c r="C14" s="282"/>
      <c r="D14" s="19" t="s">
        <v>33</v>
      </c>
      <c r="E14" s="20">
        <v>3321</v>
      </c>
      <c r="F14" s="20">
        <v>11098</v>
      </c>
      <c r="G14" s="20">
        <v>10423</v>
      </c>
      <c r="H14" s="20">
        <v>7607</v>
      </c>
      <c r="I14" s="20">
        <v>9912</v>
      </c>
      <c r="J14" s="21">
        <f t="shared" si="0"/>
        <v>0.30301038517155243</v>
      </c>
      <c r="K14" s="20">
        <f t="shared" si="1"/>
        <v>2305</v>
      </c>
      <c r="L14" s="22">
        <f>I14/$I$13</f>
        <v>0.986366802666932</v>
      </c>
    </row>
    <row r="15" spans="2:12" x14ac:dyDescent="0.25">
      <c r="B15" s="280"/>
      <c r="C15" s="283"/>
      <c r="D15" s="23" t="s">
        <v>34</v>
      </c>
      <c r="E15" s="24">
        <v>0</v>
      </c>
      <c r="F15" s="24">
        <v>0</v>
      </c>
      <c r="G15" s="24">
        <v>0</v>
      </c>
      <c r="H15" s="24">
        <v>0</v>
      </c>
      <c r="I15" s="24">
        <v>0</v>
      </c>
      <c r="J15" s="25" t="str">
        <f>IFERROR(I15/H15-1,"-")</f>
        <v>-</v>
      </c>
      <c r="K15" s="24">
        <f>IFERROR(I15-H15,"-")</f>
        <v>0</v>
      </c>
      <c r="L15" s="25">
        <f>IFERROR(I15/$I$13,"-")</f>
        <v>0</v>
      </c>
    </row>
    <row r="16" spans="2:12" x14ac:dyDescent="0.25">
      <c r="B16" s="280"/>
      <c r="C16" s="284" t="s">
        <v>22</v>
      </c>
      <c r="D16" s="26" t="s">
        <v>32</v>
      </c>
      <c r="E16" s="35">
        <v>3.0245901639344264</v>
      </c>
      <c r="F16" s="35">
        <v>4.6396321070234112</v>
      </c>
      <c r="G16" s="35">
        <v>2.9742453613957354</v>
      </c>
      <c r="H16" s="35">
        <v>4.1802139037433159</v>
      </c>
      <c r="I16" s="35">
        <v>3.8281904761904761</v>
      </c>
      <c r="J16" s="36">
        <f t="shared" si="0"/>
        <v>-8.4211821609800452E-2</v>
      </c>
      <c r="K16" s="37">
        <f t="shared" si="1"/>
        <v>-0.35202342755283977</v>
      </c>
      <c r="L16" s="38"/>
    </row>
    <row r="17" spans="2:12" x14ac:dyDescent="0.25">
      <c r="B17" s="280"/>
      <c r="C17" s="285"/>
      <c r="D17" s="4" t="s">
        <v>33</v>
      </c>
      <c r="E17" s="39">
        <f>E14/E8</f>
        <v>3.0245901639344264</v>
      </c>
      <c r="F17" s="39">
        <f t="shared" ref="F17:I17" si="2">F14/F8</f>
        <v>4.6396321070234112</v>
      </c>
      <c r="G17" s="39">
        <f t="shared" si="2"/>
        <v>2.9122659960882928</v>
      </c>
      <c r="H17" s="39">
        <f t="shared" si="2"/>
        <v>4.1500272776868519</v>
      </c>
      <c r="I17" s="39">
        <f t="shared" si="2"/>
        <v>3.8079139454475603</v>
      </c>
      <c r="J17" s="40">
        <f t="shared" si="0"/>
        <v>-8.2436405678272817E-2</v>
      </c>
      <c r="K17" s="41">
        <f t="shared" si="1"/>
        <v>-0.34211333223929152</v>
      </c>
      <c r="L17" s="42"/>
    </row>
    <row r="18" spans="2:12" x14ac:dyDescent="0.25">
      <c r="B18" s="280"/>
      <c r="C18" s="286"/>
      <c r="D18" s="32" t="s">
        <v>34</v>
      </c>
      <c r="E18" s="43" t="str">
        <f>IFERROR(E15/E9,"-")</f>
        <v>-</v>
      </c>
      <c r="F18" s="43" t="str">
        <f t="shared" ref="F18:I18" si="3">IFERROR(F15/F9,"-")</f>
        <v>-</v>
      </c>
      <c r="G18" s="43" t="str">
        <f t="shared" si="3"/>
        <v>-</v>
      </c>
      <c r="H18" s="43" t="str">
        <f t="shared" si="3"/>
        <v>-</v>
      </c>
      <c r="I18" s="43" t="str">
        <f t="shared" si="3"/>
        <v>-</v>
      </c>
      <c r="J18" s="34" t="str">
        <f>IFERROR(I18/H18-1,"-")</f>
        <v>-</v>
      </c>
      <c r="K18" s="33" t="str">
        <f>IFERROR(I18-H18,"-")</f>
        <v>-</v>
      </c>
      <c r="L18" s="34"/>
    </row>
    <row r="19" spans="2:12" x14ac:dyDescent="0.25">
      <c r="B19" s="280"/>
      <c r="C19" s="288" t="s">
        <v>36</v>
      </c>
      <c r="D19" s="15" t="s">
        <v>32</v>
      </c>
      <c r="E19" s="18">
        <v>0.2223</v>
      </c>
      <c r="F19" s="18">
        <v>0.42420000000000002</v>
      </c>
      <c r="G19" s="18">
        <v>0.37990000000000002</v>
      </c>
      <c r="H19" s="18">
        <v>0.27649999999999997</v>
      </c>
      <c r="I19" s="18">
        <v>0.35389999999999999</v>
      </c>
      <c r="J19" s="17">
        <f t="shared" si="0"/>
        <v>0.27992766726943952</v>
      </c>
      <c r="K19" s="44">
        <f>(I19-H19)*100</f>
        <v>7.740000000000002</v>
      </c>
      <c r="L19" s="18"/>
    </row>
    <row r="20" spans="2:12" x14ac:dyDescent="0.25">
      <c r="B20" s="280"/>
      <c r="C20" s="289"/>
      <c r="D20" s="19" t="s">
        <v>33</v>
      </c>
      <c r="E20" s="22">
        <v>0.2223</v>
      </c>
      <c r="F20" s="22">
        <v>0.42420000000000002</v>
      </c>
      <c r="G20" s="22">
        <v>0.37439999999999996</v>
      </c>
      <c r="H20" s="22">
        <v>0.27329999999999999</v>
      </c>
      <c r="I20" s="22">
        <v>0.35609999999999997</v>
      </c>
      <c r="J20" s="21">
        <f t="shared" si="0"/>
        <v>0.30296377607025238</v>
      </c>
      <c r="K20" s="46">
        <f>(I20-H20)*100</f>
        <v>8.2799999999999976</v>
      </c>
      <c r="L20" s="22"/>
    </row>
    <row r="21" spans="2:12" x14ac:dyDescent="0.25">
      <c r="B21" s="280"/>
      <c r="C21" s="290"/>
      <c r="D21" s="23" t="s">
        <v>34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 t="str">
        <f>IFERROR(I21/H21-1,"-")</f>
        <v>-</v>
      </c>
      <c r="K21" s="24">
        <f>IFERROR(I21-H21,"-")</f>
        <v>0</v>
      </c>
      <c r="L21" s="47"/>
    </row>
    <row r="22" spans="2:12" x14ac:dyDescent="0.25">
      <c r="B22" s="280"/>
      <c r="C22" s="291" t="s">
        <v>37</v>
      </c>
      <c r="D22" s="26" t="s">
        <v>32</v>
      </c>
      <c r="E22" s="27">
        <v>482</v>
      </c>
      <c r="F22" s="27">
        <v>844</v>
      </c>
      <c r="G22" s="27">
        <v>912</v>
      </c>
      <c r="H22" s="27">
        <v>912</v>
      </c>
      <c r="I22" s="27">
        <v>916</v>
      </c>
      <c r="J22" s="36">
        <f>I22/H22-1</f>
        <v>4.3859649122806044E-3</v>
      </c>
      <c r="K22" s="27">
        <f>I22-H22</f>
        <v>4</v>
      </c>
      <c r="L22" s="38">
        <f>I22/$I$22</f>
        <v>1</v>
      </c>
    </row>
    <row r="23" spans="2:12" x14ac:dyDescent="0.25">
      <c r="B23" s="280"/>
      <c r="C23" s="293"/>
      <c r="D23" s="4" t="s">
        <v>33</v>
      </c>
      <c r="E23" s="29">
        <v>482</v>
      </c>
      <c r="F23" s="29">
        <v>844</v>
      </c>
      <c r="G23" s="29">
        <v>898</v>
      </c>
      <c r="H23" s="29">
        <v>898</v>
      </c>
      <c r="I23" s="29">
        <v>898</v>
      </c>
      <c r="J23" s="40">
        <f>I23/H23-1</f>
        <v>0</v>
      </c>
      <c r="K23" s="29">
        <f>I23-H23</f>
        <v>0</v>
      </c>
      <c r="L23" s="42">
        <f>I23/$I$22</f>
        <v>0.98034934497816595</v>
      </c>
    </row>
    <row r="24" spans="2:12" x14ac:dyDescent="0.25">
      <c r="B24" s="281"/>
      <c r="C24" s="294"/>
      <c r="D24" s="32" t="s">
        <v>34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4" t="str">
        <f>IFERROR(I24/H24-1,"-")</f>
        <v>-</v>
      </c>
      <c r="K24" s="33">
        <f>IFERROR(I24-H24,"-")</f>
        <v>0</v>
      </c>
      <c r="L24" s="34">
        <f>IFERROR(I24/$I$22,"-")</f>
        <v>0</v>
      </c>
    </row>
    <row r="25" spans="2:12" ht="7.5" customHeight="1" x14ac:dyDescent="0.25"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48"/>
    </row>
    <row r="26" spans="2:12" ht="24.75" customHeight="1" x14ac:dyDescent="0.25">
      <c r="B26" s="277" t="s">
        <v>38</v>
      </c>
      <c r="C26" s="278"/>
      <c r="D26" s="278"/>
      <c r="E26" s="278"/>
      <c r="F26" s="278"/>
      <c r="G26" s="278"/>
      <c r="H26" s="278"/>
      <c r="I26" s="278"/>
      <c r="J26" s="278"/>
      <c r="K26" s="278"/>
    </row>
    <row r="29" spans="2:12" ht="21.75" customHeight="1" thickBot="1" x14ac:dyDescent="0.3">
      <c r="B29" s="279" t="s">
        <v>218</v>
      </c>
      <c r="C29" s="279"/>
      <c r="D29" s="279"/>
      <c r="E29" s="279"/>
      <c r="F29" s="279"/>
      <c r="G29" s="279"/>
      <c r="H29" s="279"/>
      <c r="I29" s="279"/>
      <c r="J29" s="279"/>
      <c r="K29" s="279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45" x14ac:dyDescent="0.25">
      <c r="B31" s="4"/>
      <c r="C31" s="4"/>
      <c r="D31" s="4"/>
      <c r="E31" s="13" t="s">
        <v>224</v>
      </c>
      <c r="F31" s="13" t="s">
        <v>225</v>
      </c>
      <c r="G31" s="13" t="s">
        <v>226</v>
      </c>
      <c r="H31" s="13" t="s">
        <v>227</v>
      </c>
      <c r="I31" s="13" t="s">
        <v>228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mayo 2025</v>
      </c>
    </row>
    <row r="32" spans="2:12" ht="15" customHeight="1" x14ac:dyDescent="0.25">
      <c r="B32" s="292" t="s">
        <v>48</v>
      </c>
      <c r="C32" s="287" t="s">
        <v>8</v>
      </c>
      <c r="D32" s="15" t="s">
        <v>32</v>
      </c>
      <c r="E32" s="50">
        <v>3463</v>
      </c>
      <c r="F32" s="50">
        <v>14300</v>
      </c>
      <c r="G32" s="50">
        <v>24366</v>
      </c>
      <c r="H32" s="50">
        <v>20854</v>
      </c>
      <c r="I32" s="50">
        <v>18447</v>
      </c>
      <c r="J32" s="17">
        <f>I32/H32-1</f>
        <v>-0.11542150187014477</v>
      </c>
      <c r="K32" s="16">
        <f>I32-H32</f>
        <v>-2407</v>
      </c>
      <c r="L32" s="18">
        <f>I32/$I$32</f>
        <v>1</v>
      </c>
    </row>
    <row r="33" spans="1:12" x14ac:dyDescent="0.25">
      <c r="B33" s="280"/>
      <c r="C33" s="282"/>
      <c r="D33" s="19" t="s">
        <v>33</v>
      </c>
      <c r="E33" s="51">
        <v>3463</v>
      </c>
      <c r="F33" s="51">
        <v>14300</v>
      </c>
      <c r="G33" s="51">
        <v>24103</v>
      </c>
      <c r="H33" s="51">
        <v>20584</v>
      </c>
      <c r="I33" s="51">
        <v>18160</v>
      </c>
      <c r="J33" s="21">
        <f t="shared" ref="J33:J45" si="4">I33/H33-1</f>
        <v>-0.11776136805285664</v>
      </c>
      <c r="K33" s="20">
        <f t="shared" ref="K33:K42" si="5">I33-H33</f>
        <v>-2424</v>
      </c>
      <c r="L33" s="22">
        <f>I33/$I$32</f>
        <v>0.98444191467447284</v>
      </c>
    </row>
    <row r="34" spans="1:12" x14ac:dyDescent="0.25">
      <c r="B34" s="280"/>
      <c r="C34" s="283"/>
      <c r="D34" s="23" t="s">
        <v>34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5" t="str">
        <f>IFERROR(I34/H34-1,"-")</f>
        <v>-</v>
      </c>
      <c r="K34" s="24">
        <f>IFERROR(I34-H34,"-")</f>
        <v>0</v>
      </c>
      <c r="L34" s="25">
        <f>IFERROR(I34/I32,"-")</f>
        <v>0</v>
      </c>
    </row>
    <row r="35" spans="1:12" x14ac:dyDescent="0.25">
      <c r="B35" s="280"/>
      <c r="C35" s="284" t="s">
        <v>35</v>
      </c>
      <c r="D35" s="26" t="s">
        <v>32</v>
      </c>
      <c r="E35" s="52">
        <v>3887</v>
      </c>
      <c r="F35" s="52">
        <v>16119</v>
      </c>
      <c r="G35" s="52">
        <v>26270</v>
      </c>
      <c r="H35" s="52">
        <v>22984</v>
      </c>
      <c r="I35" s="52">
        <v>20681</v>
      </c>
      <c r="J35" s="28">
        <f t="shared" si="4"/>
        <v>-0.10020013922728854</v>
      </c>
      <c r="K35" s="27">
        <f t="shared" si="5"/>
        <v>-2303</v>
      </c>
      <c r="L35" s="18">
        <f>I35/$I$35</f>
        <v>1</v>
      </c>
    </row>
    <row r="36" spans="1:12" x14ac:dyDescent="0.25">
      <c r="B36" s="280"/>
      <c r="C36" s="285"/>
      <c r="D36" s="4" t="s">
        <v>33</v>
      </c>
      <c r="E36" s="53">
        <v>3887</v>
      </c>
      <c r="F36" s="53">
        <v>16119</v>
      </c>
      <c r="G36" s="53">
        <v>25948</v>
      </c>
      <c r="H36" s="53">
        <v>22673</v>
      </c>
      <c r="I36" s="53">
        <v>20358</v>
      </c>
      <c r="J36" s="30">
        <f t="shared" si="4"/>
        <v>-0.10210382393154849</v>
      </c>
      <c r="K36" s="29">
        <f t="shared" si="5"/>
        <v>-2315</v>
      </c>
      <c r="L36" s="31">
        <f>I36/$I$35</f>
        <v>0.98438179971954931</v>
      </c>
    </row>
    <row r="37" spans="1:12" x14ac:dyDescent="0.25">
      <c r="B37" s="280"/>
      <c r="C37" s="286"/>
      <c r="D37" s="32" t="s">
        <v>34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4" t="str">
        <f>IFERROR(I37/H37-1,"-")</f>
        <v>-</v>
      </c>
      <c r="K37" s="33">
        <f>IFERROR(I37-H37,"-")</f>
        <v>0</v>
      </c>
      <c r="L37" s="34">
        <f>IFERROR(I37/I35,"-")</f>
        <v>0</v>
      </c>
    </row>
    <row r="38" spans="1:12" x14ac:dyDescent="0.25">
      <c r="B38" s="280"/>
      <c r="C38" s="287" t="s">
        <v>21</v>
      </c>
      <c r="D38" s="15" t="s">
        <v>32</v>
      </c>
      <c r="E38" s="50">
        <v>15769</v>
      </c>
      <c r="F38" s="50">
        <v>67370</v>
      </c>
      <c r="G38" s="50">
        <v>76289</v>
      </c>
      <c r="H38" s="50">
        <v>83156</v>
      </c>
      <c r="I38" s="50">
        <v>80713</v>
      </c>
      <c r="J38" s="17">
        <f t="shared" si="4"/>
        <v>-2.9378517485208477E-2</v>
      </c>
      <c r="K38" s="16">
        <f t="shared" si="5"/>
        <v>-2443</v>
      </c>
      <c r="L38" s="18">
        <f>I38/$I$38</f>
        <v>1</v>
      </c>
    </row>
    <row r="39" spans="1:12" x14ac:dyDescent="0.25">
      <c r="B39" s="280"/>
      <c r="C39" s="282"/>
      <c r="D39" s="19" t="s">
        <v>33</v>
      </c>
      <c r="E39" s="51">
        <v>15769</v>
      </c>
      <c r="F39" s="51">
        <v>67370</v>
      </c>
      <c r="G39" s="51">
        <v>74460</v>
      </c>
      <c r="H39" s="51">
        <v>81498</v>
      </c>
      <c r="I39" s="51">
        <v>79159</v>
      </c>
      <c r="J39" s="21">
        <f t="shared" si="4"/>
        <v>-2.8700090799774203E-2</v>
      </c>
      <c r="K39" s="20">
        <f t="shared" si="5"/>
        <v>-2339</v>
      </c>
      <c r="L39" s="22">
        <f>I39/$I$38</f>
        <v>0.98074659596347558</v>
      </c>
    </row>
    <row r="40" spans="1:12" x14ac:dyDescent="0.25">
      <c r="B40" s="280"/>
      <c r="C40" s="283"/>
      <c r="D40" s="23" t="s">
        <v>34</v>
      </c>
      <c r="E40" s="24">
        <v>0</v>
      </c>
      <c r="F40" s="24">
        <v>0</v>
      </c>
      <c r="G40" s="24">
        <v>0</v>
      </c>
      <c r="H40" s="24">
        <v>0</v>
      </c>
      <c r="I40" s="24">
        <v>0</v>
      </c>
      <c r="J40" s="25" t="str">
        <f>IFERROR(I40/H40-1,"-")</f>
        <v>-</v>
      </c>
      <c r="K40" s="24">
        <f>IFERROR(I40-H40,"-")</f>
        <v>0</v>
      </c>
      <c r="L40" s="25">
        <f>IFERROR(I40/I38,"-")</f>
        <v>0</v>
      </c>
    </row>
    <row r="41" spans="1:12" x14ac:dyDescent="0.25">
      <c r="B41" s="280"/>
      <c r="C41" s="284" t="s">
        <v>22</v>
      </c>
      <c r="D41" s="26" t="s">
        <v>32</v>
      </c>
      <c r="E41" s="54">
        <v>4.5535662720184815</v>
      </c>
      <c r="F41" s="54">
        <v>4.7111888111888112</v>
      </c>
      <c r="G41" s="54">
        <v>3.1309611754083559</v>
      </c>
      <c r="H41" s="54">
        <v>3.9875323678910521</v>
      </c>
      <c r="I41" s="54">
        <v>4.3753997940044451</v>
      </c>
      <c r="J41" s="36">
        <f t="shared" si="4"/>
        <v>9.7270038291508598E-2</v>
      </c>
      <c r="K41" s="37">
        <f t="shared" si="5"/>
        <v>0.38786742611339298</v>
      </c>
      <c r="L41" s="38"/>
    </row>
    <row r="42" spans="1:12" x14ac:dyDescent="0.25">
      <c r="B42" s="280"/>
      <c r="C42" s="285"/>
      <c r="D42" s="4" t="s">
        <v>33</v>
      </c>
      <c r="E42" s="55">
        <f t="shared" ref="E42:I42" si="6">E39/E33</f>
        <v>4.5535662720184815</v>
      </c>
      <c r="F42" s="55">
        <f t="shared" si="6"/>
        <v>4.7111888111888112</v>
      </c>
      <c r="G42" s="55">
        <f t="shared" si="6"/>
        <v>3.0892420030701571</v>
      </c>
      <c r="H42" s="55">
        <f t="shared" si="6"/>
        <v>3.9592887679751265</v>
      </c>
      <c r="I42" s="55">
        <f t="shared" si="6"/>
        <v>4.3589757709251105</v>
      </c>
      <c r="J42" s="40">
        <f t="shared" si="4"/>
        <v>0.10094919223444099</v>
      </c>
      <c r="K42" s="41">
        <f t="shared" si="5"/>
        <v>0.39968700294998394</v>
      </c>
      <c r="L42" s="42"/>
    </row>
    <row r="43" spans="1:12" x14ac:dyDescent="0.25">
      <c r="B43" s="280"/>
      <c r="C43" s="286"/>
      <c r="D43" s="32" t="s">
        <v>34</v>
      </c>
      <c r="E43" s="43" t="str">
        <f>IFERROR(E40/E34,"-")</f>
        <v>-</v>
      </c>
      <c r="F43" s="43" t="str">
        <f t="shared" ref="F43:I43" si="7">IFERROR(F40/F34,"-")</f>
        <v>-</v>
      </c>
      <c r="G43" s="43" t="str">
        <f t="shared" si="7"/>
        <v>-</v>
      </c>
      <c r="H43" s="43" t="str">
        <f t="shared" si="7"/>
        <v>-</v>
      </c>
      <c r="I43" s="43" t="str">
        <f t="shared" si="7"/>
        <v>-</v>
      </c>
      <c r="J43" s="34" t="str">
        <f>IFERROR(I43/H43-1,"-")</f>
        <v>-</v>
      </c>
      <c r="K43" s="33" t="str">
        <f>IFERROR(I43-H43,"-")</f>
        <v>-</v>
      </c>
      <c r="L43" s="56"/>
    </row>
    <row r="44" spans="1:12" x14ac:dyDescent="0.25">
      <c r="A44" s="57"/>
      <c r="B44" s="280"/>
      <c r="C44" s="288" t="s">
        <v>36</v>
      </c>
      <c r="D44" s="15" t="s">
        <v>32</v>
      </c>
      <c r="E44" s="58">
        <v>0.21666071281360777</v>
      </c>
      <c r="F44" s="58">
        <v>0.5391066370052654</v>
      </c>
      <c r="G44" s="58">
        <v>0.55397496224003717</v>
      </c>
      <c r="H44" s="58">
        <v>0.59986726685133884</v>
      </c>
      <c r="I44" s="58">
        <v>0.58406420053259234</v>
      </c>
      <c r="J44" s="58">
        <f t="shared" si="4"/>
        <v>-2.6344271794818352E-2</v>
      </c>
      <c r="K44" s="44">
        <f>(I44-H44)*100</f>
        <v>-1.5803066318746506</v>
      </c>
      <c r="L44" s="18"/>
    </row>
    <row r="45" spans="1:12" x14ac:dyDescent="0.25">
      <c r="B45" s="280"/>
      <c r="C45" s="289"/>
      <c r="D45" s="19" t="s">
        <v>33</v>
      </c>
      <c r="E45" s="59">
        <v>0.21666071281360777</v>
      </c>
      <c r="F45" s="59">
        <v>0.5391066370052654</v>
      </c>
      <c r="G45" s="59">
        <v>0.54912314340919488</v>
      </c>
      <c r="H45" s="59">
        <v>0.59707244168327278</v>
      </c>
      <c r="I45" s="59">
        <v>0.58377704685909826</v>
      </c>
      <c r="J45" s="59">
        <f t="shared" si="4"/>
        <v>-2.2267641069971367E-2</v>
      </c>
      <c r="K45" s="46">
        <f>(I45-H45)*100</f>
        <v>-1.3295394824174522</v>
      </c>
      <c r="L45" s="22"/>
    </row>
    <row r="46" spans="1:12" x14ac:dyDescent="0.25">
      <c r="B46" s="280"/>
      <c r="C46" s="290"/>
      <c r="D46" s="23" t="s">
        <v>34</v>
      </c>
      <c r="E46" s="60" t="s">
        <v>229</v>
      </c>
      <c r="F46" s="60" t="s">
        <v>229</v>
      </c>
      <c r="G46" s="60" t="s">
        <v>229</v>
      </c>
      <c r="H46" s="60" t="s">
        <v>229</v>
      </c>
      <c r="I46" s="60" t="s">
        <v>229</v>
      </c>
      <c r="J46" s="25" t="str">
        <f>IFERROR(I46/H46-1,"-")</f>
        <v>-</v>
      </c>
      <c r="K46" s="24" t="str">
        <f>IFERROR(I46-H46,"-")</f>
        <v>-</v>
      </c>
      <c r="L46" s="47"/>
    </row>
    <row r="47" spans="1:12" x14ac:dyDescent="0.25">
      <c r="B47" s="280"/>
      <c r="C47" s="45"/>
      <c r="D47" s="19"/>
      <c r="E47" s="61"/>
      <c r="F47" s="61"/>
      <c r="G47" s="61"/>
      <c r="H47" s="61"/>
      <c r="I47" s="61"/>
      <c r="J47" s="62"/>
      <c r="K47" s="51"/>
      <c r="L47" s="63"/>
    </row>
    <row r="48" spans="1:12" x14ac:dyDescent="0.25">
      <c r="B48" s="280"/>
      <c r="C48" s="45"/>
      <c r="D48" s="19"/>
      <c r="E48" s="61"/>
      <c r="F48" s="61"/>
      <c r="G48" s="61"/>
      <c r="H48" s="61"/>
      <c r="I48" s="61"/>
      <c r="J48" s="62"/>
      <c r="K48" s="51"/>
      <c r="L48" s="63"/>
    </row>
    <row r="49" spans="2:12" x14ac:dyDescent="0.25">
      <c r="B49" s="280"/>
      <c r="C49" s="291" t="s">
        <v>39</v>
      </c>
      <c r="D49" s="26" t="s">
        <v>32</v>
      </c>
      <c r="E49" s="52">
        <v>482</v>
      </c>
      <c r="F49" s="52">
        <v>827.2</v>
      </c>
      <c r="G49" s="52">
        <v>912</v>
      </c>
      <c r="H49" s="52">
        <v>912</v>
      </c>
      <c r="I49" s="52">
        <v>915.2</v>
      </c>
      <c r="J49" s="36">
        <f>I49/H49-1</f>
        <v>3.5087719298245723E-3</v>
      </c>
      <c r="K49" s="27">
        <f>I49-H49</f>
        <v>3.2000000000000455</v>
      </c>
      <c r="L49" s="38">
        <f>I49/$I$22</f>
        <v>0.9991266375545852</v>
      </c>
    </row>
    <row r="50" spans="2:12" x14ac:dyDescent="0.25">
      <c r="B50" s="280"/>
      <c r="C50" s="285"/>
      <c r="D50" s="4" t="s">
        <v>33</v>
      </c>
      <c r="E50" s="53">
        <v>482</v>
      </c>
      <c r="F50" s="53">
        <v>827.2</v>
      </c>
      <c r="G50" s="53">
        <v>898</v>
      </c>
      <c r="H50" s="53">
        <v>898</v>
      </c>
      <c r="I50" s="53">
        <v>898</v>
      </c>
      <c r="J50" s="40">
        <f>I50/H50-1</f>
        <v>0</v>
      </c>
      <c r="K50" s="29">
        <f>I50-H50</f>
        <v>0</v>
      </c>
      <c r="L50" s="42">
        <f>I50/$I$22</f>
        <v>0.98034934497816595</v>
      </c>
    </row>
    <row r="51" spans="2:12" x14ac:dyDescent="0.25">
      <c r="B51" s="281"/>
      <c r="C51" s="286"/>
      <c r="D51" s="32" t="s">
        <v>34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4" t="str">
        <f>IFERROR(I51/H51-1,"-")</f>
        <v>-</v>
      </c>
      <c r="K51" s="33">
        <f>IFERROR(I51-H51,"-")</f>
        <v>0</v>
      </c>
      <c r="L51" s="34">
        <f>IFERROR(I51/I49,"-")</f>
        <v>0</v>
      </c>
    </row>
    <row r="52" spans="2:12" ht="6" customHeight="1" x14ac:dyDescent="0.25">
      <c r="B52" s="276"/>
      <c r="C52" s="276"/>
      <c r="D52" s="276"/>
      <c r="E52" s="276"/>
      <c r="F52" s="276"/>
      <c r="G52" s="276"/>
      <c r="H52" s="276"/>
      <c r="I52" s="276"/>
      <c r="J52" s="276"/>
      <c r="K52" s="276"/>
      <c r="L52" s="48"/>
    </row>
    <row r="53" spans="2:12" ht="28.5" customHeight="1" x14ac:dyDescent="0.25">
      <c r="B53" s="277" t="s">
        <v>40</v>
      </c>
      <c r="C53" s="278"/>
      <c r="D53" s="278"/>
      <c r="E53" s="278"/>
      <c r="F53" s="278"/>
      <c r="G53" s="278"/>
      <c r="H53" s="278"/>
      <c r="I53" s="278"/>
      <c r="J53" s="278"/>
      <c r="K53" s="278"/>
    </row>
    <row r="54" spans="2:12" x14ac:dyDescent="0.25">
      <c r="B54" s="64"/>
    </row>
    <row r="56" spans="2:12" ht="21.75" thickBot="1" x14ac:dyDescent="0.3">
      <c r="B56" s="279" t="s">
        <v>218</v>
      </c>
      <c r="C56" s="279"/>
      <c r="D56" s="279"/>
      <c r="E56" s="279"/>
      <c r="F56" s="279"/>
      <c r="G56" s="279"/>
      <c r="H56" s="279"/>
      <c r="I56" s="279"/>
      <c r="J56" s="279"/>
      <c r="K56" s="279"/>
      <c r="L56" s="12"/>
    </row>
    <row r="57" spans="2:12" ht="15.75" thickBot="1" x14ac:dyDescent="0.3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2:12" x14ac:dyDescent="0.25">
      <c r="B58" s="4"/>
      <c r="C58" s="4"/>
      <c r="D58" s="4"/>
      <c r="E58" s="14">
        <v>2020</v>
      </c>
      <c r="F58" s="14">
        <v>2021</v>
      </c>
      <c r="G58" s="14">
        <v>2022</v>
      </c>
      <c r="H58" s="14">
        <v>2023</v>
      </c>
      <c r="I58" s="14">
        <v>2024</v>
      </c>
      <c r="J58" s="14" t="str">
        <f>CONCATENATE("var. ",RIGHT(I58,2),"/",RIGHT(H58,2))</f>
        <v>var. 24/23</v>
      </c>
      <c r="K58" s="14" t="str">
        <f>CONCATENATE("dif. ",RIGHT(I58,2),"/",RIGHT(H58,2))</f>
        <v>dif. 24/23</v>
      </c>
      <c r="L58" s="14" t="str">
        <f>CONCATENATE("cuota ",I58)</f>
        <v>cuota 2024</v>
      </c>
    </row>
    <row r="59" spans="2:12" x14ac:dyDescent="0.25">
      <c r="B59" s="280"/>
      <c r="C59" s="282"/>
      <c r="D59" s="19" t="s">
        <v>33</v>
      </c>
      <c r="E59" s="51">
        <v>10755</v>
      </c>
      <c r="F59" s="51">
        <v>20161</v>
      </c>
      <c r="G59" s="51">
        <v>37638</v>
      </c>
      <c r="H59" s="51">
        <v>50521</v>
      </c>
      <c r="I59" s="51">
        <v>43075</v>
      </c>
      <c r="J59" s="21">
        <f t="shared" ref="J59:J74" si="8">I59/H59-1</f>
        <v>-0.14738425605193883</v>
      </c>
      <c r="K59" s="20">
        <f t="shared" ref="K59:K74" si="9">I59-H59</f>
        <v>-7446</v>
      </c>
      <c r="L59" s="21" t="e">
        <f>I59/#REF!</f>
        <v>#REF!</v>
      </c>
    </row>
    <row r="60" spans="2:12" x14ac:dyDescent="0.25">
      <c r="B60" s="280"/>
      <c r="C60" s="283"/>
      <c r="D60" s="23" t="s">
        <v>34</v>
      </c>
      <c r="E60" s="24">
        <v>1878</v>
      </c>
      <c r="F60" s="24">
        <v>0</v>
      </c>
      <c r="G60" s="24">
        <v>0</v>
      </c>
      <c r="H60" s="24">
        <v>0</v>
      </c>
      <c r="I60" s="24">
        <v>0</v>
      </c>
      <c r="J60" s="25" t="str">
        <f>IFERROR(I60/H60-1,"-")</f>
        <v>-</v>
      </c>
      <c r="K60" s="24">
        <f>IFERROR(I60-H60,"-")</f>
        <v>0</v>
      </c>
      <c r="L60" s="25" t="str">
        <f>IFERROR(I60/#REF!,"-")</f>
        <v>-</v>
      </c>
    </row>
    <row r="61" spans="2:12" x14ac:dyDescent="0.25">
      <c r="B61" s="280"/>
      <c r="C61" s="284" t="s">
        <v>35</v>
      </c>
      <c r="D61" s="26" t="s">
        <v>32</v>
      </c>
      <c r="E61" s="52">
        <v>12633</v>
      </c>
      <c r="F61" s="52">
        <v>20161</v>
      </c>
      <c r="G61" s="52">
        <v>37751</v>
      </c>
      <c r="H61" s="52">
        <v>51166</v>
      </c>
      <c r="I61" s="52">
        <v>43737</v>
      </c>
      <c r="J61" s="36">
        <f t="shared" si="8"/>
        <v>-0.14519407418989172</v>
      </c>
      <c r="K61" s="52">
        <f t="shared" si="9"/>
        <v>-7429</v>
      </c>
      <c r="L61" s="36">
        <f>I61/$I$61</f>
        <v>1</v>
      </c>
    </row>
    <row r="62" spans="2:12" x14ac:dyDescent="0.25">
      <c r="B62" s="280"/>
      <c r="C62" s="285"/>
      <c r="D62" s="4" t="s">
        <v>33</v>
      </c>
      <c r="E62" s="53">
        <v>10755</v>
      </c>
      <c r="F62" s="53">
        <v>20161</v>
      </c>
      <c r="G62" s="53">
        <v>37638</v>
      </c>
      <c r="H62" s="53">
        <v>50521</v>
      </c>
      <c r="I62" s="53">
        <v>43075</v>
      </c>
      <c r="J62" s="40">
        <f t="shared" si="8"/>
        <v>-0.14738425605193883</v>
      </c>
      <c r="K62" s="53">
        <f t="shared" si="9"/>
        <v>-7446</v>
      </c>
      <c r="L62" s="40">
        <f t="shared" ref="L62" si="10">I62/$I$61</f>
        <v>0.98486407389624342</v>
      </c>
    </row>
    <row r="63" spans="2:12" x14ac:dyDescent="0.25">
      <c r="B63" s="280"/>
      <c r="C63" s="286"/>
      <c r="D63" s="32" t="s">
        <v>34</v>
      </c>
      <c r="E63" s="33">
        <v>1878</v>
      </c>
      <c r="F63" s="33">
        <v>0</v>
      </c>
      <c r="G63" s="33">
        <v>0</v>
      </c>
      <c r="H63" s="33">
        <v>0</v>
      </c>
      <c r="I63" s="33">
        <v>0</v>
      </c>
      <c r="J63" s="34" t="str">
        <f>IFERROR(I63/H63-1,"-")</f>
        <v>-</v>
      </c>
      <c r="K63" s="33">
        <f>IFERROR(I63-H63,"-")</f>
        <v>0</v>
      </c>
      <c r="L63" s="65">
        <f>IFERROR(I63/I61,"-")</f>
        <v>0</v>
      </c>
    </row>
    <row r="64" spans="2:12" x14ac:dyDescent="0.25">
      <c r="B64" s="280"/>
      <c r="C64" s="287" t="s">
        <v>21</v>
      </c>
      <c r="D64" s="15" t="s">
        <v>32</v>
      </c>
      <c r="E64" s="50">
        <v>65275</v>
      </c>
      <c r="F64" s="50">
        <v>98762</v>
      </c>
      <c r="G64" s="50">
        <v>168339</v>
      </c>
      <c r="H64" s="50">
        <v>182035</v>
      </c>
      <c r="I64" s="50">
        <v>194642</v>
      </c>
      <c r="J64" s="17">
        <f t="shared" si="8"/>
        <v>6.925591232455286E-2</v>
      </c>
      <c r="K64" s="16">
        <f t="shared" si="9"/>
        <v>12607</v>
      </c>
      <c r="L64" s="17">
        <f>I64/$I$64</f>
        <v>1</v>
      </c>
    </row>
    <row r="65" spans="2:12" x14ac:dyDescent="0.25">
      <c r="B65" s="280"/>
      <c r="C65" s="282"/>
      <c r="D65" s="19" t="s">
        <v>33</v>
      </c>
      <c r="E65" s="51">
        <v>54033</v>
      </c>
      <c r="F65" s="51">
        <v>98762</v>
      </c>
      <c r="G65" s="51">
        <v>167710</v>
      </c>
      <c r="H65" s="51">
        <v>177835</v>
      </c>
      <c r="I65" s="51">
        <v>190648</v>
      </c>
      <c r="J65" s="21">
        <f t="shared" si="8"/>
        <v>7.2049933927517129E-2</v>
      </c>
      <c r="K65" s="20">
        <f t="shared" si="9"/>
        <v>12813</v>
      </c>
      <c r="L65" s="21">
        <f t="shared" ref="L65" si="11">I65/$I$64</f>
        <v>0.97948027661039239</v>
      </c>
    </row>
    <row r="66" spans="2:12" x14ac:dyDescent="0.25">
      <c r="B66" s="280"/>
      <c r="C66" s="283"/>
      <c r="D66" s="23" t="s">
        <v>34</v>
      </c>
      <c r="E66" s="24">
        <v>11242</v>
      </c>
      <c r="F66" s="24">
        <v>0</v>
      </c>
      <c r="G66" s="24">
        <v>0</v>
      </c>
      <c r="H66" s="24">
        <v>0</v>
      </c>
      <c r="I66" s="24">
        <v>0</v>
      </c>
      <c r="J66" s="25" t="str">
        <f>IFERROR(I66/H66-1,"-")</f>
        <v>-</v>
      </c>
      <c r="K66" s="24">
        <f>IFERROR(I66-H66,"-")</f>
        <v>0</v>
      </c>
      <c r="L66" s="25">
        <f>IFERROR(I66/I64,"-")</f>
        <v>0</v>
      </c>
    </row>
    <row r="67" spans="2:12" x14ac:dyDescent="0.25">
      <c r="B67" s="280"/>
      <c r="C67" s="284" t="s">
        <v>22</v>
      </c>
      <c r="D67" s="26" t="s">
        <v>32</v>
      </c>
      <c r="E67" s="54">
        <v>5.1670228765930499</v>
      </c>
      <c r="F67" s="54">
        <v>4.8986657407866669</v>
      </c>
      <c r="G67" s="54">
        <v>4.4591931339567168</v>
      </c>
      <c r="H67" s="54">
        <v>3.5577336512527848</v>
      </c>
      <c r="I67" s="54">
        <v>4.4502823696184013</v>
      </c>
      <c r="J67" s="36">
        <f t="shared" si="8"/>
        <v>0.25087564327681555</v>
      </c>
      <c r="K67" s="37">
        <f t="shared" si="9"/>
        <v>0.89254871836561644</v>
      </c>
      <c r="L67" s="36"/>
    </row>
    <row r="68" spans="2:12" x14ac:dyDescent="0.25">
      <c r="B68" s="280"/>
      <c r="C68" s="285"/>
      <c r="D68" s="4" t="s">
        <v>33</v>
      </c>
      <c r="E68" s="55">
        <f t="shared" ref="E68:I68" si="12">E65/E59</f>
        <v>5.0239888423988841</v>
      </c>
      <c r="F68" s="55">
        <f t="shared" si="12"/>
        <v>4.8986657407866669</v>
      </c>
      <c r="G68" s="55">
        <f t="shared" si="12"/>
        <v>4.4558690684946063</v>
      </c>
      <c r="H68" s="55">
        <f t="shared" si="12"/>
        <v>3.5200213772490647</v>
      </c>
      <c r="I68" s="55">
        <f t="shared" si="12"/>
        <v>4.4259547301218802</v>
      </c>
      <c r="J68" s="40">
        <f t="shared" si="8"/>
        <v>0.25736586678936946</v>
      </c>
      <c r="K68" s="41">
        <f t="shared" si="9"/>
        <v>0.90593335287281551</v>
      </c>
      <c r="L68" s="40"/>
    </row>
    <row r="69" spans="2:12" x14ac:dyDescent="0.25">
      <c r="B69" s="280"/>
      <c r="C69" s="286"/>
      <c r="D69" s="32" t="s">
        <v>34</v>
      </c>
      <c r="E69" s="43">
        <f>IFERROR(E66/E60,"-")</f>
        <v>5.98615548455804</v>
      </c>
      <c r="F69" s="43" t="str">
        <f t="shared" ref="F69:I69" si="13">IFERROR(F66/F60,"-")</f>
        <v>-</v>
      </c>
      <c r="G69" s="43" t="str">
        <f t="shared" si="13"/>
        <v>-</v>
      </c>
      <c r="H69" s="43" t="str">
        <f t="shared" si="13"/>
        <v>-</v>
      </c>
      <c r="I69" s="43" t="str">
        <f t="shared" si="13"/>
        <v>-</v>
      </c>
      <c r="J69" s="34" t="str">
        <f>IFERROR(I69/H69-1,"-")</f>
        <v>-</v>
      </c>
      <c r="K69" s="33" t="str">
        <f>IFERROR(I69-H69,"-")</f>
        <v>-</v>
      </c>
      <c r="L69" s="65" t="str">
        <f>IFERROR(I69/I67,"-")</f>
        <v>-</v>
      </c>
    </row>
    <row r="70" spans="2:12" x14ac:dyDescent="0.25">
      <c r="B70" s="280"/>
      <c r="C70" s="288" t="s">
        <v>36</v>
      </c>
      <c r="D70" s="15" t="s">
        <v>32</v>
      </c>
      <c r="E70" s="58">
        <v>0.42174668708366447</v>
      </c>
      <c r="F70" s="58">
        <v>0.40408330264719122</v>
      </c>
      <c r="G70" s="58">
        <v>0.53778304538949095</v>
      </c>
      <c r="H70" s="58">
        <v>0.55454348826086564</v>
      </c>
      <c r="I70" s="58">
        <v>0.59082327086406716</v>
      </c>
      <c r="J70" s="58">
        <f t="shared" si="8"/>
        <v>6.5422790766113792E-2</v>
      </c>
      <c r="K70" s="44">
        <f t="shared" si="9"/>
        <v>3.6279782603201527E-2</v>
      </c>
      <c r="L70" s="17"/>
    </row>
    <row r="71" spans="2:12" x14ac:dyDescent="0.25">
      <c r="B71" s="280"/>
      <c r="C71" s="289"/>
      <c r="D71" s="19" t="s">
        <v>33</v>
      </c>
      <c r="E71" s="59">
        <v>0.39669184855626283</v>
      </c>
      <c r="F71" s="59">
        <v>0.40408330264719122</v>
      </c>
      <c r="G71" s="59">
        <v>0.5372393247269116</v>
      </c>
      <c r="H71" s="59">
        <v>0.55031548718710444</v>
      </c>
      <c r="I71" s="59">
        <v>0.58806038285245432</v>
      </c>
      <c r="J71" s="59">
        <f t="shared" si="8"/>
        <v>6.8587740203860159E-2</v>
      </c>
      <c r="K71" s="46">
        <f t="shared" si="9"/>
        <v>3.7744895665349887E-2</v>
      </c>
      <c r="L71" s="21"/>
    </row>
    <row r="72" spans="2:12" x14ac:dyDescent="0.25">
      <c r="B72" s="280"/>
      <c r="C72" s="290"/>
      <c r="D72" s="23" t="s">
        <v>34</v>
      </c>
      <c r="E72" s="60">
        <v>0.60558069381598789</v>
      </c>
      <c r="F72" s="60" t="s">
        <v>229</v>
      </c>
      <c r="G72" s="60" t="s">
        <v>229</v>
      </c>
      <c r="H72" s="60" t="s">
        <v>229</v>
      </c>
      <c r="I72" s="60" t="s">
        <v>229</v>
      </c>
      <c r="J72" s="25" t="str">
        <f>IFERROR(I72/H72-1,"-")</f>
        <v>-</v>
      </c>
      <c r="K72" s="24" t="str">
        <f>IFERROR(I72-H72,"-")</f>
        <v>-</v>
      </c>
      <c r="L72" s="25" t="str">
        <f>IFERROR(I72/I70,"-")</f>
        <v>-</v>
      </c>
    </row>
    <row r="73" spans="2:12" x14ac:dyDescent="0.25">
      <c r="B73" s="280"/>
      <c r="C73" s="291" t="s">
        <v>41</v>
      </c>
      <c r="D73" s="26" t="s">
        <v>32</v>
      </c>
      <c r="E73" s="52">
        <v>437</v>
      </c>
      <c r="F73" s="52">
        <v>669</v>
      </c>
      <c r="G73" s="52">
        <v>857</v>
      </c>
      <c r="H73" s="52">
        <v>900</v>
      </c>
      <c r="I73" s="52">
        <v>900</v>
      </c>
      <c r="J73" s="36">
        <f t="shared" si="8"/>
        <v>0</v>
      </c>
      <c r="K73" s="27">
        <f t="shared" si="9"/>
        <v>0</v>
      </c>
      <c r="L73" s="36">
        <f>I73/$I$73</f>
        <v>1</v>
      </c>
    </row>
    <row r="74" spans="2:12" x14ac:dyDescent="0.25">
      <c r="B74" s="280"/>
      <c r="C74" s="285"/>
      <c r="D74" s="4" t="s">
        <v>33</v>
      </c>
      <c r="E74" s="53">
        <v>386</v>
      </c>
      <c r="F74" s="53">
        <v>669</v>
      </c>
      <c r="G74" s="53">
        <v>855</v>
      </c>
      <c r="H74" s="53">
        <v>886</v>
      </c>
      <c r="I74" s="53">
        <v>886</v>
      </c>
      <c r="J74" s="40">
        <f t="shared" si="8"/>
        <v>0</v>
      </c>
      <c r="K74" s="29">
        <f t="shared" si="9"/>
        <v>0</v>
      </c>
      <c r="L74" s="40">
        <f t="shared" ref="L74" si="14">I74/$I$73</f>
        <v>0.98444444444444446</v>
      </c>
    </row>
    <row r="75" spans="2:12" x14ac:dyDescent="0.25">
      <c r="B75" s="281"/>
      <c r="C75" s="286"/>
      <c r="D75" s="32" t="s">
        <v>34</v>
      </c>
      <c r="E75" s="33">
        <v>51</v>
      </c>
      <c r="F75" s="33">
        <v>0</v>
      </c>
      <c r="G75" s="33">
        <v>0</v>
      </c>
      <c r="H75" s="33">
        <v>0</v>
      </c>
      <c r="I75" s="33">
        <v>0</v>
      </c>
      <c r="J75" s="34" t="str">
        <f>IFERROR(I75/H75-1,"-")</f>
        <v>-</v>
      </c>
      <c r="K75" s="33">
        <f>IFERROR(I75-H75,"-")</f>
        <v>0</v>
      </c>
      <c r="L75" s="65">
        <f>IFERROR(I75/I73,"-")</f>
        <v>0</v>
      </c>
    </row>
    <row r="76" spans="2:12" x14ac:dyDescent="0.25">
      <c r="B76" s="276"/>
      <c r="C76" s="276"/>
      <c r="D76" s="276"/>
      <c r="E76" s="276"/>
      <c r="F76" s="276"/>
      <c r="G76" s="276"/>
      <c r="H76" s="276"/>
      <c r="I76" s="276"/>
      <c r="J76" s="276"/>
      <c r="K76" s="276"/>
      <c r="L76" s="48"/>
    </row>
    <row r="77" spans="2:12" ht="27" customHeight="1" x14ac:dyDescent="0.25">
      <c r="B77" s="277" t="s">
        <v>38</v>
      </c>
      <c r="C77" s="278"/>
      <c r="D77" s="278"/>
      <c r="E77" s="278"/>
      <c r="F77" s="278"/>
      <c r="G77" s="278"/>
      <c r="H77" s="278"/>
      <c r="I77" s="278"/>
      <c r="J77" s="278"/>
      <c r="K77" s="278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51"/>
    <mergeCell ref="C32:C34"/>
    <mergeCell ref="C35:C37"/>
    <mergeCell ref="C38:C40"/>
    <mergeCell ref="C41:C43"/>
    <mergeCell ref="C44:C46"/>
    <mergeCell ref="C49:C51"/>
    <mergeCell ref="B76:K76"/>
    <mergeCell ref="B77:K77"/>
    <mergeCell ref="B52:K52"/>
    <mergeCell ref="B53:K53"/>
    <mergeCell ref="B56:K56"/>
    <mergeCell ref="B59:B75"/>
    <mergeCell ref="C59:C60"/>
    <mergeCell ref="C61:C63"/>
    <mergeCell ref="C64:C66"/>
    <mergeCell ref="C67:C69"/>
    <mergeCell ref="C70:C72"/>
    <mergeCell ref="C73:C75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99C62-639F-4B97-9B8E-D8DBBA9AE31E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29FB3-4148-4B78-B819-C468DE447B11}">
  <sheetPr>
    <tabColor rgb="FFFFC000"/>
  </sheetPr>
  <dimension ref="A1:V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79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9"/>
      <c r="D5" s="279"/>
      <c r="E5" s="279"/>
      <c r="F5" s="279"/>
      <c r="G5" s="279"/>
      <c r="H5" s="279"/>
      <c r="I5" s="279"/>
      <c r="K5" s="279" t="s">
        <v>261</v>
      </c>
      <c r="L5" s="279"/>
      <c r="M5" s="279"/>
      <c r="N5" s="279"/>
      <c r="O5" s="279"/>
      <c r="P5" s="279"/>
      <c r="Q5" s="279"/>
      <c r="R5" s="279"/>
    </row>
    <row r="6" spans="1:18" ht="6" customHeight="1" x14ac:dyDescent="0.25"/>
    <row r="7" spans="1:18" ht="15.75" x14ac:dyDescent="0.25">
      <c r="B7" s="147"/>
      <c r="C7" s="309" t="s">
        <v>45</v>
      </c>
      <c r="D7" s="310"/>
      <c r="E7" s="310"/>
      <c r="F7" s="310"/>
      <c r="G7" s="310"/>
      <c r="H7" s="310"/>
      <c r="I7" s="310"/>
    </row>
    <row r="8" spans="1:18" s="148" customFormat="1" ht="72" customHeight="1" x14ac:dyDescent="0.25">
      <c r="A8"/>
      <c r="B8" s="188"/>
      <c r="C8" s="174" t="s">
        <v>219</v>
      </c>
      <c r="D8" s="174" t="s">
        <v>220</v>
      </c>
      <c r="E8" s="174" t="s">
        <v>221</v>
      </c>
      <c r="F8" s="174" t="s">
        <v>222</v>
      </c>
      <c r="G8" s="174" t="s">
        <v>223</v>
      </c>
      <c r="H8" s="175" t="str">
        <f>CONCATENATE("var. ",RIGHT(G8,2),"/",RIGHT(F8,2))</f>
        <v>var. 25/24</v>
      </c>
      <c r="I8" s="175" t="str">
        <f>CONCATENATE("Cuota s/ total lugares de residencia ",RIGHT(G8,4))</f>
        <v>Cuota s/ total lugares de residencia 2025</v>
      </c>
      <c r="K8" s="188"/>
      <c r="L8" s="174" t="s">
        <v>219</v>
      </c>
      <c r="M8" s="174" t="s">
        <v>220</v>
      </c>
      <c r="N8" s="174" t="s">
        <v>221</v>
      </c>
      <c r="O8" s="174" t="s">
        <v>222</v>
      </c>
      <c r="P8" s="174" t="s">
        <v>223</v>
      </c>
      <c r="Q8" s="175" t="str">
        <f>CONCATENATE("var. ",RIGHT(P8,2),"/",RIGHT(O8,2))</f>
        <v>var. 25/24</v>
      </c>
      <c r="R8" s="175" t="str">
        <f>CONCATENATE("Cuota s/ total lugares de residencia ",RIGHT(P8,4))</f>
        <v>Cuota s/ total lugares de residencia 2025</v>
      </c>
    </row>
    <row r="9" spans="1:18" x14ac:dyDescent="0.25">
      <c r="B9" s="154" t="s">
        <v>45</v>
      </c>
      <c r="C9" s="155"/>
      <c r="D9" s="155"/>
      <c r="E9" s="155"/>
      <c r="F9" s="155"/>
      <c r="G9" s="155"/>
      <c r="H9" s="156"/>
      <c r="I9" s="156"/>
      <c r="K9" s="157" t="s">
        <v>48</v>
      </c>
      <c r="L9" s="176"/>
      <c r="M9" s="176"/>
      <c r="N9" s="176"/>
      <c r="O9" s="176"/>
      <c r="P9" s="176"/>
      <c r="Q9" s="177"/>
      <c r="R9" s="177"/>
    </row>
    <row r="10" spans="1:18" x14ac:dyDescent="0.25">
      <c r="B10" s="158" t="s">
        <v>70</v>
      </c>
      <c r="C10" s="178">
        <v>126630</v>
      </c>
      <c r="D10" s="178">
        <v>442696</v>
      </c>
      <c r="E10" s="178">
        <v>458991</v>
      </c>
      <c r="F10" s="178">
        <v>524287</v>
      </c>
      <c r="G10" s="178">
        <v>512690</v>
      </c>
      <c r="H10" s="179">
        <f t="shared" ref="H10:H22" si="0">IFERROR(G10/F10-1,"-")</f>
        <v>-2.211956428444728E-2</v>
      </c>
      <c r="I10" s="179">
        <f t="shared" ref="I10:I22" si="1">G10/G$10</f>
        <v>1</v>
      </c>
      <c r="K10" s="158" t="s">
        <v>70</v>
      </c>
      <c r="L10" s="178">
        <v>1138</v>
      </c>
      <c r="M10" s="178">
        <v>2720</v>
      </c>
      <c r="N10" s="178">
        <v>3840</v>
      </c>
      <c r="O10" s="178">
        <v>2122</v>
      </c>
      <c r="P10" s="178">
        <v>2937</v>
      </c>
      <c r="Q10" s="179">
        <f t="shared" ref="Q10:Q22" si="2">IFERROR(P10/O10-1,"-")</f>
        <v>0.38407163053722893</v>
      </c>
      <c r="R10" s="179">
        <f t="shared" ref="R10:R22" si="3">P10/P$10</f>
        <v>1</v>
      </c>
    </row>
    <row r="11" spans="1:18" x14ac:dyDescent="0.25">
      <c r="B11" s="161" t="s">
        <v>99</v>
      </c>
      <c r="C11" s="162">
        <v>68864</v>
      </c>
      <c r="D11" s="162">
        <v>103104</v>
      </c>
      <c r="E11" s="162">
        <v>94324</v>
      </c>
      <c r="F11" s="162">
        <v>114813</v>
      </c>
      <c r="G11" s="162">
        <v>114677</v>
      </c>
      <c r="H11" s="163">
        <f t="shared" si="0"/>
        <v>-1.1845348523250587E-3</v>
      </c>
      <c r="I11" s="163">
        <f t="shared" si="1"/>
        <v>0.22367707581579513</v>
      </c>
      <c r="J11" s="81"/>
      <c r="K11" s="161" t="s">
        <v>99</v>
      </c>
      <c r="L11" s="162">
        <v>330</v>
      </c>
      <c r="M11" s="162">
        <v>547</v>
      </c>
      <c r="N11" s="162">
        <v>2113</v>
      </c>
      <c r="O11" s="162">
        <v>663</v>
      </c>
      <c r="P11" s="162">
        <v>587</v>
      </c>
      <c r="Q11" s="163">
        <f t="shared" si="2"/>
        <v>-0.11463046757164408</v>
      </c>
      <c r="R11" s="163">
        <f t="shared" si="3"/>
        <v>0.19986380660537964</v>
      </c>
    </row>
    <row r="12" spans="1:18" x14ac:dyDescent="0.25">
      <c r="B12" s="165" t="s">
        <v>105</v>
      </c>
      <c r="C12" s="166">
        <v>45371</v>
      </c>
      <c r="D12" s="166">
        <v>43615</v>
      </c>
      <c r="E12" s="166">
        <v>37537</v>
      </c>
      <c r="F12" s="166">
        <v>47905</v>
      </c>
      <c r="G12" s="166">
        <v>44085</v>
      </c>
      <c r="H12" s="167">
        <f t="shared" si="0"/>
        <v>-7.9741154368019984E-2</v>
      </c>
      <c r="I12" s="167">
        <f t="shared" si="1"/>
        <v>8.5987633852815548E-2</v>
      </c>
      <c r="J12" s="81"/>
      <c r="K12" s="165" t="s">
        <v>105</v>
      </c>
      <c r="L12" s="166">
        <v>132</v>
      </c>
      <c r="M12" s="166">
        <v>264</v>
      </c>
      <c r="N12" s="166">
        <v>1635</v>
      </c>
      <c r="O12" s="166">
        <v>541</v>
      </c>
      <c r="P12" s="166">
        <v>339</v>
      </c>
      <c r="Q12" s="167">
        <f t="shared" si="2"/>
        <v>-0.37338262476894635</v>
      </c>
      <c r="R12" s="167">
        <f t="shared" si="3"/>
        <v>0.11542390194075587</v>
      </c>
    </row>
    <row r="13" spans="1:18" x14ac:dyDescent="0.25">
      <c r="B13" s="165" t="s">
        <v>102</v>
      </c>
      <c r="C13" s="166">
        <v>23493</v>
      </c>
      <c r="D13" s="166">
        <v>59489</v>
      </c>
      <c r="E13" s="166">
        <v>56787</v>
      </c>
      <c r="F13" s="166">
        <v>66908</v>
      </c>
      <c r="G13" s="166">
        <v>70592</v>
      </c>
      <c r="H13" s="167">
        <f t="shared" si="0"/>
        <v>5.5060680337179368E-2</v>
      </c>
      <c r="I13" s="167">
        <f t="shared" si="1"/>
        <v>0.13768944196297958</v>
      </c>
      <c r="J13" s="81"/>
      <c r="K13" s="165" t="s">
        <v>102</v>
      </c>
      <c r="L13" s="166">
        <v>198</v>
      </c>
      <c r="M13" s="166">
        <v>283</v>
      </c>
      <c r="N13" s="166">
        <v>478</v>
      </c>
      <c r="O13" s="166">
        <v>122</v>
      </c>
      <c r="P13" s="166">
        <v>248</v>
      </c>
      <c r="Q13" s="167">
        <f t="shared" si="2"/>
        <v>1.0327868852459017</v>
      </c>
      <c r="R13" s="167">
        <f>P13/P$10</f>
        <v>8.4439904664623769E-2</v>
      </c>
    </row>
    <row r="14" spans="1:18" x14ac:dyDescent="0.25">
      <c r="B14" s="161" t="s">
        <v>109</v>
      </c>
      <c r="C14" s="162">
        <v>57766</v>
      </c>
      <c r="D14" s="162">
        <v>339592</v>
      </c>
      <c r="E14" s="162">
        <v>364667</v>
      </c>
      <c r="F14" s="162">
        <v>409474</v>
      </c>
      <c r="G14" s="162">
        <v>398013</v>
      </c>
      <c r="H14" s="163">
        <f t="shared" si="0"/>
        <v>-2.7989567103161583E-2</v>
      </c>
      <c r="I14" s="163">
        <f t="shared" si="1"/>
        <v>0.7763229241842049</v>
      </c>
      <c r="J14" s="81"/>
      <c r="K14" s="161" t="s">
        <v>109</v>
      </c>
      <c r="L14" s="162">
        <v>808</v>
      </c>
      <c r="M14" s="162">
        <v>2173</v>
      </c>
      <c r="N14" s="162">
        <v>1727</v>
      </c>
      <c r="O14" s="162">
        <v>1459</v>
      </c>
      <c r="P14" s="162">
        <v>2350</v>
      </c>
      <c r="Q14" s="163">
        <f t="shared" si="2"/>
        <v>0.61069225496915691</v>
      </c>
      <c r="R14" s="163">
        <f t="shared" si="3"/>
        <v>0.80013619339462039</v>
      </c>
    </row>
    <row r="15" spans="1:18" x14ac:dyDescent="0.25">
      <c r="B15" s="165" t="s">
        <v>112</v>
      </c>
      <c r="C15" s="166">
        <v>2799</v>
      </c>
      <c r="D15" s="166">
        <v>173101</v>
      </c>
      <c r="E15" s="166">
        <v>191142</v>
      </c>
      <c r="F15" s="166">
        <v>214028</v>
      </c>
      <c r="G15" s="166">
        <v>212568</v>
      </c>
      <c r="H15" s="167">
        <f t="shared" si="0"/>
        <v>-6.8215373689424208E-3</v>
      </c>
      <c r="I15" s="167">
        <f t="shared" si="1"/>
        <v>0.41461311903879539</v>
      </c>
      <c r="J15" s="81"/>
      <c r="K15" s="165" t="s">
        <v>112</v>
      </c>
      <c r="L15" s="166">
        <v>25</v>
      </c>
      <c r="M15" s="166">
        <v>962</v>
      </c>
      <c r="N15" s="166">
        <v>763</v>
      </c>
      <c r="O15" s="166">
        <v>898</v>
      </c>
      <c r="P15" s="166">
        <v>1042</v>
      </c>
      <c r="Q15" s="167">
        <f t="shared" si="2"/>
        <v>0.16035634743875282</v>
      </c>
      <c r="R15" s="167">
        <f t="shared" si="3"/>
        <v>0.35478379298604018</v>
      </c>
    </row>
    <row r="16" spans="1:18" x14ac:dyDescent="0.25">
      <c r="B16" s="165" t="s">
        <v>115</v>
      </c>
      <c r="C16" s="166">
        <v>7942</v>
      </c>
      <c r="D16" s="166">
        <v>30700</v>
      </c>
      <c r="E16" s="166">
        <v>34040</v>
      </c>
      <c r="F16" s="166">
        <v>36056</v>
      </c>
      <c r="G16" s="166">
        <v>32587</v>
      </c>
      <c r="H16" s="167">
        <f t="shared" si="0"/>
        <v>-9.6211448857333015E-2</v>
      </c>
      <c r="I16" s="167">
        <f t="shared" si="1"/>
        <v>6.3560826230275605E-2</v>
      </c>
      <c r="J16" s="81"/>
      <c r="K16" s="165" t="s">
        <v>115</v>
      </c>
      <c r="L16" s="166">
        <v>212</v>
      </c>
      <c r="M16" s="166">
        <v>346</v>
      </c>
      <c r="N16" s="166">
        <v>139</v>
      </c>
      <c r="O16" s="166">
        <v>99</v>
      </c>
      <c r="P16" s="166">
        <v>292</v>
      </c>
      <c r="Q16" s="167">
        <f t="shared" si="2"/>
        <v>1.9494949494949494</v>
      </c>
      <c r="R16" s="167">
        <f t="shared" si="3"/>
        <v>9.9421178072863464E-2</v>
      </c>
    </row>
    <row r="17" spans="2:22" x14ac:dyDescent="0.25">
      <c r="B17" s="165" t="s">
        <v>118</v>
      </c>
      <c r="C17" s="166">
        <v>11215</v>
      </c>
      <c r="D17" s="166">
        <v>20452</v>
      </c>
      <c r="E17" s="166">
        <v>20168</v>
      </c>
      <c r="F17" s="166">
        <v>23282</v>
      </c>
      <c r="G17" s="166">
        <v>22541</v>
      </c>
      <c r="H17" s="167">
        <f t="shared" si="0"/>
        <v>-3.1827162614895599E-2</v>
      </c>
      <c r="I17" s="167">
        <f t="shared" si="1"/>
        <v>4.3966139382472839E-2</v>
      </c>
      <c r="J17" s="81"/>
      <c r="K17" s="165" t="s">
        <v>118</v>
      </c>
      <c r="L17" s="166">
        <v>191</v>
      </c>
      <c r="M17" s="166">
        <v>196</v>
      </c>
      <c r="N17" s="166">
        <v>163</v>
      </c>
      <c r="O17" s="166">
        <v>76</v>
      </c>
      <c r="P17" s="166">
        <v>156</v>
      </c>
      <c r="Q17" s="167">
        <f t="shared" si="2"/>
        <v>1.0526315789473686</v>
      </c>
      <c r="R17" s="167">
        <f t="shared" si="3"/>
        <v>5.3115423901940753E-2</v>
      </c>
    </row>
    <row r="18" spans="2:22" x14ac:dyDescent="0.25">
      <c r="B18" s="165" t="s">
        <v>125</v>
      </c>
      <c r="C18" s="166">
        <v>1800</v>
      </c>
      <c r="D18" s="166">
        <v>21965</v>
      </c>
      <c r="E18" s="166">
        <v>17389</v>
      </c>
      <c r="F18" s="166">
        <v>19718</v>
      </c>
      <c r="G18" s="166">
        <v>15139</v>
      </c>
      <c r="H18" s="167">
        <f t="shared" si="0"/>
        <v>-0.23222436352571252</v>
      </c>
      <c r="I18" s="167">
        <f t="shared" si="1"/>
        <v>2.9528565019797538E-2</v>
      </c>
      <c r="J18" s="81"/>
      <c r="K18" s="165" t="s">
        <v>125</v>
      </c>
      <c r="L18" s="166">
        <v>24</v>
      </c>
      <c r="M18" s="166">
        <v>52</v>
      </c>
      <c r="N18" s="166">
        <v>23</v>
      </c>
      <c r="O18" s="166">
        <v>27</v>
      </c>
      <c r="P18" s="166">
        <v>43</v>
      </c>
      <c r="Q18" s="167">
        <f t="shared" si="2"/>
        <v>0.59259259259259256</v>
      </c>
      <c r="R18" s="167">
        <f t="shared" si="3"/>
        <v>1.4640789921688798E-2</v>
      </c>
    </row>
    <row r="19" spans="2:22" x14ac:dyDescent="0.25">
      <c r="B19" s="165" t="s">
        <v>121</v>
      </c>
      <c r="C19" s="166">
        <v>4175</v>
      </c>
      <c r="D19" s="166">
        <v>11030</v>
      </c>
      <c r="E19" s="166">
        <v>13476</v>
      </c>
      <c r="F19" s="166">
        <v>13485</v>
      </c>
      <c r="G19" s="166">
        <v>12855</v>
      </c>
      <c r="H19" s="167">
        <f t="shared" si="0"/>
        <v>-4.6718576195773132E-2</v>
      </c>
      <c r="I19" s="167">
        <f t="shared" si="1"/>
        <v>2.5073631239150365E-2</v>
      </c>
      <c r="J19" s="81"/>
      <c r="K19" s="165" t="s">
        <v>121</v>
      </c>
      <c r="L19" s="166">
        <v>33</v>
      </c>
      <c r="M19" s="166">
        <v>22</v>
      </c>
      <c r="N19" s="166">
        <v>43</v>
      </c>
      <c r="O19" s="166">
        <v>9</v>
      </c>
      <c r="P19" s="166">
        <v>42</v>
      </c>
      <c r="Q19" s="167">
        <f t="shared" si="2"/>
        <v>3.666666666666667</v>
      </c>
      <c r="R19" s="167">
        <f t="shared" si="3"/>
        <v>1.4300306435137897E-2</v>
      </c>
    </row>
    <row r="20" spans="2:22" x14ac:dyDescent="0.25">
      <c r="B20" s="165" t="s">
        <v>130</v>
      </c>
      <c r="C20" s="166">
        <v>109</v>
      </c>
      <c r="D20" s="166">
        <v>1268</v>
      </c>
      <c r="E20" s="166">
        <v>1329</v>
      </c>
      <c r="F20" s="166">
        <v>1674</v>
      </c>
      <c r="G20" s="166">
        <v>1675</v>
      </c>
      <c r="H20" s="167">
        <f t="shared" si="0"/>
        <v>5.9737156511352474E-4</v>
      </c>
      <c r="I20" s="167">
        <f t="shared" si="1"/>
        <v>3.2670814722346839E-3</v>
      </c>
      <c r="J20" s="81"/>
      <c r="K20" s="165" t="s">
        <v>130</v>
      </c>
      <c r="L20" s="166">
        <v>5</v>
      </c>
      <c r="M20" s="166">
        <v>2</v>
      </c>
      <c r="N20" s="166">
        <v>4</v>
      </c>
      <c r="O20" s="166">
        <v>0</v>
      </c>
      <c r="P20" s="166">
        <v>3</v>
      </c>
      <c r="Q20" s="167" t="str">
        <f t="shared" si="2"/>
        <v>-</v>
      </c>
      <c r="R20" s="167">
        <f t="shared" si="3"/>
        <v>1.0214504596527069E-3</v>
      </c>
    </row>
    <row r="21" spans="2:22" x14ac:dyDescent="0.25">
      <c r="B21" s="165" t="s">
        <v>133</v>
      </c>
      <c r="C21" s="166">
        <v>247</v>
      </c>
      <c r="D21" s="166">
        <v>569</v>
      </c>
      <c r="E21" s="166">
        <v>1057</v>
      </c>
      <c r="F21" s="166">
        <v>607</v>
      </c>
      <c r="G21" s="166">
        <v>733</v>
      </c>
      <c r="H21" s="167">
        <f t="shared" si="0"/>
        <v>0.20757825370675453</v>
      </c>
      <c r="I21" s="167">
        <f t="shared" si="1"/>
        <v>1.4297138621779243E-3</v>
      </c>
      <c r="J21" s="81"/>
      <c r="K21" s="165" t="s">
        <v>133</v>
      </c>
      <c r="L21" s="166">
        <v>2</v>
      </c>
      <c r="M21" s="166">
        <v>2</v>
      </c>
      <c r="N21" s="166">
        <v>1</v>
      </c>
      <c r="O21" s="166">
        <v>0</v>
      </c>
      <c r="P21" s="166">
        <v>212</v>
      </c>
      <c r="Q21" s="167" t="str">
        <f t="shared" si="2"/>
        <v>-</v>
      </c>
      <c r="R21" s="167">
        <f t="shared" si="3"/>
        <v>7.2182499148791282E-2</v>
      </c>
    </row>
    <row r="22" spans="2:22" x14ac:dyDescent="0.25">
      <c r="B22" s="170" t="s">
        <v>147</v>
      </c>
      <c r="C22" s="171">
        <f>C14-SUM(C15:C21)</f>
        <v>29479</v>
      </c>
      <c r="D22" s="171">
        <f>D14-SUM(D15:D21)</f>
        <v>80507</v>
      </c>
      <c r="E22" s="171">
        <f>E14-SUM(E15:E21)</f>
        <v>86066</v>
      </c>
      <c r="F22" s="171">
        <f>F14-SUM(F15:F21)</f>
        <v>100624</v>
      </c>
      <c r="G22" s="171">
        <f>G14-SUM(G15:G21)</f>
        <v>99915</v>
      </c>
      <c r="H22" s="172">
        <f t="shared" si="0"/>
        <v>-7.0460327556050029E-3</v>
      </c>
      <c r="I22" s="172">
        <f t="shared" si="1"/>
        <v>0.19488384793930055</v>
      </c>
      <c r="J22" s="81"/>
      <c r="K22" s="170" t="s">
        <v>147</v>
      </c>
      <c r="L22" s="171">
        <f>L14-SUM(L15:L21)</f>
        <v>316</v>
      </c>
      <c r="M22" s="171">
        <f>M14-SUM(M15:M21)</f>
        <v>591</v>
      </c>
      <c r="N22" s="171">
        <f>N14-SUM(N15:N21)</f>
        <v>591</v>
      </c>
      <c r="O22" s="171">
        <f>O14-SUM(O15:O21)</f>
        <v>350</v>
      </c>
      <c r="P22" s="171">
        <f>P14-SUM(P15:P21)</f>
        <v>560</v>
      </c>
      <c r="Q22" s="172">
        <f t="shared" si="2"/>
        <v>0.60000000000000009</v>
      </c>
      <c r="R22" s="172">
        <f t="shared" si="3"/>
        <v>0.19067075246850529</v>
      </c>
    </row>
    <row r="23" spans="2:22" x14ac:dyDescent="0.25">
      <c r="B23" s="157" t="s">
        <v>46</v>
      </c>
      <c r="C23" s="176"/>
      <c r="D23" s="176"/>
      <c r="E23" s="176"/>
      <c r="F23" s="176"/>
      <c r="G23" s="176"/>
      <c r="H23" s="177"/>
      <c r="I23" s="177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 x14ac:dyDescent="0.25">
      <c r="B24" s="158" t="s">
        <v>70</v>
      </c>
      <c r="C24" s="178">
        <v>46850</v>
      </c>
      <c r="D24" s="178">
        <v>173757</v>
      </c>
      <c r="E24" s="178">
        <v>180265</v>
      </c>
      <c r="F24" s="178">
        <v>191773</v>
      </c>
      <c r="G24" s="178">
        <v>179959</v>
      </c>
      <c r="H24" s="179">
        <f t="shared" ref="H24:H36" si="4">IFERROR(G24/F24-1,"-")</f>
        <v>-6.1604083995140058E-2</v>
      </c>
      <c r="I24" s="179">
        <f t="shared" ref="I24:I36" si="5">G24/G$10</f>
        <v>0.35100938188769043</v>
      </c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 x14ac:dyDescent="0.25">
      <c r="B25" s="161" t="s">
        <v>99</v>
      </c>
      <c r="C25" s="162">
        <v>24667</v>
      </c>
      <c r="D25" s="162">
        <v>22911</v>
      </c>
      <c r="E25" s="162">
        <v>16892</v>
      </c>
      <c r="F25" s="162">
        <v>16677</v>
      </c>
      <c r="G25" s="162">
        <v>16929</v>
      </c>
      <c r="H25" s="163">
        <f t="shared" si="4"/>
        <v>1.5110631408526753E-2</v>
      </c>
      <c r="I25" s="163">
        <f t="shared" si="5"/>
        <v>3.301995357818565E-2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 x14ac:dyDescent="0.25">
      <c r="B26" s="165" t="s">
        <v>105</v>
      </c>
      <c r="C26" s="166">
        <v>14505</v>
      </c>
      <c r="D26" s="166">
        <v>10418</v>
      </c>
      <c r="E26" s="166">
        <v>7310</v>
      </c>
      <c r="F26" s="166">
        <v>6365</v>
      </c>
      <c r="G26" s="166">
        <v>8059</v>
      </c>
      <c r="H26" s="167">
        <f t="shared" si="4"/>
        <v>0.26614296936370785</v>
      </c>
      <c r="I26" s="167">
        <f t="shared" si="5"/>
        <v>1.571905049835183E-2</v>
      </c>
    </row>
    <row r="27" spans="2:22" x14ac:dyDescent="0.25">
      <c r="B27" s="165" t="s">
        <v>102</v>
      </c>
      <c r="C27" s="166">
        <v>10162</v>
      </c>
      <c r="D27" s="166">
        <v>12493</v>
      </c>
      <c r="E27" s="166">
        <v>9582</v>
      </c>
      <c r="F27" s="166">
        <v>10312</v>
      </c>
      <c r="G27" s="166">
        <v>8870</v>
      </c>
      <c r="H27" s="167">
        <f t="shared" si="4"/>
        <v>-0.13983708301008535</v>
      </c>
      <c r="I27" s="167">
        <f t="shared" si="5"/>
        <v>1.7300903079833816E-2</v>
      </c>
    </row>
    <row r="28" spans="2:22" x14ac:dyDescent="0.25">
      <c r="B28" s="161" t="s">
        <v>109</v>
      </c>
      <c r="C28" s="162">
        <v>22183</v>
      </c>
      <c r="D28" s="162">
        <v>150846</v>
      </c>
      <c r="E28" s="162">
        <v>163373</v>
      </c>
      <c r="F28" s="162">
        <v>175096</v>
      </c>
      <c r="G28" s="162">
        <v>163030</v>
      </c>
      <c r="H28" s="163">
        <f t="shared" si="4"/>
        <v>-6.8910768949604795E-2</v>
      </c>
      <c r="I28" s="163">
        <f t="shared" si="5"/>
        <v>0.31798942830950477</v>
      </c>
    </row>
    <row r="29" spans="2:22" x14ac:dyDescent="0.25">
      <c r="B29" s="165" t="s">
        <v>112</v>
      </c>
      <c r="C29" s="166">
        <v>947</v>
      </c>
      <c r="D29" s="166">
        <v>81442</v>
      </c>
      <c r="E29" s="166">
        <v>90898</v>
      </c>
      <c r="F29" s="166">
        <v>100258</v>
      </c>
      <c r="G29" s="166">
        <v>93939</v>
      </c>
      <c r="H29" s="167">
        <f t="shared" si="4"/>
        <v>-6.3027389335514328E-2</v>
      </c>
      <c r="I29" s="167">
        <f t="shared" si="5"/>
        <v>0.18322768144492774</v>
      </c>
    </row>
    <row r="30" spans="2:22" x14ac:dyDescent="0.25">
      <c r="B30" s="165" t="s">
        <v>115</v>
      </c>
      <c r="C30" s="166">
        <v>3356</v>
      </c>
      <c r="D30" s="166">
        <v>15556</v>
      </c>
      <c r="E30" s="166">
        <v>16956</v>
      </c>
      <c r="F30" s="166">
        <v>16630</v>
      </c>
      <c r="G30" s="166">
        <v>14525</v>
      </c>
      <c r="H30" s="167">
        <f t="shared" si="4"/>
        <v>-0.12657847263980759</v>
      </c>
      <c r="I30" s="167">
        <f t="shared" si="5"/>
        <v>2.8330960229378376E-2</v>
      </c>
    </row>
    <row r="31" spans="2:22" x14ac:dyDescent="0.25">
      <c r="B31" s="165" t="s">
        <v>118</v>
      </c>
      <c r="C31" s="166">
        <v>3626</v>
      </c>
      <c r="D31" s="166">
        <v>6804</v>
      </c>
      <c r="E31" s="166">
        <v>6506</v>
      </c>
      <c r="F31" s="166">
        <v>5838</v>
      </c>
      <c r="G31" s="166">
        <v>5203</v>
      </c>
      <c r="H31" s="167">
        <f t="shared" si="4"/>
        <v>-0.10877012675573827</v>
      </c>
      <c r="I31" s="167">
        <f t="shared" si="5"/>
        <v>1.0148432776141528E-2</v>
      </c>
    </row>
    <row r="32" spans="2:22" x14ac:dyDescent="0.25">
      <c r="B32" s="165" t="s">
        <v>125</v>
      </c>
      <c r="C32" s="166">
        <v>802</v>
      </c>
      <c r="D32" s="166">
        <v>10442</v>
      </c>
      <c r="E32" s="166">
        <v>8681</v>
      </c>
      <c r="F32" s="166">
        <v>8885</v>
      </c>
      <c r="G32" s="166">
        <v>7307</v>
      </c>
      <c r="H32" s="167">
        <f t="shared" si="4"/>
        <v>-0.17760270118176702</v>
      </c>
      <c r="I32" s="167">
        <f t="shared" si="5"/>
        <v>1.4252277204548558E-2</v>
      </c>
    </row>
    <row r="33" spans="2:9" x14ac:dyDescent="0.25">
      <c r="B33" s="165" t="s">
        <v>121</v>
      </c>
      <c r="C33" s="166">
        <v>2421</v>
      </c>
      <c r="D33" s="166">
        <v>6603</v>
      </c>
      <c r="E33" s="166">
        <v>7452</v>
      </c>
      <c r="F33" s="166">
        <v>6962</v>
      </c>
      <c r="G33" s="166">
        <v>6785</v>
      </c>
      <c r="H33" s="167">
        <f t="shared" si="4"/>
        <v>-2.5423728813559365E-2</v>
      </c>
      <c r="I33" s="167">
        <f t="shared" si="5"/>
        <v>1.3234118083052136E-2</v>
      </c>
    </row>
    <row r="34" spans="2:9" x14ac:dyDescent="0.25">
      <c r="B34" s="165" t="s">
        <v>130</v>
      </c>
      <c r="C34" s="166">
        <v>31</v>
      </c>
      <c r="D34" s="166">
        <v>589</v>
      </c>
      <c r="E34" s="166">
        <v>533</v>
      </c>
      <c r="F34" s="166">
        <v>768</v>
      </c>
      <c r="G34" s="166">
        <v>906</v>
      </c>
      <c r="H34" s="167">
        <f t="shared" si="4"/>
        <v>0.1796875</v>
      </c>
      <c r="I34" s="167">
        <f t="shared" si="5"/>
        <v>1.7671497396087304E-3</v>
      </c>
    </row>
    <row r="35" spans="2:9" x14ac:dyDescent="0.25">
      <c r="B35" s="165" t="s">
        <v>133</v>
      </c>
      <c r="C35" s="166">
        <v>42</v>
      </c>
      <c r="D35" s="166">
        <v>272</v>
      </c>
      <c r="E35" s="166">
        <v>386</v>
      </c>
      <c r="F35" s="166">
        <v>210</v>
      </c>
      <c r="G35" s="166">
        <v>135</v>
      </c>
      <c r="H35" s="167">
        <f t="shared" si="4"/>
        <v>-0.3571428571428571</v>
      </c>
      <c r="I35" s="167">
        <f t="shared" si="5"/>
        <v>2.6331701418010886E-4</v>
      </c>
    </row>
    <row r="36" spans="2:9" x14ac:dyDescent="0.25">
      <c r="B36" s="170" t="s">
        <v>147</v>
      </c>
      <c r="C36" s="171">
        <f>C28-SUM(C29:C35)</f>
        <v>10958</v>
      </c>
      <c r="D36" s="171">
        <f>D28-SUM(D29:D35)</f>
        <v>29138</v>
      </c>
      <c r="E36" s="171">
        <f>E28-SUM(E29:E35)</f>
        <v>31961</v>
      </c>
      <c r="F36" s="171">
        <f>F28-SUM(F29:F35)</f>
        <v>35545</v>
      </c>
      <c r="G36" s="171">
        <f>G28-SUM(G29:G35)</f>
        <v>34230</v>
      </c>
      <c r="H36" s="172">
        <f t="shared" si="4"/>
        <v>-3.6995357996905343E-2</v>
      </c>
      <c r="I36" s="172">
        <f t="shared" si="5"/>
        <v>6.6765491817667597E-2</v>
      </c>
    </row>
    <row r="37" spans="2:9" x14ac:dyDescent="0.25">
      <c r="B37" s="157" t="s">
        <v>47</v>
      </c>
      <c r="C37" s="176"/>
      <c r="D37" s="176"/>
      <c r="E37" s="176"/>
      <c r="F37" s="176"/>
      <c r="G37" s="176"/>
      <c r="H37" s="177"/>
      <c r="I37" s="177"/>
    </row>
    <row r="38" spans="2:9" x14ac:dyDescent="0.25">
      <c r="B38" s="158" t="s">
        <v>70</v>
      </c>
      <c r="C38" s="178">
        <v>17266</v>
      </c>
      <c r="D38" s="178">
        <v>114893</v>
      </c>
      <c r="E38" s="178">
        <v>115342</v>
      </c>
      <c r="F38" s="178">
        <v>130601</v>
      </c>
      <c r="G38" s="178">
        <v>135429</v>
      </c>
      <c r="H38" s="179">
        <f t="shared" ref="H38:H50" si="6">IFERROR(G38/F38-1,"-")</f>
        <v>3.6967557675668727E-2</v>
      </c>
      <c r="I38" s="179">
        <f t="shared" ref="I38:I50" si="7">G38/G$10</f>
        <v>0.26415377713628119</v>
      </c>
    </row>
    <row r="39" spans="2:9" x14ac:dyDescent="0.25">
      <c r="B39" s="161" t="s">
        <v>99</v>
      </c>
      <c r="C39" s="162">
        <v>6241</v>
      </c>
      <c r="D39" s="162">
        <v>10994</v>
      </c>
      <c r="E39" s="162">
        <v>8924</v>
      </c>
      <c r="F39" s="162">
        <v>10599</v>
      </c>
      <c r="G39" s="162">
        <v>10411</v>
      </c>
      <c r="H39" s="163">
        <f t="shared" si="6"/>
        <v>-1.7737522407774264E-2</v>
      </c>
      <c r="I39" s="163">
        <f t="shared" si="7"/>
        <v>2.0306618034289726E-2</v>
      </c>
    </row>
    <row r="40" spans="2:9" x14ac:dyDescent="0.25">
      <c r="B40" s="165" t="s">
        <v>105</v>
      </c>
      <c r="C40" s="166">
        <v>4982</v>
      </c>
      <c r="D40" s="166">
        <v>5017</v>
      </c>
      <c r="E40" s="166">
        <v>4156</v>
      </c>
      <c r="F40" s="166">
        <v>4598</v>
      </c>
      <c r="G40" s="166">
        <v>3835</v>
      </c>
      <c r="H40" s="167">
        <f t="shared" si="6"/>
        <v>-0.16594171378860378</v>
      </c>
      <c r="I40" s="167">
        <f t="shared" si="7"/>
        <v>7.4801536991164251E-3</v>
      </c>
    </row>
    <row r="41" spans="2:9" x14ac:dyDescent="0.25">
      <c r="B41" s="165" t="s">
        <v>102</v>
      </c>
      <c r="C41" s="166">
        <v>1259</v>
      </c>
      <c r="D41" s="166">
        <v>5977</v>
      </c>
      <c r="E41" s="166">
        <v>4768</v>
      </c>
      <c r="F41" s="166">
        <v>6001</v>
      </c>
      <c r="G41" s="166">
        <v>6576</v>
      </c>
      <c r="H41" s="167">
        <f t="shared" si="6"/>
        <v>9.5817363772704445E-2</v>
      </c>
      <c r="I41" s="167">
        <f t="shared" si="7"/>
        <v>1.2826464335173302E-2</v>
      </c>
    </row>
    <row r="42" spans="2:9" x14ac:dyDescent="0.25">
      <c r="B42" s="161" t="s">
        <v>109</v>
      </c>
      <c r="C42" s="162">
        <v>11025</v>
      </c>
      <c r="D42" s="162">
        <v>103899</v>
      </c>
      <c r="E42" s="162">
        <v>106418</v>
      </c>
      <c r="F42" s="162">
        <v>120002</v>
      </c>
      <c r="G42" s="162">
        <v>125018</v>
      </c>
      <c r="H42" s="163">
        <f t="shared" si="6"/>
        <v>4.1799303344944194E-2</v>
      </c>
      <c r="I42" s="163">
        <f t="shared" si="7"/>
        <v>0.24384715910199145</v>
      </c>
    </row>
    <row r="43" spans="2:9" x14ac:dyDescent="0.25">
      <c r="B43" s="165" t="s">
        <v>112</v>
      </c>
      <c r="C43" s="166">
        <v>234</v>
      </c>
      <c r="D43" s="166">
        <v>61203</v>
      </c>
      <c r="E43" s="166">
        <v>64373</v>
      </c>
      <c r="F43" s="166">
        <v>72308</v>
      </c>
      <c r="G43" s="166">
        <v>76481</v>
      </c>
      <c r="H43" s="167">
        <f t="shared" si="6"/>
        <v>5.7711456546993389E-2</v>
      </c>
      <c r="I43" s="167">
        <f t="shared" si="7"/>
        <v>0.14917591527043633</v>
      </c>
    </row>
    <row r="44" spans="2:9" x14ac:dyDescent="0.25">
      <c r="B44" s="165" t="s">
        <v>115</v>
      </c>
      <c r="C44" s="166">
        <v>860</v>
      </c>
      <c r="D44" s="166">
        <v>2310</v>
      </c>
      <c r="E44" s="166">
        <v>2571</v>
      </c>
      <c r="F44" s="166">
        <v>3135</v>
      </c>
      <c r="G44" s="166">
        <v>3201</v>
      </c>
      <c r="H44" s="167">
        <f t="shared" si="6"/>
        <v>2.1052631578947434E-2</v>
      </c>
      <c r="I44" s="167">
        <f t="shared" si="7"/>
        <v>6.2435389806705811E-3</v>
      </c>
    </row>
    <row r="45" spans="2:9" x14ac:dyDescent="0.25">
      <c r="B45" s="165" t="s">
        <v>118</v>
      </c>
      <c r="C45" s="166">
        <v>1706</v>
      </c>
      <c r="D45" s="166">
        <v>2632</v>
      </c>
      <c r="E45" s="166">
        <v>2924</v>
      </c>
      <c r="F45" s="166">
        <v>2809</v>
      </c>
      <c r="G45" s="166">
        <v>2936</v>
      </c>
      <c r="H45" s="167">
        <f t="shared" si="6"/>
        <v>4.521181915272332E-2</v>
      </c>
      <c r="I45" s="167">
        <f t="shared" si="7"/>
        <v>5.7266574343170333E-3</v>
      </c>
    </row>
    <row r="46" spans="2:9" x14ac:dyDescent="0.25">
      <c r="B46" s="165" t="s">
        <v>125</v>
      </c>
      <c r="C46" s="166">
        <v>424</v>
      </c>
      <c r="D46" s="166">
        <v>7782</v>
      </c>
      <c r="E46" s="166">
        <v>5608</v>
      </c>
      <c r="F46" s="166">
        <v>6694</v>
      </c>
      <c r="G46" s="166">
        <v>5005</v>
      </c>
      <c r="H46" s="167">
        <f t="shared" si="6"/>
        <v>-0.25231550642366296</v>
      </c>
      <c r="I46" s="167">
        <f t="shared" si="7"/>
        <v>9.7622344886773692E-3</v>
      </c>
    </row>
    <row r="47" spans="2:9" x14ac:dyDescent="0.25">
      <c r="B47" s="165" t="s">
        <v>121</v>
      </c>
      <c r="C47" s="166">
        <v>557</v>
      </c>
      <c r="D47" s="166">
        <v>3107</v>
      </c>
      <c r="E47" s="166">
        <v>4015</v>
      </c>
      <c r="F47" s="166">
        <v>3954</v>
      </c>
      <c r="G47" s="166">
        <v>4000</v>
      </c>
      <c r="H47" s="167">
        <f t="shared" si="6"/>
        <v>1.163378856853825E-2</v>
      </c>
      <c r="I47" s="167">
        <f t="shared" si="7"/>
        <v>7.8019856053365578E-3</v>
      </c>
    </row>
    <row r="48" spans="2:9" x14ac:dyDescent="0.25">
      <c r="B48" s="165" t="s">
        <v>130</v>
      </c>
      <c r="C48" s="166">
        <v>7</v>
      </c>
      <c r="D48" s="166">
        <v>501</v>
      </c>
      <c r="E48" s="166">
        <v>466</v>
      </c>
      <c r="F48" s="166">
        <v>658</v>
      </c>
      <c r="G48" s="166">
        <v>558</v>
      </c>
      <c r="H48" s="167">
        <f t="shared" si="6"/>
        <v>-0.15197568389057747</v>
      </c>
      <c r="I48" s="167">
        <f t="shared" si="7"/>
        <v>1.0883769919444498E-3</v>
      </c>
    </row>
    <row r="49" spans="2:9" x14ac:dyDescent="0.25">
      <c r="B49" s="165" t="s">
        <v>133</v>
      </c>
      <c r="C49" s="166">
        <v>25</v>
      </c>
      <c r="D49" s="166">
        <v>117</v>
      </c>
      <c r="E49" s="166">
        <v>387</v>
      </c>
      <c r="F49" s="166">
        <v>159</v>
      </c>
      <c r="G49" s="166">
        <v>188</v>
      </c>
      <c r="H49" s="167">
        <f t="shared" si="6"/>
        <v>0.1823899371069182</v>
      </c>
      <c r="I49" s="167">
        <f t="shared" si="7"/>
        <v>3.6669332345081823E-4</v>
      </c>
    </row>
    <row r="50" spans="2:9" x14ac:dyDescent="0.25">
      <c r="B50" s="170" t="s">
        <v>147</v>
      </c>
      <c r="C50" s="171">
        <f>C42-SUM(C43:C49)</f>
        <v>7212</v>
      </c>
      <c r="D50" s="171">
        <f>D42-SUM(D43:D49)</f>
        <v>26247</v>
      </c>
      <c r="E50" s="171">
        <f>E42-SUM(E43:E49)</f>
        <v>26074</v>
      </c>
      <c r="F50" s="171">
        <f>F42-SUM(F43:F49)</f>
        <v>30285</v>
      </c>
      <c r="G50" s="171">
        <f>G42-SUM(G43:G49)</f>
        <v>32649</v>
      </c>
      <c r="H50" s="172">
        <f t="shared" si="6"/>
        <v>7.8058444774640856E-2</v>
      </c>
      <c r="I50" s="172">
        <f t="shared" si="7"/>
        <v>6.3681757007158321E-2</v>
      </c>
    </row>
    <row r="51" spans="2:9" x14ac:dyDescent="0.25">
      <c r="B51" s="157" t="s">
        <v>48</v>
      </c>
      <c r="C51" s="176"/>
      <c r="D51" s="176"/>
      <c r="E51" s="176"/>
      <c r="F51" s="176"/>
      <c r="G51" s="176"/>
      <c r="H51" s="177"/>
      <c r="I51" s="177"/>
    </row>
    <row r="52" spans="2:9" x14ac:dyDescent="0.25">
      <c r="B52" s="158" t="s">
        <v>70</v>
      </c>
      <c r="C52" s="178">
        <v>1138</v>
      </c>
      <c r="D52" s="178">
        <v>2720</v>
      </c>
      <c r="E52" s="178">
        <v>3840</v>
      </c>
      <c r="F52" s="178">
        <v>2122</v>
      </c>
      <c r="G52" s="178">
        <v>2937</v>
      </c>
      <c r="H52" s="179">
        <f t="shared" ref="H52:H64" si="8">IFERROR(G52/F52-1,"-")</f>
        <v>0.38407163053722893</v>
      </c>
      <c r="I52" s="179">
        <f t="shared" ref="I52:I64" si="9">G52/G$10</f>
        <v>5.728607930718368E-3</v>
      </c>
    </row>
    <row r="53" spans="2:9" x14ac:dyDescent="0.25">
      <c r="B53" s="161" t="s">
        <v>99</v>
      </c>
      <c r="C53" s="162">
        <v>330</v>
      </c>
      <c r="D53" s="162">
        <v>547</v>
      </c>
      <c r="E53" s="162">
        <v>2113</v>
      </c>
      <c r="F53" s="162">
        <v>663</v>
      </c>
      <c r="G53" s="162">
        <v>587</v>
      </c>
      <c r="H53" s="163">
        <f t="shared" si="8"/>
        <v>-0.11463046757164408</v>
      </c>
      <c r="I53" s="163">
        <f t="shared" si="9"/>
        <v>1.1449413875831399E-3</v>
      </c>
    </row>
    <row r="54" spans="2:9" x14ac:dyDescent="0.25">
      <c r="B54" s="165" t="s">
        <v>105</v>
      </c>
      <c r="C54" s="166">
        <v>132</v>
      </c>
      <c r="D54" s="166">
        <v>264</v>
      </c>
      <c r="E54" s="166">
        <v>1635</v>
      </c>
      <c r="F54" s="166">
        <v>541</v>
      </c>
      <c r="G54" s="166">
        <v>339</v>
      </c>
      <c r="H54" s="167">
        <f t="shared" si="8"/>
        <v>-0.37338262476894635</v>
      </c>
      <c r="I54" s="167">
        <f t="shared" si="9"/>
        <v>6.6121828005227335E-4</v>
      </c>
    </row>
    <row r="55" spans="2:9" x14ac:dyDescent="0.25">
      <c r="B55" s="165" t="s">
        <v>102</v>
      </c>
      <c r="C55" s="166">
        <v>198</v>
      </c>
      <c r="D55" s="166">
        <v>283</v>
      </c>
      <c r="E55" s="166">
        <v>478</v>
      </c>
      <c r="F55" s="166">
        <v>122</v>
      </c>
      <c r="G55" s="166">
        <v>248</v>
      </c>
      <c r="H55" s="167">
        <f t="shared" si="8"/>
        <v>1.0327868852459017</v>
      </c>
      <c r="I55" s="167">
        <f t="shared" si="9"/>
        <v>4.8372310753086662E-4</v>
      </c>
    </row>
    <row r="56" spans="2:9" x14ac:dyDescent="0.25">
      <c r="B56" s="161" t="s">
        <v>109</v>
      </c>
      <c r="C56" s="162">
        <v>808</v>
      </c>
      <c r="D56" s="162">
        <v>2173</v>
      </c>
      <c r="E56" s="162">
        <v>1727</v>
      </c>
      <c r="F56" s="162">
        <v>1459</v>
      </c>
      <c r="G56" s="162">
        <v>2350</v>
      </c>
      <c r="H56" s="163">
        <f t="shared" si="8"/>
        <v>0.61069225496915691</v>
      </c>
      <c r="I56" s="163">
        <f t="shared" si="9"/>
        <v>4.5836665431352279E-3</v>
      </c>
    </row>
    <row r="57" spans="2:9" x14ac:dyDescent="0.25">
      <c r="B57" s="165" t="s">
        <v>112</v>
      </c>
      <c r="C57" s="166">
        <v>25</v>
      </c>
      <c r="D57" s="166">
        <v>962</v>
      </c>
      <c r="E57" s="166">
        <v>763</v>
      </c>
      <c r="F57" s="166">
        <v>898</v>
      </c>
      <c r="G57" s="166">
        <v>1042</v>
      </c>
      <c r="H57" s="167">
        <f t="shared" si="8"/>
        <v>0.16035634743875282</v>
      </c>
      <c r="I57" s="167">
        <f t="shared" si="9"/>
        <v>2.0324172501901736E-3</v>
      </c>
    </row>
    <row r="58" spans="2:9" x14ac:dyDescent="0.25">
      <c r="B58" s="165" t="s">
        <v>115</v>
      </c>
      <c r="C58" s="166">
        <v>212</v>
      </c>
      <c r="D58" s="166">
        <v>346</v>
      </c>
      <c r="E58" s="166">
        <v>139</v>
      </c>
      <c r="F58" s="166">
        <v>99</v>
      </c>
      <c r="G58" s="166">
        <v>292</v>
      </c>
      <c r="H58" s="167">
        <f t="shared" si="8"/>
        <v>1.9494949494949494</v>
      </c>
      <c r="I58" s="167">
        <f t="shared" si="9"/>
        <v>5.6954494918956869E-4</v>
      </c>
    </row>
    <row r="59" spans="2:9" x14ac:dyDescent="0.25">
      <c r="B59" s="165" t="s">
        <v>118</v>
      </c>
      <c r="C59" s="166">
        <v>191</v>
      </c>
      <c r="D59" s="166">
        <v>196</v>
      </c>
      <c r="E59" s="166">
        <v>163</v>
      </c>
      <c r="F59" s="166">
        <v>76</v>
      </c>
      <c r="G59" s="166">
        <v>156</v>
      </c>
      <c r="H59" s="167">
        <f t="shared" si="8"/>
        <v>1.0526315789473686</v>
      </c>
      <c r="I59" s="167">
        <f t="shared" si="9"/>
        <v>3.0427743860812577E-4</v>
      </c>
    </row>
    <row r="60" spans="2:9" x14ac:dyDescent="0.25">
      <c r="B60" s="165" t="s">
        <v>125</v>
      </c>
      <c r="C60" s="166">
        <v>24</v>
      </c>
      <c r="D60" s="166">
        <v>52</v>
      </c>
      <c r="E60" s="166">
        <v>23</v>
      </c>
      <c r="F60" s="166">
        <v>27</v>
      </c>
      <c r="G60" s="166">
        <v>43</v>
      </c>
      <c r="H60" s="167">
        <f t="shared" si="8"/>
        <v>0.59259259259259256</v>
      </c>
      <c r="I60" s="167">
        <f t="shared" si="9"/>
        <v>8.3871345257367994E-5</v>
      </c>
    </row>
    <row r="61" spans="2:9" x14ac:dyDescent="0.25">
      <c r="B61" s="165" t="s">
        <v>121</v>
      </c>
      <c r="C61" s="166">
        <v>33</v>
      </c>
      <c r="D61" s="166">
        <v>22</v>
      </c>
      <c r="E61" s="166">
        <v>43</v>
      </c>
      <c r="F61" s="166">
        <v>9</v>
      </c>
      <c r="G61" s="166">
        <v>42</v>
      </c>
      <c r="H61" s="167">
        <f t="shared" si="8"/>
        <v>3.666666666666667</v>
      </c>
      <c r="I61" s="167">
        <f t="shared" si="9"/>
        <v>8.192084885603386E-5</v>
      </c>
    </row>
    <row r="62" spans="2:9" x14ac:dyDescent="0.25">
      <c r="B62" s="165" t="s">
        <v>130</v>
      </c>
      <c r="C62" s="166">
        <v>5</v>
      </c>
      <c r="D62" s="166">
        <v>2</v>
      </c>
      <c r="E62" s="166">
        <v>4</v>
      </c>
      <c r="F62" s="166">
        <v>0</v>
      </c>
      <c r="G62" s="166">
        <v>3</v>
      </c>
      <c r="H62" s="167" t="str">
        <f t="shared" si="8"/>
        <v>-</v>
      </c>
      <c r="I62" s="167">
        <f t="shared" si="9"/>
        <v>5.8514892040024183E-6</v>
      </c>
    </row>
    <row r="63" spans="2:9" x14ac:dyDescent="0.25">
      <c r="B63" s="165" t="s">
        <v>133</v>
      </c>
      <c r="C63" s="166">
        <v>2</v>
      </c>
      <c r="D63" s="166">
        <v>2</v>
      </c>
      <c r="E63" s="166">
        <v>1</v>
      </c>
      <c r="F63" s="166">
        <v>0</v>
      </c>
      <c r="G63" s="166">
        <v>212</v>
      </c>
      <c r="H63" s="167" t="str">
        <f t="shared" si="8"/>
        <v>-</v>
      </c>
      <c r="I63" s="167">
        <f t="shared" si="9"/>
        <v>4.1350523708283757E-4</v>
      </c>
    </row>
    <row r="64" spans="2:9" x14ac:dyDescent="0.25">
      <c r="B64" s="170" t="s">
        <v>147</v>
      </c>
      <c r="C64" s="171">
        <f>C56-SUM(C57:C63)</f>
        <v>316</v>
      </c>
      <c r="D64" s="171">
        <f>D56-SUM(D57:D63)</f>
        <v>591</v>
      </c>
      <c r="E64" s="171">
        <f>E56-SUM(E57:E63)</f>
        <v>591</v>
      </c>
      <c r="F64" s="171">
        <f>F56-SUM(F57:F63)</f>
        <v>350</v>
      </c>
      <c r="G64" s="171">
        <f>G56-SUM(G57:G63)</f>
        <v>560</v>
      </c>
      <c r="H64" s="172">
        <f t="shared" si="8"/>
        <v>0.60000000000000009</v>
      </c>
      <c r="I64" s="172">
        <f t="shared" si="9"/>
        <v>1.0922779847471181E-3</v>
      </c>
    </row>
    <row r="65" spans="2:9" x14ac:dyDescent="0.25">
      <c r="B65" s="157" t="s">
        <v>49</v>
      </c>
      <c r="C65" s="176"/>
      <c r="D65" s="176"/>
      <c r="E65" s="176"/>
      <c r="F65" s="176"/>
      <c r="G65" s="176"/>
      <c r="H65" s="177"/>
      <c r="I65" s="177"/>
    </row>
    <row r="66" spans="2:9" x14ac:dyDescent="0.25">
      <c r="B66" s="158" t="s">
        <v>70</v>
      </c>
      <c r="C66" s="178">
        <v>5718</v>
      </c>
      <c r="D66" s="178">
        <v>14291</v>
      </c>
      <c r="E66" s="178">
        <v>8776</v>
      </c>
      <c r="F66" s="178">
        <v>25329</v>
      </c>
      <c r="G66" s="178">
        <v>18520</v>
      </c>
      <c r="H66" s="179">
        <f t="shared" ref="H66:H78" si="10">IFERROR(G66/F66-1,"-")</f>
        <v>-0.26882229855106798</v>
      </c>
      <c r="I66" s="179">
        <f t="shared" ref="I66:I78" si="11">G66/G$10</f>
        <v>3.6123193352708263E-2</v>
      </c>
    </row>
    <row r="67" spans="2:9" x14ac:dyDescent="0.25">
      <c r="B67" s="161" t="s">
        <v>99</v>
      </c>
      <c r="C67" s="162">
        <v>2835</v>
      </c>
      <c r="D67" s="162">
        <v>3869</v>
      </c>
      <c r="E67" s="162">
        <v>1129</v>
      </c>
      <c r="F67" s="162">
        <v>10543</v>
      </c>
      <c r="G67" s="162">
        <v>5798</v>
      </c>
      <c r="H67" s="163">
        <f t="shared" si="10"/>
        <v>-0.45006165228113437</v>
      </c>
      <c r="I67" s="163">
        <f t="shared" si="11"/>
        <v>1.1308978134935341E-2</v>
      </c>
    </row>
    <row r="68" spans="2:9" x14ac:dyDescent="0.25">
      <c r="B68" s="165" t="s">
        <v>105</v>
      </c>
      <c r="C68" s="166">
        <v>2745</v>
      </c>
      <c r="D68" s="166">
        <v>3000</v>
      </c>
      <c r="E68" s="166">
        <v>159</v>
      </c>
      <c r="F68" s="166">
        <v>7713</v>
      </c>
      <c r="G68" s="166">
        <v>2803</v>
      </c>
      <c r="H68" s="167">
        <f t="shared" si="10"/>
        <v>-0.63658757941138333</v>
      </c>
      <c r="I68" s="167">
        <f t="shared" si="11"/>
        <v>5.4672414129395934E-3</v>
      </c>
    </row>
    <row r="69" spans="2:9" x14ac:dyDescent="0.25">
      <c r="B69" s="165" t="s">
        <v>102</v>
      </c>
      <c r="C69" s="166">
        <v>90</v>
      </c>
      <c r="D69" s="166">
        <v>869</v>
      </c>
      <c r="E69" s="166">
        <v>970</v>
      </c>
      <c r="F69" s="166">
        <v>2830</v>
      </c>
      <c r="G69" s="166">
        <v>2995</v>
      </c>
      <c r="H69" s="167">
        <f t="shared" si="10"/>
        <v>5.8303886925795023E-2</v>
      </c>
      <c r="I69" s="167">
        <f t="shared" si="11"/>
        <v>5.8417367219957481E-3</v>
      </c>
    </row>
    <row r="70" spans="2:9" x14ac:dyDescent="0.25">
      <c r="B70" s="161" t="s">
        <v>109</v>
      </c>
      <c r="C70" s="162">
        <v>2883</v>
      </c>
      <c r="D70" s="162">
        <v>10422</v>
      </c>
      <c r="E70" s="162">
        <v>7647</v>
      </c>
      <c r="F70" s="162">
        <v>14786</v>
      </c>
      <c r="G70" s="162">
        <v>12722</v>
      </c>
      <c r="H70" s="163">
        <f t="shared" si="10"/>
        <v>-0.13959150547815502</v>
      </c>
      <c r="I70" s="163">
        <f t="shared" si="11"/>
        <v>2.4814215217772922E-2</v>
      </c>
    </row>
    <row r="71" spans="2:9" x14ac:dyDescent="0.25">
      <c r="B71" s="165" t="s">
        <v>112</v>
      </c>
      <c r="C71" s="166">
        <v>537</v>
      </c>
      <c r="D71" s="166">
        <v>3591</v>
      </c>
      <c r="E71" s="166">
        <v>2862</v>
      </c>
      <c r="F71" s="166">
        <v>6019</v>
      </c>
      <c r="G71" s="166">
        <v>7307</v>
      </c>
      <c r="H71" s="167">
        <f t="shared" si="10"/>
        <v>0.21398903472337594</v>
      </c>
      <c r="I71" s="167">
        <f t="shared" si="11"/>
        <v>1.4252277204548558E-2</v>
      </c>
    </row>
    <row r="72" spans="2:9" x14ac:dyDescent="0.25">
      <c r="B72" s="165" t="s">
        <v>115</v>
      </c>
      <c r="C72" s="166">
        <v>389</v>
      </c>
      <c r="D72" s="166">
        <v>505</v>
      </c>
      <c r="E72" s="166">
        <v>467</v>
      </c>
      <c r="F72" s="166">
        <v>415</v>
      </c>
      <c r="G72" s="166">
        <v>692</v>
      </c>
      <c r="H72" s="167">
        <f t="shared" si="10"/>
        <v>0.66746987951807224</v>
      </c>
      <c r="I72" s="167">
        <f t="shared" si="11"/>
        <v>1.3497435097232246E-3</v>
      </c>
    </row>
    <row r="73" spans="2:9" x14ac:dyDescent="0.25">
      <c r="B73" s="165" t="s">
        <v>118</v>
      </c>
      <c r="C73" s="166">
        <v>418</v>
      </c>
      <c r="D73" s="166">
        <v>2875</v>
      </c>
      <c r="E73" s="166">
        <v>820</v>
      </c>
      <c r="F73" s="166">
        <v>2292</v>
      </c>
      <c r="G73" s="166">
        <v>1140</v>
      </c>
      <c r="H73" s="167">
        <f t="shared" si="10"/>
        <v>-0.50261780104712039</v>
      </c>
      <c r="I73" s="167">
        <f t="shared" si="11"/>
        <v>2.223565897520919E-3</v>
      </c>
    </row>
    <row r="74" spans="2:9" x14ac:dyDescent="0.25">
      <c r="B74" s="165" t="s">
        <v>125</v>
      </c>
      <c r="C74" s="166">
        <v>151</v>
      </c>
      <c r="D74" s="166">
        <v>239</v>
      </c>
      <c r="E74" s="166">
        <v>342</v>
      </c>
      <c r="F74" s="166">
        <v>845</v>
      </c>
      <c r="G74" s="166">
        <v>333</v>
      </c>
      <c r="H74" s="167">
        <f t="shared" si="10"/>
        <v>-0.60591715976331362</v>
      </c>
      <c r="I74" s="167">
        <f t="shared" si="11"/>
        <v>6.4951530164426851E-4</v>
      </c>
    </row>
    <row r="75" spans="2:9" x14ac:dyDescent="0.25">
      <c r="B75" s="165" t="s">
        <v>121</v>
      </c>
      <c r="C75" s="166">
        <v>210</v>
      </c>
      <c r="D75" s="166">
        <v>32</v>
      </c>
      <c r="E75" s="166">
        <v>273</v>
      </c>
      <c r="F75" s="166">
        <v>476</v>
      </c>
      <c r="G75" s="166">
        <v>267</v>
      </c>
      <c r="H75" s="167">
        <f t="shared" si="10"/>
        <v>-0.43907563025210083</v>
      </c>
      <c r="I75" s="167">
        <f t="shared" si="11"/>
        <v>5.2078253915621524E-4</v>
      </c>
    </row>
    <row r="76" spans="2:9" x14ac:dyDescent="0.25">
      <c r="B76" s="165" t="s">
        <v>130</v>
      </c>
      <c r="C76" s="166">
        <v>1</v>
      </c>
      <c r="D76" s="166">
        <v>2</v>
      </c>
      <c r="E76" s="166">
        <v>1</v>
      </c>
      <c r="F76" s="166">
        <v>0</v>
      </c>
      <c r="G76" s="166">
        <v>0</v>
      </c>
      <c r="H76" s="167" t="str">
        <f t="shared" si="10"/>
        <v>-</v>
      </c>
      <c r="I76" s="167">
        <f t="shared" si="11"/>
        <v>0</v>
      </c>
    </row>
    <row r="77" spans="2:9" x14ac:dyDescent="0.25">
      <c r="B77" s="165" t="s">
        <v>133</v>
      </c>
      <c r="C77" s="166">
        <v>0</v>
      </c>
      <c r="D77" s="166">
        <v>13</v>
      </c>
      <c r="E77" s="166">
        <v>28</v>
      </c>
      <c r="F77" s="166">
        <v>22</v>
      </c>
      <c r="G77" s="166">
        <v>7</v>
      </c>
      <c r="H77" s="167">
        <f t="shared" si="10"/>
        <v>-0.68181818181818188</v>
      </c>
      <c r="I77" s="167">
        <f t="shared" si="11"/>
        <v>1.3653474809338976E-5</v>
      </c>
    </row>
    <row r="78" spans="2:9" x14ac:dyDescent="0.25">
      <c r="B78" s="170" t="s">
        <v>147</v>
      </c>
      <c r="C78" s="171">
        <f>C70-SUM(C71:C77)</f>
        <v>1177</v>
      </c>
      <c r="D78" s="171">
        <f>D70-SUM(D71:D77)</f>
        <v>3165</v>
      </c>
      <c r="E78" s="171">
        <f>E70-SUM(E71:E77)</f>
        <v>2854</v>
      </c>
      <c r="F78" s="171">
        <f>F70-SUM(F71:F77)</f>
        <v>4717</v>
      </c>
      <c r="G78" s="171">
        <f>G70-SUM(G71:G77)</f>
        <v>2976</v>
      </c>
      <c r="H78" s="172">
        <f t="shared" si="10"/>
        <v>-0.3690905236379054</v>
      </c>
      <c r="I78" s="172">
        <f t="shared" si="11"/>
        <v>5.804677290370399E-3</v>
      </c>
    </row>
    <row r="79" spans="2:9" x14ac:dyDescent="0.25">
      <c r="B79" s="157" t="s">
        <v>50</v>
      </c>
      <c r="C79" s="176"/>
      <c r="D79" s="176"/>
      <c r="E79" s="176"/>
      <c r="F79" s="176"/>
      <c r="G79" s="176"/>
      <c r="H79" s="177"/>
      <c r="I79" s="177"/>
    </row>
    <row r="80" spans="2:9" x14ac:dyDescent="0.25">
      <c r="B80" s="158" t="s">
        <v>70</v>
      </c>
      <c r="C80" s="178">
        <v>19096</v>
      </c>
      <c r="D80" s="178">
        <v>61056</v>
      </c>
      <c r="E80" s="178">
        <v>66758</v>
      </c>
      <c r="F80" s="178">
        <v>86719</v>
      </c>
      <c r="G80" s="178">
        <v>86940</v>
      </c>
      <c r="H80" s="179">
        <f t="shared" ref="H80:H92" si="12">IFERROR(G80/F80-1,"-")</f>
        <v>2.5484611215536024E-3</v>
      </c>
      <c r="I80" s="179">
        <f t="shared" ref="I80:I92" si="13">G80/G$10</f>
        <v>0.16957615713199009</v>
      </c>
    </row>
    <row r="81" spans="2:9" x14ac:dyDescent="0.25">
      <c r="B81" s="161" t="s">
        <v>99</v>
      </c>
      <c r="C81" s="162">
        <v>10928</v>
      </c>
      <c r="D81" s="162">
        <v>34978</v>
      </c>
      <c r="E81" s="162">
        <v>34696</v>
      </c>
      <c r="F81" s="162">
        <v>44613</v>
      </c>
      <c r="G81" s="162">
        <v>45584</v>
      </c>
      <c r="H81" s="163">
        <f t="shared" si="12"/>
        <v>2.176495640284215E-2</v>
      </c>
      <c r="I81" s="163">
        <f t="shared" si="13"/>
        <v>8.8911427958415418E-2</v>
      </c>
    </row>
    <row r="82" spans="2:9" x14ac:dyDescent="0.25">
      <c r="B82" s="165" t="s">
        <v>105</v>
      </c>
      <c r="C82" s="166">
        <v>5488</v>
      </c>
      <c r="D82" s="166">
        <v>8863</v>
      </c>
      <c r="E82" s="166">
        <v>9434</v>
      </c>
      <c r="F82" s="166">
        <v>14307</v>
      </c>
      <c r="G82" s="166">
        <v>11176</v>
      </c>
      <c r="H82" s="167">
        <f t="shared" si="12"/>
        <v>-0.21884392255539242</v>
      </c>
      <c r="I82" s="167">
        <f t="shared" si="13"/>
        <v>2.1798747781310343E-2</v>
      </c>
    </row>
    <row r="83" spans="2:9" x14ac:dyDescent="0.25">
      <c r="B83" s="165" t="s">
        <v>102</v>
      </c>
      <c r="C83" s="166">
        <v>5440</v>
      </c>
      <c r="D83" s="166">
        <v>26115</v>
      </c>
      <c r="E83" s="166">
        <v>25262</v>
      </c>
      <c r="F83" s="166">
        <v>30306</v>
      </c>
      <c r="G83" s="166">
        <v>34408</v>
      </c>
      <c r="H83" s="167">
        <f t="shared" si="12"/>
        <v>0.13535273543192772</v>
      </c>
      <c r="I83" s="167">
        <f t="shared" si="13"/>
        <v>6.7112680177105075E-2</v>
      </c>
    </row>
    <row r="84" spans="2:9" x14ac:dyDescent="0.25">
      <c r="B84" s="161" t="s">
        <v>109</v>
      </c>
      <c r="C84" s="162">
        <v>8168</v>
      </c>
      <c r="D84" s="162">
        <v>26078</v>
      </c>
      <c r="E84" s="162">
        <v>32062</v>
      </c>
      <c r="F84" s="162">
        <v>42106</v>
      </c>
      <c r="G84" s="162">
        <v>41356</v>
      </c>
      <c r="H84" s="163">
        <f t="shared" si="12"/>
        <v>-1.7812188286704944E-2</v>
      </c>
      <c r="I84" s="163">
        <f t="shared" si="13"/>
        <v>8.0664729173574673E-2</v>
      </c>
    </row>
    <row r="85" spans="2:9" x14ac:dyDescent="0.25">
      <c r="B85" s="165" t="s">
        <v>112</v>
      </c>
      <c r="C85" s="166">
        <v>558</v>
      </c>
      <c r="D85" s="166">
        <v>4985</v>
      </c>
      <c r="E85" s="166">
        <v>6650</v>
      </c>
      <c r="F85" s="166">
        <v>8462</v>
      </c>
      <c r="G85" s="166">
        <v>7986</v>
      </c>
      <c r="H85" s="167">
        <f t="shared" si="12"/>
        <v>-5.6251477192153176E-2</v>
      </c>
      <c r="I85" s="167">
        <f t="shared" si="13"/>
        <v>1.5576664261054439E-2</v>
      </c>
    </row>
    <row r="86" spans="2:9" x14ac:dyDescent="0.25">
      <c r="B86" s="165" t="s">
        <v>115</v>
      </c>
      <c r="C86" s="166">
        <v>1466</v>
      </c>
      <c r="D86" s="166">
        <v>8945</v>
      </c>
      <c r="E86" s="166">
        <v>9635</v>
      </c>
      <c r="F86" s="166">
        <v>11356</v>
      </c>
      <c r="G86" s="166">
        <v>10353</v>
      </c>
      <c r="H86" s="167">
        <f t="shared" si="12"/>
        <v>-8.832335329341312E-2</v>
      </c>
      <c r="I86" s="167">
        <f t="shared" si="13"/>
        <v>2.0193489243012348E-2</v>
      </c>
    </row>
    <row r="87" spans="2:9" x14ac:dyDescent="0.25">
      <c r="B87" s="165" t="s">
        <v>118</v>
      </c>
      <c r="C87" s="166">
        <v>1630</v>
      </c>
      <c r="D87" s="166">
        <v>2624</v>
      </c>
      <c r="E87" s="166">
        <v>3421</v>
      </c>
      <c r="F87" s="166">
        <v>5792</v>
      </c>
      <c r="G87" s="166">
        <v>6678</v>
      </c>
      <c r="H87" s="167">
        <f t="shared" si="12"/>
        <v>0.15296961325966851</v>
      </c>
      <c r="I87" s="167">
        <f t="shared" si="13"/>
        <v>1.3025414968109383E-2</v>
      </c>
    </row>
    <row r="88" spans="2:9" x14ac:dyDescent="0.25">
      <c r="B88" s="165" t="s">
        <v>125</v>
      </c>
      <c r="C88" s="166">
        <v>143</v>
      </c>
      <c r="D88" s="166">
        <v>817</v>
      </c>
      <c r="E88" s="166">
        <v>782</v>
      </c>
      <c r="F88" s="166">
        <v>1286</v>
      </c>
      <c r="G88" s="166">
        <v>1016</v>
      </c>
      <c r="H88" s="167">
        <f t="shared" si="12"/>
        <v>-0.20995334370139973</v>
      </c>
      <c r="I88" s="167">
        <f t="shared" si="13"/>
        <v>1.9817043437554858E-3</v>
      </c>
    </row>
    <row r="89" spans="2:9" x14ac:dyDescent="0.25">
      <c r="B89" s="165" t="s">
        <v>121</v>
      </c>
      <c r="C89" s="166">
        <v>261</v>
      </c>
      <c r="D89" s="166">
        <v>346</v>
      </c>
      <c r="E89" s="166">
        <v>410</v>
      </c>
      <c r="F89" s="166">
        <v>678</v>
      </c>
      <c r="G89" s="166">
        <v>583</v>
      </c>
      <c r="H89" s="167">
        <f t="shared" si="12"/>
        <v>-0.14011799410029502</v>
      </c>
      <c r="I89" s="167">
        <f t="shared" si="13"/>
        <v>1.1371394019778034E-3</v>
      </c>
    </row>
    <row r="90" spans="2:9" x14ac:dyDescent="0.25">
      <c r="B90" s="165" t="s">
        <v>130</v>
      </c>
      <c r="C90" s="166">
        <v>38</v>
      </c>
      <c r="D90" s="166">
        <v>85</v>
      </c>
      <c r="E90" s="166">
        <v>239</v>
      </c>
      <c r="F90" s="166">
        <v>163</v>
      </c>
      <c r="G90" s="166">
        <v>156</v>
      </c>
      <c r="H90" s="167">
        <f t="shared" si="12"/>
        <v>-4.2944785276073594E-2</v>
      </c>
      <c r="I90" s="167">
        <f t="shared" si="13"/>
        <v>3.0427743860812577E-4</v>
      </c>
    </row>
    <row r="91" spans="2:9" x14ac:dyDescent="0.25">
      <c r="B91" s="165" t="s">
        <v>133</v>
      </c>
      <c r="C91" s="166">
        <v>108</v>
      </c>
      <c r="D91" s="166">
        <v>52</v>
      </c>
      <c r="E91" s="166">
        <v>138</v>
      </c>
      <c r="F91" s="166">
        <v>121</v>
      </c>
      <c r="G91" s="166">
        <v>64</v>
      </c>
      <c r="H91" s="167">
        <f t="shared" si="12"/>
        <v>-0.47107438016528924</v>
      </c>
      <c r="I91" s="167">
        <f t="shared" si="13"/>
        <v>1.2483176968538492E-4</v>
      </c>
    </row>
    <row r="92" spans="2:9" x14ac:dyDescent="0.25">
      <c r="B92" s="170" t="s">
        <v>147</v>
      </c>
      <c r="C92" s="171">
        <f>C84-SUM(C85:C91)</f>
        <v>3964</v>
      </c>
      <c r="D92" s="171">
        <f>D84-SUM(D85:D91)</f>
        <v>8224</v>
      </c>
      <c r="E92" s="171">
        <f>E84-SUM(E85:E91)</f>
        <v>10787</v>
      </c>
      <c r="F92" s="171">
        <f>F84-SUM(F85:F91)</f>
        <v>14248</v>
      </c>
      <c r="G92" s="171">
        <f>G84-SUM(G85:G91)</f>
        <v>14520</v>
      </c>
      <c r="H92" s="172">
        <f t="shared" si="12"/>
        <v>1.9090398652442442E-2</v>
      </c>
      <c r="I92" s="172">
        <f t="shared" si="13"/>
        <v>2.8321207747371707E-2</v>
      </c>
    </row>
    <row r="93" spans="2:9" x14ac:dyDescent="0.25">
      <c r="B93" s="157" t="s">
        <v>51</v>
      </c>
      <c r="C93" s="176"/>
      <c r="D93" s="176"/>
      <c r="E93" s="176"/>
      <c r="F93" s="176"/>
      <c r="G93" s="176"/>
      <c r="H93" s="177"/>
      <c r="I93" s="177"/>
    </row>
    <row r="94" spans="2:9" x14ac:dyDescent="0.25">
      <c r="B94" s="158" t="s">
        <v>70</v>
      </c>
      <c r="C94" s="178">
        <v>2751</v>
      </c>
      <c r="D94" s="178">
        <v>3819</v>
      </c>
      <c r="E94" s="178">
        <v>5279</v>
      </c>
      <c r="F94" s="178">
        <v>5198</v>
      </c>
      <c r="G94" s="178">
        <v>5248</v>
      </c>
      <c r="H94" s="179">
        <f t="shared" ref="H94:H106" si="14">IFERROR(G94/F94-1,"-")</f>
        <v>9.6190842631780349E-3</v>
      </c>
      <c r="I94" s="179">
        <f t="shared" ref="I94:I106" si="15">G94/G$10</f>
        <v>1.0236205114201565E-2</v>
      </c>
    </row>
    <row r="95" spans="2:9" x14ac:dyDescent="0.25">
      <c r="B95" s="161" t="s">
        <v>99</v>
      </c>
      <c r="C95" s="162">
        <v>1782</v>
      </c>
      <c r="D95" s="162">
        <v>2528</v>
      </c>
      <c r="E95" s="162">
        <v>3658</v>
      </c>
      <c r="F95" s="162">
        <v>3702</v>
      </c>
      <c r="G95" s="162">
        <v>3629</v>
      </c>
      <c r="H95" s="163">
        <f t="shared" si="14"/>
        <v>-1.9719070772555414E-2</v>
      </c>
      <c r="I95" s="163">
        <f t="shared" si="15"/>
        <v>7.0783514404415921E-3</v>
      </c>
    </row>
    <row r="96" spans="2:9" x14ac:dyDescent="0.25">
      <c r="B96" s="165" t="s">
        <v>105</v>
      </c>
      <c r="C96" s="166">
        <v>1083</v>
      </c>
      <c r="D96" s="166">
        <v>1015</v>
      </c>
      <c r="E96" s="166">
        <v>1392</v>
      </c>
      <c r="F96" s="166">
        <v>1452</v>
      </c>
      <c r="G96" s="166">
        <v>1476</v>
      </c>
      <c r="H96" s="167">
        <f t="shared" si="14"/>
        <v>1.6528925619834656E-2</v>
      </c>
      <c r="I96" s="167">
        <f t="shared" si="15"/>
        <v>2.8789326883691901E-3</v>
      </c>
    </row>
    <row r="97" spans="2:9" x14ac:dyDescent="0.25">
      <c r="B97" s="165" t="s">
        <v>102</v>
      </c>
      <c r="C97" s="166">
        <v>699</v>
      </c>
      <c r="D97" s="166">
        <v>1513</v>
      </c>
      <c r="E97" s="166">
        <v>2266</v>
      </c>
      <c r="F97" s="166">
        <v>2250</v>
      </c>
      <c r="G97" s="166">
        <v>2153</v>
      </c>
      <c r="H97" s="167">
        <f t="shared" si="14"/>
        <v>-4.31111111111111E-2</v>
      </c>
      <c r="I97" s="167">
        <f t="shared" si="15"/>
        <v>4.1994187520724025E-3</v>
      </c>
    </row>
    <row r="98" spans="2:9" x14ac:dyDescent="0.25">
      <c r="B98" s="161" t="s">
        <v>109</v>
      </c>
      <c r="C98" s="162">
        <v>969</v>
      </c>
      <c r="D98" s="162">
        <v>1291</v>
      </c>
      <c r="E98" s="162">
        <v>1621</v>
      </c>
      <c r="F98" s="162">
        <v>1496</v>
      </c>
      <c r="G98" s="162">
        <v>1619</v>
      </c>
      <c r="H98" s="163">
        <f t="shared" si="14"/>
        <v>8.2219251336898447E-2</v>
      </c>
      <c r="I98" s="163">
        <f t="shared" si="15"/>
        <v>3.1578536737599718E-3</v>
      </c>
    </row>
    <row r="99" spans="2:9" x14ac:dyDescent="0.25">
      <c r="B99" s="165" t="s">
        <v>112</v>
      </c>
      <c r="C99" s="166">
        <v>22</v>
      </c>
      <c r="D99" s="166">
        <v>147</v>
      </c>
      <c r="E99" s="166">
        <v>163</v>
      </c>
      <c r="F99" s="166">
        <v>165</v>
      </c>
      <c r="G99" s="166">
        <v>138</v>
      </c>
      <c r="H99" s="167">
        <f t="shared" si="14"/>
        <v>-0.16363636363636369</v>
      </c>
      <c r="I99" s="167">
        <f t="shared" si="15"/>
        <v>2.6916850338411127E-4</v>
      </c>
    </row>
    <row r="100" spans="2:9" x14ac:dyDescent="0.25">
      <c r="B100" s="165" t="s">
        <v>115</v>
      </c>
      <c r="C100" s="166">
        <v>134</v>
      </c>
      <c r="D100" s="166">
        <v>244</v>
      </c>
      <c r="E100" s="166">
        <v>254</v>
      </c>
      <c r="F100" s="166">
        <v>285</v>
      </c>
      <c r="G100" s="166">
        <v>263</v>
      </c>
      <c r="H100" s="167">
        <f t="shared" si="14"/>
        <v>-7.7192982456140369E-2</v>
      </c>
      <c r="I100" s="167">
        <f t="shared" si="15"/>
        <v>5.1298055355087865E-4</v>
      </c>
    </row>
    <row r="101" spans="2:9" x14ac:dyDescent="0.25">
      <c r="B101" s="165" t="s">
        <v>118</v>
      </c>
      <c r="C101" s="166">
        <v>400</v>
      </c>
      <c r="D101" s="166">
        <v>290</v>
      </c>
      <c r="E101" s="166">
        <v>324</v>
      </c>
      <c r="F101" s="166">
        <v>307</v>
      </c>
      <c r="G101" s="166">
        <v>302</v>
      </c>
      <c r="H101" s="167">
        <f t="shared" si="14"/>
        <v>-1.6286644951140072E-2</v>
      </c>
      <c r="I101" s="167">
        <f t="shared" si="15"/>
        <v>5.8904991320291012E-4</v>
      </c>
    </row>
    <row r="102" spans="2:9" x14ac:dyDescent="0.25">
      <c r="B102" s="165" t="s">
        <v>125</v>
      </c>
      <c r="C102" s="166">
        <v>21</v>
      </c>
      <c r="D102" s="166">
        <v>89</v>
      </c>
      <c r="E102" s="166">
        <v>49</v>
      </c>
      <c r="F102" s="166">
        <v>46</v>
      </c>
      <c r="G102" s="166">
        <v>77</v>
      </c>
      <c r="H102" s="167">
        <f t="shared" si="14"/>
        <v>0.67391304347826098</v>
      </c>
      <c r="I102" s="167">
        <f t="shared" si="15"/>
        <v>1.5018822290272874E-4</v>
      </c>
    </row>
    <row r="103" spans="2:9" x14ac:dyDescent="0.25">
      <c r="B103" s="165" t="s">
        <v>121</v>
      </c>
      <c r="C103" s="166">
        <v>44</v>
      </c>
      <c r="D103" s="166">
        <v>33</v>
      </c>
      <c r="E103" s="166">
        <v>32</v>
      </c>
      <c r="F103" s="166">
        <v>49</v>
      </c>
      <c r="G103" s="166">
        <v>43</v>
      </c>
      <c r="H103" s="167">
        <f t="shared" si="14"/>
        <v>-0.12244897959183676</v>
      </c>
      <c r="I103" s="167">
        <f t="shared" si="15"/>
        <v>8.3871345257367994E-5</v>
      </c>
    </row>
    <row r="104" spans="2:9" x14ac:dyDescent="0.25">
      <c r="B104" s="165" t="s">
        <v>130</v>
      </c>
      <c r="C104" s="166">
        <v>2</v>
      </c>
      <c r="D104" s="166">
        <v>6</v>
      </c>
      <c r="E104" s="166">
        <v>2</v>
      </c>
      <c r="F104" s="166">
        <v>0</v>
      </c>
      <c r="G104" s="166">
        <v>4</v>
      </c>
      <c r="H104" s="167" t="str">
        <f t="shared" si="14"/>
        <v>-</v>
      </c>
      <c r="I104" s="167">
        <f t="shared" si="15"/>
        <v>7.8019856053365577E-6</v>
      </c>
    </row>
    <row r="105" spans="2:9" x14ac:dyDescent="0.25">
      <c r="B105" s="165" t="s">
        <v>133</v>
      </c>
      <c r="C105" s="166">
        <v>12</v>
      </c>
      <c r="D105" s="166">
        <v>6</v>
      </c>
      <c r="E105" s="166">
        <v>14</v>
      </c>
      <c r="F105" s="166">
        <v>4</v>
      </c>
      <c r="G105" s="166">
        <v>14</v>
      </c>
      <c r="H105" s="167">
        <f t="shared" si="14"/>
        <v>2.5</v>
      </c>
      <c r="I105" s="167">
        <f t="shared" si="15"/>
        <v>2.7306949618677952E-5</v>
      </c>
    </row>
    <row r="106" spans="2:9" x14ac:dyDescent="0.25">
      <c r="B106" s="170" t="s">
        <v>147</v>
      </c>
      <c r="C106" s="171">
        <f>C98-SUM(C99:C105)</f>
        <v>334</v>
      </c>
      <c r="D106" s="171">
        <f>D98-SUM(D99:D105)</f>
        <v>476</v>
      </c>
      <c r="E106" s="171">
        <f>E98-SUM(E99:E105)</f>
        <v>783</v>
      </c>
      <c r="F106" s="171">
        <f>F98-SUM(F99:F105)</f>
        <v>640</v>
      </c>
      <c r="G106" s="171">
        <f>G98-SUM(G99:G105)</f>
        <v>778</v>
      </c>
      <c r="H106" s="172">
        <f t="shared" si="14"/>
        <v>0.21562499999999996</v>
      </c>
      <c r="I106" s="172">
        <f t="shared" si="15"/>
        <v>1.5174862002379605E-3</v>
      </c>
    </row>
    <row r="107" spans="2:9" x14ac:dyDescent="0.25">
      <c r="B107" s="157" t="s">
        <v>52</v>
      </c>
      <c r="C107" s="176"/>
      <c r="D107" s="176"/>
      <c r="E107" s="176"/>
      <c r="F107" s="176"/>
      <c r="G107" s="176"/>
      <c r="H107" s="177"/>
      <c r="I107" s="177"/>
    </row>
    <row r="108" spans="2:9" x14ac:dyDescent="0.25">
      <c r="B108" s="158" t="s">
        <v>70</v>
      </c>
      <c r="C108" s="178">
        <v>7717</v>
      </c>
      <c r="D108" s="178">
        <v>18718</v>
      </c>
      <c r="E108" s="178">
        <v>23616</v>
      </c>
      <c r="F108" s="178">
        <v>24885</v>
      </c>
      <c r="G108" s="178">
        <v>26096</v>
      </c>
      <c r="H108" s="179">
        <f t="shared" ref="H108:H120" si="16">IFERROR(G108/F108-1,"-")</f>
        <v>4.8663853727144879E-2</v>
      </c>
      <c r="I108" s="179">
        <f t="shared" ref="I108:I120" si="17">G108/G$10</f>
        <v>5.0900154089215707E-2</v>
      </c>
    </row>
    <row r="109" spans="2:9" x14ac:dyDescent="0.25">
      <c r="B109" s="161" t="s">
        <v>99</v>
      </c>
      <c r="C109" s="162">
        <v>4722</v>
      </c>
      <c r="D109" s="162">
        <v>4420</v>
      </c>
      <c r="E109" s="162">
        <v>4325</v>
      </c>
      <c r="F109" s="162">
        <v>6379</v>
      </c>
      <c r="G109" s="162">
        <v>6737</v>
      </c>
      <c r="H109" s="163">
        <f t="shared" si="16"/>
        <v>5.6121649161310572E-2</v>
      </c>
      <c r="I109" s="163">
        <f t="shared" si="17"/>
        <v>1.3140494255788098E-2</v>
      </c>
    </row>
    <row r="110" spans="2:9" x14ac:dyDescent="0.25">
      <c r="B110" s="165" t="s">
        <v>105</v>
      </c>
      <c r="C110" s="166">
        <v>4131</v>
      </c>
      <c r="D110" s="166">
        <v>1742</v>
      </c>
      <c r="E110" s="166">
        <v>1143</v>
      </c>
      <c r="F110" s="166">
        <v>1614</v>
      </c>
      <c r="G110" s="166">
        <v>2519</v>
      </c>
      <c r="H110" s="167">
        <f t="shared" si="16"/>
        <v>0.5607187112763321</v>
      </c>
      <c r="I110" s="167">
        <f t="shared" si="17"/>
        <v>4.9133004349606975E-3</v>
      </c>
    </row>
    <row r="111" spans="2:9" x14ac:dyDescent="0.25">
      <c r="B111" s="165" t="s">
        <v>102</v>
      </c>
      <c r="C111" s="166">
        <v>591</v>
      </c>
      <c r="D111" s="166">
        <v>2678</v>
      </c>
      <c r="E111" s="166">
        <v>3182</v>
      </c>
      <c r="F111" s="166">
        <v>4765</v>
      </c>
      <c r="G111" s="166">
        <v>4218</v>
      </c>
      <c r="H111" s="167">
        <f t="shared" si="16"/>
        <v>-0.1147953830010493</v>
      </c>
      <c r="I111" s="167">
        <f t="shared" si="17"/>
        <v>8.2271938208273998E-3</v>
      </c>
    </row>
    <row r="112" spans="2:9" x14ac:dyDescent="0.25">
      <c r="B112" s="161" t="s">
        <v>109</v>
      </c>
      <c r="C112" s="162">
        <v>2995</v>
      </c>
      <c r="D112" s="162">
        <v>14298</v>
      </c>
      <c r="E112" s="162">
        <v>19291</v>
      </c>
      <c r="F112" s="162">
        <v>18506</v>
      </c>
      <c r="G112" s="162">
        <v>19359</v>
      </c>
      <c r="H112" s="163">
        <f t="shared" si="16"/>
        <v>4.6093158975467396E-2</v>
      </c>
      <c r="I112" s="163">
        <f t="shared" si="17"/>
        <v>3.7759659833427606E-2</v>
      </c>
    </row>
    <row r="113" spans="2:9" x14ac:dyDescent="0.25">
      <c r="B113" s="165" t="s">
        <v>112</v>
      </c>
      <c r="C113" s="166">
        <v>209</v>
      </c>
      <c r="D113" s="166">
        <v>9184</v>
      </c>
      <c r="E113" s="166">
        <v>13035</v>
      </c>
      <c r="F113" s="166">
        <v>11718</v>
      </c>
      <c r="G113" s="166">
        <v>12261</v>
      </c>
      <c r="H113" s="167">
        <f t="shared" si="16"/>
        <v>4.6338965693804468E-2</v>
      </c>
      <c r="I113" s="167">
        <f t="shared" si="17"/>
        <v>2.3915036376757886E-2</v>
      </c>
    </row>
    <row r="114" spans="2:9" x14ac:dyDescent="0.25">
      <c r="B114" s="165" t="s">
        <v>115</v>
      </c>
      <c r="C114" s="166">
        <v>586</v>
      </c>
      <c r="D114" s="166">
        <v>358</v>
      </c>
      <c r="E114" s="166">
        <v>789</v>
      </c>
      <c r="F114" s="166">
        <v>665</v>
      </c>
      <c r="G114" s="166">
        <v>738</v>
      </c>
      <c r="H114" s="167">
        <f t="shared" si="16"/>
        <v>0.10977443609022552</v>
      </c>
      <c r="I114" s="167">
        <f t="shared" si="17"/>
        <v>1.439466344184595E-3</v>
      </c>
    </row>
    <row r="115" spans="2:9" x14ac:dyDescent="0.25">
      <c r="B115" s="165" t="s">
        <v>118</v>
      </c>
      <c r="C115" s="166">
        <v>864</v>
      </c>
      <c r="D115" s="166">
        <v>880</v>
      </c>
      <c r="E115" s="166">
        <v>1370</v>
      </c>
      <c r="F115" s="166">
        <v>1388</v>
      </c>
      <c r="G115" s="166">
        <v>1811</v>
      </c>
      <c r="H115" s="167">
        <f t="shared" si="16"/>
        <v>0.30475504322766578</v>
      </c>
      <c r="I115" s="167">
        <f t="shared" si="17"/>
        <v>3.5323489828161269E-3</v>
      </c>
    </row>
    <row r="116" spans="2:9" x14ac:dyDescent="0.25">
      <c r="B116" s="165" t="s">
        <v>125</v>
      </c>
      <c r="C116" s="166">
        <v>72</v>
      </c>
      <c r="D116" s="166">
        <v>1093</v>
      </c>
      <c r="E116" s="166">
        <v>706</v>
      </c>
      <c r="F116" s="166">
        <v>797</v>
      </c>
      <c r="G116" s="166">
        <v>614</v>
      </c>
      <c r="H116" s="167">
        <f t="shared" si="16"/>
        <v>-0.22961104140526978</v>
      </c>
      <c r="I116" s="167">
        <f t="shared" si="17"/>
        <v>1.1976047904191617E-3</v>
      </c>
    </row>
    <row r="117" spans="2:9" x14ac:dyDescent="0.25">
      <c r="B117" s="165" t="s">
        <v>121</v>
      </c>
      <c r="C117" s="166">
        <v>358</v>
      </c>
      <c r="D117" s="166">
        <v>369</v>
      </c>
      <c r="E117" s="166">
        <v>404</v>
      </c>
      <c r="F117" s="166">
        <v>321</v>
      </c>
      <c r="G117" s="166">
        <v>405</v>
      </c>
      <c r="H117" s="167">
        <f t="shared" si="16"/>
        <v>0.26168224299065423</v>
      </c>
      <c r="I117" s="167">
        <f t="shared" si="17"/>
        <v>7.8995104254032651E-4</v>
      </c>
    </row>
    <row r="118" spans="2:9" x14ac:dyDescent="0.25">
      <c r="B118" s="165" t="s">
        <v>130</v>
      </c>
      <c r="C118" s="166">
        <v>0</v>
      </c>
      <c r="D118" s="166">
        <v>16</v>
      </c>
      <c r="E118" s="166">
        <v>19</v>
      </c>
      <c r="F118" s="166">
        <v>23</v>
      </c>
      <c r="G118" s="166">
        <v>20</v>
      </c>
      <c r="H118" s="167">
        <f t="shared" si="16"/>
        <v>-0.13043478260869568</v>
      </c>
      <c r="I118" s="167">
        <f t="shared" si="17"/>
        <v>3.9009928026682789E-5</v>
      </c>
    </row>
    <row r="119" spans="2:9" x14ac:dyDescent="0.25">
      <c r="B119" s="165" t="s">
        <v>133</v>
      </c>
      <c r="C119" s="166">
        <v>4</v>
      </c>
      <c r="D119" s="166">
        <v>30</v>
      </c>
      <c r="E119" s="166">
        <v>3</v>
      </c>
      <c r="F119" s="166">
        <v>15</v>
      </c>
      <c r="G119" s="166">
        <v>33</v>
      </c>
      <c r="H119" s="167">
        <f t="shared" si="16"/>
        <v>1.2000000000000002</v>
      </c>
      <c r="I119" s="167">
        <f t="shared" si="17"/>
        <v>6.436638124402661E-5</v>
      </c>
    </row>
    <row r="120" spans="2:9" x14ac:dyDescent="0.25">
      <c r="B120" s="170" t="s">
        <v>147</v>
      </c>
      <c r="C120" s="171">
        <f>C112-SUM(C113:C119)</f>
        <v>902</v>
      </c>
      <c r="D120" s="171">
        <f>D112-SUM(D113:D119)</f>
        <v>2368</v>
      </c>
      <c r="E120" s="171">
        <f>E112-SUM(E113:E119)</f>
        <v>2965</v>
      </c>
      <c r="F120" s="171">
        <f>F112-SUM(F113:F119)</f>
        <v>3579</v>
      </c>
      <c r="G120" s="171">
        <f>G112-SUM(G113:G119)</f>
        <v>3477</v>
      </c>
      <c r="H120" s="172">
        <f t="shared" si="16"/>
        <v>-2.849958088851634E-2</v>
      </c>
      <c r="I120" s="172">
        <f t="shared" si="17"/>
        <v>6.7818759874388032E-3</v>
      </c>
    </row>
    <row r="121" spans="2:9" x14ac:dyDescent="0.25">
      <c r="B121" s="157" t="s">
        <v>53</v>
      </c>
      <c r="C121" s="176"/>
      <c r="D121" s="176"/>
      <c r="E121" s="176"/>
      <c r="F121" s="176"/>
      <c r="G121" s="176"/>
      <c r="H121" s="177"/>
      <c r="I121" s="177"/>
    </row>
    <row r="122" spans="2:9" x14ac:dyDescent="0.25">
      <c r="B122" s="158" t="s">
        <v>70</v>
      </c>
      <c r="C122" s="178">
        <v>12904</v>
      </c>
      <c r="D122" s="178">
        <v>19142</v>
      </c>
      <c r="E122" s="178">
        <v>18563</v>
      </c>
      <c r="F122" s="178">
        <v>18107</v>
      </c>
      <c r="G122" s="178">
        <v>23181</v>
      </c>
      <c r="H122" s="179">
        <f t="shared" ref="H122:H134" si="18">IFERROR(G122/F122-1,"-")</f>
        <v>0.28022311813110945</v>
      </c>
      <c r="I122" s="179">
        <f t="shared" ref="I122:I134" si="19">G122/G$10</f>
        <v>4.5214457079326691E-2</v>
      </c>
    </row>
    <row r="123" spans="2:9" x14ac:dyDescent="0.25">
      <c r="B123" s="161" t="s">
        <v>99</v>
      </c>
      <c r="C123" s="162">
        <v>8862</v>
      </c>
      <c r="D123" s="162">
        <v>13156</v>
      </c>
      <c r="E123" s="162">
        <v>13614</v>
      </c>
      <c r="F123" s="162">
        <v>12884</v>
      </c>
      <c r="G123" s="162">
        <v>17413</v>
      </c>
      <c r="H123" s="163">
        <f t="shared" si="18"/>
        <v>0.35152126668736416</v>
      </c>
      <c r="I123" s="163">
        <f t="shared" si="19"/>
        <v>3.3963993836431373E-2</v>
      </c>
    </row>
    <row r="124" spans="2:9" x14ac:dyDescent="0.25">
      <c r="B124" s="165" t="s">
        <v>105</v>
      </c>
      <c r="C124" s="166">
        <v>4849</v>
      </c>
      <c r="D124" s="166">
        <v>6752</v>
      </c>
      <c r="E124" s="166">
        <v>6462</v>
      </c>
      <c r="F124" s="166">
        <v>5780</v>
      </c>
      <c r="G124" s="166">
        <v>9545</v>
      </c>
      <c r="H124" s="167">
        <f t="shared" si="18"/>
        <v>0.65138408304498263</v>
      </c>
      <c r="I124" s="167">
        <f t="shared" si="19"/>
        <v>1.8617488150734361E-2</v>
      </c>
    </row>
    <row r="125" spans="2:9" x14ac:dyDescent="0.25">
      <c r="B125" s="165" t="s">
        <v>102</v>
      </c>
      <c r="C125" s="166">
        <v>4013</v>
      </c>
      <c r="D125" s="166">
        <v>6404</v>
      </c>
      <c r="E125" s="166">
        <v>7152</v>
      </c>
      <c r="F125" s="166">
        <v>7104</v>
      </c>
      <c r="G125" s="166">
        <v>7868</v>
      </c>
      <c r="H125" s="167">
        <f t="shared" si="18"/>
        <v>0.10754504504504503</v>
      </c>
      <c r="I125" s="167">
        <f t="shared" si="19"/>
        <v>1.5346505685697009E-2</v>
      </c>
    </row>
    <row r="126" spans="2:9" x14ac:dyDescent="0.25">
      <c r="B126" s="161" t="s">
        <v>109</v>
      </c>
      <c r="C126" s="162">
        <v>4042</v>
      </c>
      <c r="D126" s="162">
        <v>5986</v>
      </c>
      <c r="E126" s="162">
        <v>4949</v>
      </c>
      <c r="F126" s="162">
        <v>5223</v>
      </c>
      <c r="G126" s="162">
        <v>5768</v>
      </c>
      <c r="H126" s="163">
        <f t="shared" si="18"/>
        <v>0.10434616121003248</v>
      </c>
      <c r="I126" s="163">
        <f t="shared" si="19"/>
        <v>1.1250463242895317E-2</v>
      </c>
    </row>
    <row r="127" spans="2:9" x14ac:dyDescent="0.25">
      <c r="B127" s="165" t="s">
        <v>112</v>
      </c>
      <c r="C127" s="166">
        <v>137</v>
      </c>
      <c r="D127" s="166">
        <v>525</v>
      </c>
      <c r="E127" s="166">
        <v>482</v>
      </c>
      <c r="F127" s="166">
        <v>483</v>
      </c>
      <c r="G127" s="166">
        <v>531</v>
      </c>
      <c r="H127" s="167">
        <f t="shared" si="18"/>
        <v>9.9378881987577605E-2</v>
      </c>
      <c r="I127" s="167">
        <f t="shared" si="19"/>
        <v>1.035713589108428E-3</v>
      </c>
    </row>
    <row r="128" spans="2:9" x14ac:dyDescent="0.25">
      <c r="B128" s="165" t="s">
        <v>115</v>
      </c>
      <c r="C128" s="166">
        <v>380</v>
      </c>
      <c r="D128" s="166">
        <v>524</v>
      </c>
      <c r="E128" s="166">
        <v>509</v>
      </c>
      <c r="F128" s="166">
        <v>491</v>
      </c>
      <c r="G128" s="166">
        <v>523</v>
      </c>
      <c r="H128" s="167">
        <f t="shared" si="18"/>
        <v>6.5173116089612959E-2</v>
      </c>
      <c r="I128" s="167">
        <f t="shared" si="19"/>
        <v>1.020109617897755E-3</v>
      </c>
    </row>
    <row r="129" spans="2:9" x14ac:dyDescent="0.25">
      <c r="B129" s="165" t="s">
        <v>118</v>
      </c>
      <c r="C129" s="166">
        <v>822</v>
      </c>
      <c r="D129" s="166">
        <v>626</v>
      </c>
      <c r="E129" s="166">
        <v>636</v>
      </c>
      <c r="F129" s="166">
        <v>676</v>
      </c>
      <c r="G129" s="166">
        <v>618</v>
      </c>
      <c r="H129" s="167">
        <f t="shared" si="18"/>
        <v>-8.5798816568047331E-2</v>
      </c>
      <c r="I129" s="167">
        <f t="shared" si="19"/>
        <v>1.2054067760244981E-3</v>
      </c>
    </row>
    <row r="130" spans="2:9" x14ac:dyDescent="0.25">
      <c r="B130" s="165" t="s">
        <v>125</v>
      </c>
      <c r="C130" s="166">
        <v>58</v>
      </c>
      <c r="D130" s="166">
        <v>147</v>
      </c>
      <c r="E130" s="166">
        <v>165</v>
      </c>
      <c r="F130" s="166">
        <v>161</v>
      </c>
      <c r="G130" s="166">
        <v>135</v>
      </c>
      <c r="H130" s="167">
        <f t="shared" si="18"/>
        <v>-0.16149068322981364</v>
      </c>
      <c r="I130" s="167">
        <f t="shared" si="19"/>
        <v>2.6331701418010886E-4</v>
      </c>
    </row>
    <row r="131" spans="2:9" x14ac:dyDescent="0.25">
      <c r="B131" s="165" t="s">
        <v>121</v>
      </c>
      <c r="C131" s="166">
        <v>102</v>
      </c>
      <c r="D131" s="166">
        <v>121</v>
      </c>
      <c r="E131" s="166">
        <v>92</v>
      </c>
      <c r="F131" s="166">
        <v>140</v>
      </c>
      <c r="G131" s="166">
        <v>157</v>
      </c>
      <c r="H131" s="167">
        <f t="shared" si="18"/>
        <v>0.12142857142857144</v>
      </c>
      <c r="I131" s="167">
        <f t="shared" si="19"/>
        <v>3.0622793500945989E-4</v>
      </c>
    </row>
    <row r="132" spans="2:9" x14ac:dyDescent="0.25">
      <c r="B132" s="165" t="s">
        <v>130</v>
      </c>
      <c r="C132" s="166">
        <v>14</v>
      </c>
      <c r="D132" s="166">
        <v>34</v>
      </c>
      <c r="E132" s="166">
        <v>21</v>
      </c>
      <c r="F132" s="166">
        <v>13</v>
      </c>
      <c r="G132" s="166">
        <v>12</v>
      </c>
      <c r="H132" s="167">
        <f t="shared" si="18"/>
        <v>-7.6923076923076872E-2</v>
      </c>
      <c r="I132" s="167">
        <f t="shared" si="19"/>
        <v>2.3405956816009673E-5</v>
      </c>
    </row>
    <row r="133" spans="2:9" x14ac:dyDescent="0.25">
      <c r="B133" s="165" t="s">
        <v>133</v>
      </c>
      <c r="C133" s="166">
        <v>28</v>
      </c>
      <c r="D133" s="166">
        <v>59</v>
      </c>
      <c r="E133" s="166">
        <v>61</v>
      </c>
      <c r="F133" s="166">
        <v>51</v>
      </c>
      <c r="G133" s="166">
        <v>48</v>
      </c>
      <c r="H133" s="167">
        <f t="shared" si="18"/>
        <v>-5.8823529411764719E-2</v>
      </c>
      <c r="I133" s="167">
        <f t="shared" si="19"/>
        <v>9.3623827264038693E-5</v>
      </c>
    </row>
    <row r="134" spans="2:9" x14ac:dyDescent="0.25">
      <c r="B134" s="170" t="s">
        <v>147</v>
      </c>
      <c r="C134" s="171">
        <f>C126-SUM(C127:C133)</f>
        <v>2501</v>
      </c>
      <c r="D134" s="171">
        <f>D126-SUM(D127:D133)</f>
        <v>3950</v>
      </c>
      <c r="E134" s="171">
        <f>E126-SUM(E127:E133)</f>
        <v>2983</v>
      </c>
      <c r="F134" s="171">
        <f>F126-SUM(F127:F133)</f>
        <v>3208</v>
      </c>
      <c r="G134" s="171">
        <f>G126-SUM(G127:G133)</f>
        <v>3744</v>
      </c>
      <c r="H134" s="172">
        <f t="shared" si="18"/>
        <v>0.16708229426433907</v>
      </c>
      <c r="I134" s="172">
        <f t="shared" si="19"/>
        <v>7.3026585265950185E-3</v>
      </c>
    </row>
    <row r="135" spans="2:9" x14ac:dyDescent="0.25">
      <c r="B135" s="157" t="s">
        <v>54</v>
      </c>
      <c r="C135" s="176"/>
      <c r="D135" s="176"/>
      <c r="E135" s="176"/>
      <c r="F135" s="176"/>
      <c r="G135" s="176"/>
      <c r="H135" s="177"/>
      <c r="I135" s="177"/>
    </row>
    <row r="136" spans="2:9" x14ac:dyDescent="0.25">
      <c r="B136" s="158" t="s">
        <v>70</v>
      </c>
      <c r="C136" s="178">
        <v>7502</v>
      </c>
      <c r="D136" s="178">
        <v>23721</v>
      </c>
      <c r="E136" s="178">
        <v>25208</v>
      </c>
      <c r="F136" s="178">
        <v>27847</v>
      </c>
      <c r="G136" s="178">
        <v>23331</v>
      </c>
      <c r="H136" s="179">
        <f t="shared" ref="H136:H148" si="20">IFERROR(G136/F136-1,"-")</f>
        <v>-0.16217186770567749</v>
      </c>
      <c r="I136" s="179">
        <f t="shared" ref="I136:I148" si="21">G136/G$10</f>
        <v>4.5507031539526809E-2</v>
      </c>
    </row>
    <row r="137" spans="2:9" x14ac:dyDescent="0.25">
      <c r="B137" s="161" t="s">
        <v>99</v>
      </c>
      <c r="C137" s="162">
        <v>4554</v>
      </c>
      <c r="D137" s="162">
        <v>3062</v>
      </c>
      <c r="E137" s="162">
        <v>2739</v>
      </c>
      <c r="F137" s="162">
        <v>2371</v>
      </c>
      <c r="G137" s="162">
        <v>2055</v>
      </c>
      <c r="H137" s="163">
        <f t="shared" si="20"/>
        <v>-0.13327709827077183</v>
      </c>
      <c r="I137" s="163">
        <f t="shared" si="21"/>
        <v>4.0082701047416567E-3</v>
      </c>
    </row>
    <row r="138" spans="2:9" x14ac:dyDescent="0.25">
      <c r="B138" s="165" t="s">
        <v>105</v>
      </c>
      <c r="C138" s="166">
        <v>3831</v>
      </c>
      <c r="D138" s="166">
        <v>2339</v>
      </c>
      <c r="E138" s="166">
        <v>1768</v>
      </c>
      <c r="F138" s="166">
        <v>1502</v>
      </c>
      <c r="G138" s="166">
        <v>1051</v>
      </c>
      <c r="H138" s="167">
        <f t="shared" si="20"/>
        <v>-0.30026631158455397</v>
      </c>
      <c r="I138" s="167">
        <f t="shared" si="21"/>
        <v>2.0499717178021808E-3</v>
      </c>
    </row>
    <row r="139" spans="2:9" x14ac:dyDescent="0.25">
      <c r="B139" s="165" t="s">
        <v>102</v>
      </c>
      <c r="C139" s="166">
        <v>723</v>
      </c>
      <c r="D139" s="166">
        <v>723</v>
      </c>
      <c r="E139" s="166">
        <v>971</v>
      </c>
      <c r="F139" s="166">
        <v>869</v>
      </c>
      <c r="G139" s="166">
        <v>1004</v>
      </c>
      <c r="H139" s="167">
        <f t="shared" si="20"/>
        <v>0.15535097813578824</v>
      </c>
      <c r="I139" s="167">
        <f t="shared" si="21"/>
        <v>1.9582983869394759E-3</v>
      </c>
    </row>
    <row r="140" spans="2:9" x14ac:dyDescent="0.25">
      <c r="B140" s="161" t="s">
        <v>109</v>
      </c>
      <c r="C140" s="162">
        <v>2948</v>
      </c>
      <c r="D140" s="162">
        <v>20659</v>
      </c>
      <c r="E140" s="162">
        <v>22469</v>
      </c>
      <c r="F140" s="162">
        <v>25476</v>
      </c>
      <c r="G140" s="162">
        <v>21276</v>
      </c>
      <c r="H140" s="163">
        <f t="shared" si="20"/>
        <v>-0.16486104569006121</v>
      </c>
      <c r="I140" s="163">
        <f t="shared" si="21"/>
        <v>4.1498761434785154E-2</v>
      </c>
    </row>
    <row r="141" spans="2:9" x14ac:dyDescent="0.25">
      <c r="B141" s="165" t="s">
        <v>112</v>
      </c>
      <c r="C141" s="166">
        <v>60</v>
      </c>
      <c r="D141" s="166">
        <v>9563</v>
      </c>
      <c r="E141" s="166">
        <v>10003</v>
      </c>
      <c r="F141" s="166">
        <v>12004</v>
      </c>
      <c r="G141" s="166">
        <v>11334</v>
      </c>
      <c r="H141" s="167">
        <f t="shared" si="20"/>
        <v>-5.5814728423858706E-2</v>
      </c>
      <c r="I141" s="167">
        <f t="shared" si="21"/>
        <v>2.2106926212721138E-2</v>
      </c>
    </row>
    <row r="142" spans="2:9" x14ac:dyDescent="0.25">
      <c r="B142" s="165" t="s">
        <v>115</v>
      </c>
      <c r="C142" s="166">
        <v>287</v>
      </c>
      <c r="D142" s="166">
        <v>1049</v>
      </c>
      <c r="E142" s="166">
        <v>1887</v>
      </c>
      <c r="F142" s="166">
        <v>2055</v>
      </c>
      <c r="G142" s="166">
        <v>1178</v>
      </c>
      <c r="H142" s="167">
        <f t="shared" si="20"/>
        <v>-0.42676399026763989</v>
      </c>
      <c r="I142" s="167">
        <f t="shared" si="21"/>
        <v>2.2976847607716162E-3</v>
      </c>
    </row>
    <row r="143" spans="2:9" x14ac:dyDescent="0.25">
      <c r="B143" s="165" t="s">
        <v>118</v>
      </c>
      <c r="C143" s="166">
        <v>915</v>
      </c>
      <c r="D143" s="166">
        <v>3034</v>
      </c>
      <c r="E143" s="166">
        <v>3032</v>
      </c>
      <c r="F143" s="166">
        <v>3126</v>
      </c>
      <c r="G143" s="166">
        <v>2153</v>
      </c>
      <c r="H143" s="167">
        <f t="shared" si="20"/>
        <v>-0.3112603966730646</v>
      </c>
      <c r="I143" s="167">
        <f t="shared" si="21"/>
        <v>4.1994187520724025E-3</v>
      </c>
    </row>
    <row r="144" spans="2:9" x14ac:dyDescent="0.25">
      <c r="B144" s="165" t="s">
        <v>125</v>
      </c>
      <c r="C144" s="166">
        <v>46</v>
      </c>
      <c r="D144" s="166">
        <v>1212</v>
      </c>
      <c r="E144" s="166">
        <v>906</v>
      </c>
      <c r="F144" s="166">
        <v>782</v>
      </c>
      <c r="G144" s="166">
        <v>468</v>
      </c>
      <c r="H144" s="167">
        <f t="shared" si="20"/>
        <v>-0.40153452685421998</v>
      </c>
      <c r="I144" s="167">
        <f t="shared" si="21"/>
        <v>9.1283231582437732E-4</v>
      </c>
    </row>
    <row r="145" spans="2:9" x14ac:dyDescent="0.25">
      <c r="B145" s="165" t="s">
        <v>121</v>
      </c>
      <c r="C145" s="166">
        <v>123</v>
      </c>
      <c r="D145" s="166">
        <v>240</v>
      </c>
      <c r="E145" s="166">
        <v>595</v>
      </c>
      <c r="F145" s="166">
        <v>717</v>
      </c>
      <c r="G145" s="166">
        <v>380</v>
      </c>
      <c r="H145" s="167">
        <f t="shared" si="20"/>
        <v>-0.47001394700139465</v>
      </c>
      <c r="I145" s="167">
        <f t="shared" si="21"/>
        <v>7.4118863250697306E-4</v>
      </c>
    </row>
    <row r="146" spans="2:9" x14ac:dyDescent="0.25">
      <c r="B146" s="165" t="s">
        <v>130</v>
      </c>
      <c r="C146" s="166">
        <v>10</v>
      </c>
      <c r="D146" s="166">
        <v>22</v>
      </c>
      <c r="E146" s="166">
        <v>11</v>
      </c>
      <c r="F146" s="166">
        <v>46</v>
      </c>
      <c r="G146" s="166">
        <v>11</v>
      </c>
      <c r="H146" s="167">
        <f t="shared" si="20"/>
        <v>-0.76086956521739135</v>
      </c>
      <c r="I146" s="167">
        <f t="shared" si="21"/>
        <v>2.1455460414675535E-5</v>
      </c>
    </row>
    <row r="147" spans="2:9" x14ac:dyDescent="0.25">
      <c r="B147" s="165" t="s">
        <v>133</v>
      </c>
      <c r="C147" s="166">
        <v>3</v>
      </c>
      <c r="D147" s="166">
        <v>6</v>
      </c>
      <c r="E147" s="166">
        <v>34</v>
      </c>
      <c r="F147" s="166">
        <v>22</v>
      </c>
      <c r="G147" s="166">
        <v>14</v>
      </c>
      <c r="H147" s="167">
        <f t="shared" si="20"/>
        <v>-0.36363636363636365</v>
      </c>
      <c r="I147" s="167">
        <f t="shared" si="21"/>
        <v>2.7306949618677952E-5</v>
      </c>
    </row>
    <row r="148" spans="2:9" x14ac:dyDescent="0.25">
      <c r="B148" s="170" t="s">
        <v>147</v>
      </c>
      <c r="C148" s="171">
        <f>C140-SUM(C141:C147)</f>
        <v>1504</v>
      </c>
      <c r="D148" s="171">
        <f>D140-SUM(D141:D147)</f>
        <v>5533</v>
      </c>
      <c r="E148" s="171">
        <f>E140-SUM(E141:E147)</f>
        <v>6001</v>
      </c>
      <c r="F148" s="171">
        <f>F140-SUM(F141:F147)</f>
        <v>6724</v>
      </c>
      <c r="G148" s="171">
        <f>G140-SUM(G141:G147)</f>
        <v>5738</v>
      </c>
      <c r="H148" s="172">
        <f t="shared" si="20"/>
        <v>-0.14663890541344438</v>
      </c>
      <c r="I148" s="172">
        <f t="shared" si="21"/>
        <v>1.1191948350855293E-2</v>
      </c>
    </row>
    <row r="149" spans="2:9" x14ac:dyDescent="0.25">
      <c r="B149" s="157" t="s">
        <v>55</v>
      </c>
      <c r="C149" s="176"/>
      <c r="D149" s="176"/>
      <c r="E149" s="176"/>
      <c r="F149" s="176"/>
      <c r="G149" s="176"/>
      <c r="H149" s="177"/>
      <c r="I149" s="177"/>
    </row>
    <row r="150" spans="2:9" x14ac:dyDescent="0.25">
      <c r="B150" s="158" t="s">
        <v>70</v>
      </c>
      <c r="C150" s="178">
        <v>5688</v>
      </c>
      <c r="D150" s="178">
        <v>10579</v>
      </c>
      <c r="E150" s="178">
        <v>11344</v>
      </c>
      <c r="F150" s="178">
        <v>11706</v>
      </c>
      <c r="G150" s="178">
        <v>11049</v>
      </c>
      <c r="H150" s="179">
        <f t="shared" ref="H150:H162" si="22">IFERROR(G150/F150-1,"-")</f>
        <v>-5.6125064069707853E-2</v>
      </c>
      <c r="I150" s="179">
        <f t="shared" ref="I150:I162" si="23">G150/G$10</f>
        <v>2.1551034738340909E-2</v>
      </c>
    </row>
    <row r="151" spans="2:9" x14ac:dyDescent="0.25">
      <c r="B151" s="161" t="s">
        <v>99</v>
      </c>
      <c r="C151" s="162">
        <v>3943</v>
      </c>
      <c r="D151" s="162">
        <v>6639</v>
      </c>
      <c r="E151" s="162">
        <v>6234</v>
      </c>
      <c r="F151" s="162">
        <v>6382</v>
      </c>
      <c r="G151" s="162">
        <v>5534</v>
      </c>
      <c r="H151" s="163">
        <f t="shared" si="22"/>
        <v>-0.13287370730178627</v>
      </c>
      <c r="I151" s="163">
        <f t="shared" si="23"/>
        <v>1.0794047084983127E-2</v>
      </c>
    </row>
    <row r="152" spans="2:9" x14ac:dyDescent="0.25">
      <c r="B152" s="165" t="s">
        <v>105</v>
      </c>
      <c r="C152" s="166">
        <v>3625</v>
      </c>
      <c r="D152" s="166">
        <v>4205</v>
      </c>
      <c r="E152" s="166">
        <v>4078</v>
      </c>
      <c r="F152" s="166">
        <v>4033</v>
      </c>
      <c r="G152" s="166">
        <v>3282</v>
      </c>
      <c r="H152" s="167">
        <f t="shared" si="22"/>
        <v>-0.18621373667245222</v>
      </c>
      <c r="I152" s="167">
        <f t="shared" si="23"/>
        <v>6.4015291891786463E-3</v>
      </c>
    </row>
    <row r="153" spans="2:9" x14ac:dyDescent="0.25">
      <c r="B153" s="165" t="s">
        <v>102</v>
      </c>
      <c r="C153" s="166">
        <v>318</v>
      </c>
      <c r="D153" s="166">
        <v>2434</v>
      </c>
      <c r="E153" s="166">
        <v>2156</v>
      </c>
      <c r="F153" s="166">
        <v>2349</v>
      </c>
      <c r="G153" s="166">
        <v>2252</v>
      </c>
      <c r="H153" s="167">
        <f t="shared" si="22"/>
        <v>-4.1294167730949294E-2</v>
      </c>
      <c r="I153" s="167">
        <f t="shared" si="23"/>
        <v>4.3925178958044821E-3</v>
      </c>
    </row>
    <row r="154" spans="2:9" x14ac:dyDescent="0.25">
      <c r="B154" s="161" t="s">
        <v>109</v>
      </c>
      <c r="C154" s="162">
        <v>1745</v>
      </c>
      <c r="D154" s="162">
        <v>3940</v>
      </c>
      <c r="E154" s="162">
        <v>5110</v>
      </c>
      <c r="F154" s="162">
        <v>5324</v>
      </c>
      <c r="G154" s="162">
        <v>5515</v>
      </c>
      <c r="H154" s="163">
        <f t="shared" si="22"/>
        <v>3.5875281743050325E-2</v>
      </c>
      <c r="I154" s="163">
        <f t="shared" si="23"/>
        <v>1.075698765335778E-2</v>
      </c>
    </row>
    <row r="155" spans="2:9" x14ac:dyDescent="0.25">
      <c r="B155" s="165" t="s">
        <v>112</v>
      </c>
      <c r="C155" s="166">
        <v>70</v>
      </c>
      <c r="D155" s="166">
        <v>1499</v>
      </c>
      <c r="E155" s="166">
        <v>1913</v>
      </c>
      <c r="F155" s="166">
        <v>1713</v>
      </c>
      <c r="G155" s="166">
        <v>1549</v>
      </c>
      <c r="H155" s="167">
        <f t="shared" si="22"/>
        <v>-9.5738470519556307E-2</v>
      </c>
      <c r="I155" s="167">
        <f t="shared" si="23"/>
        <v>3.0213189256665823E-3</v>
      </c>
    </row>
    <row r="156" spans="2:9" x14ac:dyDescent="0.25">
      <c r="B156" s="165" t="s">
        <v>115</v>
      </c>
      <c r="C156" s="166">
        <v>272</v>
      </c>
      <c r="D156" s="166">
        <v>863</v>
      </c>
      <c r="E156" s="166">
        <v>833</v>
      </c>
      <c r="F156" s="166">
        <v>925</v>
      </c>
      <c r="G156" s="166">
        <v>822</v>
      </c>
      <c r="H156" s="167">
        <f t="shared" si="22"/>
        <v>-0.11135135135135132</v>
      </c>
      <c r="I156" s="167">
        <f t="shared" si="23"/>
        <v>1.6033080418966627E-3</v>
      </c>
    </row>
    <row r="157" spans="2:9" x14ac:dyDescent="0.25">
      <c r="B157" s="165" t="s">
        <v>118</v>
      </c>
      <c r="C157" s="166">
        <v>643</v>
      </c>
      <c r="D157" s="166">
        <v>491</v>
      </c>
      <c r="E157" s="166">
        <v>972</v>
      </c>
      <c r="F157" s="166">
        <v>978</v>
      </c>
      <c r="G157" s="166">
        <v>1544</v>
      </c>
      <c r="H157" s="167">
        <f t="shared" si="22"/>
        <v>0.57873210633946837</v>
      </c>
      <c r="I157" s="167">
        <f t="shared" si="23"/>
        <v>3.0115664436599116E-3</v>
      </c>
    </row>
    <row r="158" spans="2:9" x14ac:dyDescent="0.25">
      <c r="B158" s="165" t="s">
        <v>125</v>
      </c>
      <c r="C158" s="166">
        <v>59</v>
      </c>
      <c r="D158" s="166">
        <v>92</v>
      </c>
      <c r="E158" s="166">
        <v>127</v>
      </c>
      <c r="F158" s="166">
        <v>195</v>
      </c>
      <c r="G158" s="166">
        <v>141</v>
      </c>
      <c r="H158" s="167">
        <f t="shared" si="22"/>
        <v>-0.27692307692307694</v>
      </c>
      <c r="I158" s="167">
        <f t="shared" si="23"/>
        <v>2.7501999258811369E-4</v>
      </c>
    </row>
    <row r="159" spans="2:9" x14ac:dyDescent="0.25">
      <c r="B159" s="165" t="s">
        <v>121</v>
      </c>
      <c r="C159" s="166">
        <v>66</v>
      </c>
      <c r="D159" s="166">
        <v>157</v>
      </c>
      <c r="E159" s="166">
        <v>160</v>
      </c>
      <c r="F159" s="166">
        <v>179</v>
      </c>
      <c r="G159" s="166">
        <v>193</v>
      </c>
      <c r="H159" s="167">
        <f t="shared" si="22"/>
        <v>7.8212290502793325E-2</v>
      </c>
      <c r="I159" s="167">
        <f t="shared" si="23"/>
        <v>3.7644580545748895E-4</v>
      </c>
    </row>
    <row r="160" spans="2:9" x14ac:dyDescent="0.25">
      <c r="B160" s="165" t="s">
        <v>130</v>
      </c>
      <c r="C160" s="166">
        <v>1</v>
      </c>
      <c r="D160" s="166">
        <v>11</v>
      </c>
      <c r="E160" s="166">
        <v>33</v>
      </c>
      <c r="F160" s="166">
        <v>3</v>
      </c>
      <c r="G160" s="166">
        <v>5</v>
      </c>
      <c r="H160" s="167">
        <f t="shared" si="22"/>
        <v>0.66666666666666674</v>
      </c>
      <c r="I160" s="167">
        <f t="shared" si="23"/>
        <v>9.7524820066706972E-6</v>
      </c>
    </row>
    <row r="161" spans="2:9" x14ac:dyDescent="0.25">
      <c r="B161" s="165" t="s">
        <v>133</v>
      </c>
      <c r="C161" s="166">
        <v>23</v>
      </c>
      <c r="D161" s="166">
        <v>12</v>
      </c>
      <c r="E161" s="166">
        <v>5</v>
      </c>
      <c r="F161" s="166">
        <v>3</v>
      </c>
      <c r="G161" s="166">
        <v>18</v>
      </c>
      <c r="H161" s="167">
        <f t="shared" si="22"/>
        <v>5</v>
      </c>
      <c r="I161" s="167">
        <f t="shared" si="23"/>
        <v>3.5108935224014513E-5</v>
      </c>
    </row>
    <row r="162" spans="2:9" x14ac:dyDescent="0.25">
      <c r="B162" s="170" t="s">
        <v>147</v>
      </c>
      <c r="C162" s="171">
        <f>C154-SUM(C155:C161)</f>
        <v>611</v>
      </c>
      <c r="D162" s="171">
        <f>D154-SUM(D155:D161)</f>
        <v>815</v>
      </c>
      <c r="E162" s="171">
        <f>E154-SUM(E155:E161)</f>
        <v>1067</v>
      </c>
      <c r="F162" s="171">
        <f>F154-SUM(F155:F161)</f>
        <v>1328</v>
      </c>
      <c r="G162" s="171">
        <f>G154-SUM(G155:G161)</f>
        <v>1243</v>
      </c>
      <c r="H162" s="172">
        <f t="shared" si="22"/>
        <v>-6.4006024096385561E-2</v>
      </c>
      <c r="I162" s="172">
        <f t="shared" si="23"/>
        <v>2.4244670268583355E-3</v>
      </c>
    </row>
    <row r="163" spans="2:9" x14ac:dyDescent="0.25">
      <c r="C163" s="81"/>
      <c r="D163" s="81"/>
      <c r="E163" s="81"/>
      <c r="F163" s="81"/>
      <c r="G163" s="81"/>
      <c r="H163" s="81"/>
    </row>
    <row r="164" spans="2:9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D414A-8F12-4463-8222-7A520513B00A}">
  <sheetPr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79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9"/>
      <c r="D4" s="279"/>
      <c r="E4" s="279"/>
      <c r="F4" s="279"/>
      <c r="G4" s="279"/>
      <c r="H4" s="279"/>
      <c r="I4" s="279"/>
      <c r="J4" s="279"/>
      <c r="K4" s="279"/>
      <c r="L4" s="279"/>
      <c r="O4" s="279" t="s">
        <v>261</v>
      </c>
      <c r="P4" s="279"/>
      <c r="Q4" s="279"/>
      <c r="R4" s="279"/>
      <c r="S4" s="279"/>
      <c r="T4" s="279"/>
      <c r="U4" s="279"/>
      <c r="V4" s="279"/>
      <c r="W4" s="279"/>
      <c r="X4" s="279"/>
    </row>
    <row r="5" spans="1:24" ht="6" customHeight="1" x14ac:dyDescent="0.25"/>
    <row r="6" spans="1:24" ht="15.75" x14ac:dyDescent="0.25">
      <c r="B6" s="147"/>
      <c r="C6" s="309" t="s">
        <v>45</v>
      </c>
      <c r="D6" s="310"/>
      <c r="E6" s="310"/>
      <c r="F6" s="310"/>
      <c r="G6" s="310"/>
      <c r="H6" s="310"/>
      <c r="I6" s="310"/>
      <c r="J6" s="310"/>
      <c r="K6" s="310"/>
      <c r="L6" s="310"/>
    </row>
    <row r="7" spans="1:24" s="148" customFormat="1" ht="72" customHeight="1" x14ac:dyDescent="0.25">
      <c r="B7" s="149"/>
      <c r="C7" s="174" t="s">
        <v>262</v>
      </c>
      <c r="D7" s="174" t="s">
        <v>253</v>
      </c>
      <c r="E7" s="174" t="s">
        <v>254</v>
      </c>
      <c r="F7" s="174" t="s">
        <v>255</v>
      </c>
      <c r="G7" s="174" t="s">
        <v>256</v>
      </c>
      <c r="H7" s="174" t="s">
        <v>257</v>
      </c>
      <c r="I7" s="174" t="s">
        <v>258</v>
      </c>
      <c r="J7" s="175" t="str">
        <f>CONCATENATE("var. ",RIGHT(I7,2),"/",RIGHT(H7,2))</f>
        <v>var. 25/24</v>
      </c>
      <c r="K7" s="174" t="str">
        <f>CONCATENATE("dif. ",RIGHT(I7,2),"/",RIGHT(H7,2))</f>
        <v>dif. 25/24</v>
      </c>
      <c r="L7" s="175" t="str">
        <f>CONCATENATE("Cuota s/ total lugares de residencia ",RIGHT(I7,4))</f>
        <v>Cuota s/ total lugares de residencia 2025</v>
      </c>
      <c r="O7" s="149"/>
      <c r="P7" s="174" t="s">
        <v>253</v>
      </c>
      <c r="Q7" s="174" t="s">
        <v>254</v>
      </c>
      <c r="R7" s="174" t="s">
        <v>255</v>
      </c>
      <c r="S7" s="174" t="s">
        <v>256</v>
      </c>
      <c r="T7" s="174" t="s">
        <v>257</v>
      </c>
      <c r="U7" s="174" t="s">
        <v>258</v>
      </c>
      <c r="V7" s="175" t="str">
        <f>CONCATENATE("var. ",RIGHT(U7,2),"/",RIGHT(T7,2))</f>
        <v>var. 25/24</v>
      </c>
      <c r="W7" s="174" t="str">
        <f>CONCATENATE("dif. ",RIGHT(U7,2),"/",RIGHT(T7,2))</f>
        <v>dif. 25/24</v>
      </c>
      <c r="X7" s="175" t="str">
        <f>CONCATENATE("Cuota s/ total lugares de residencia ",RIGHT(U7,4))</f>
        <v>Cuota s/ total lugares de residencia 2025</v>
      </c>
    </row>
    <row r="8" spans="1:24" x14ac:dyDescent="0.25">
      <c r="A8" s="1"/>
      <c r="B8" s="154" t="s">
        <v>45</v>
      </c>
      <c r="C8" s="155"/>
      <c r="D8" s="155"/>
      <c r="E8" s="155"/>
      <c r="F8" s="155"/>
      <c r="G8" s="155"/>
      <c r="H8" s="155"/>
      <c r="I8" s="156"/>
      <c r="J8" s="156"/>
      <c r="K8" s="156"/>
      <c r="L8" s="155"/>
      <c r="O8" s="157" t="s">
        <v>48</v>
      </c>
      <c r="P8" s="155"/>
      <c r="Q8" s="155"/>
      <c r="R8" s="155"/>
      <c r="S8" s="155"/>
      <c r="T8" s="155"/>
      <c r="U8" s="156"/>
      <c r="V8" s="156"/>
      <c r="W8" s="156"/>
      <c r="X8" s="155"/>
    </row>
    <row r="9" spans="1:24" x14ac:dyDescent="0.25">
      <c r="A9" s="1"/>
      <c r="B9" s="158" t="s">
        <v>70</v>
      </c>
      <c r="C9" s="178">
        <v>2347643</v>
      </c>
      <c r="D9" s="178">
        <v>1199152</v>
      </c>
      <c r="E9" s="178">
        <v>427608</v>
      </c>
      <c r="F9" s="178">
        <v>2154106</v>
      </c>
      <c r="G9" s="178">
        <v>2485382</v>
      </c>
      <c r="H9" s="178">
        <v>2663679</v>
      </c>
      <c r="I9" s="178">
        <v>2627377</v>
      </c>
      <c r="J9" s="179">
        <f>IFERROR(I9/H9-1,"-")</f>
        <v>-1.3628519052032884E-2</v>
      </c>
      <c r="K9" s="178">
        <f t="shared" ref="K9:K21" si="0">I9-H9</f>
        <v>-36302</v>
      </c>
      <c r="L9" s="179">
        <f t="shared" ref="L9:L21" si="1">I9/I$9</f>
        <v>1</v>
      </c>
      <c r="O9" s="158" t="s">
        <v>70</v>
      </c>
      <c r="P9" s="178">
        <v>11900</v>
      </c>
      <c r="Q9" s="178">
        <v>3887</v>
      </c>
      <c r="R9" s="178">
        <v>16119</v>
      </c>
      <c r="S9" s="178">
        <v>26270</v>
      </c>
      <c r="T9" s="178">
        <v>22984</v>
      </c>
      <c r="U9" s="178">
        <v>20681</v>
      </c>
      <c r="V9" s="179">
        <f>IFERROR(U9/T9-1,"-")</f>
        <v>-0.10020013922728854</v>
      </c>
      <c r="W9" s="178">
        <f>U9-T9</f>
        <v>-2303</v>
      </c>
      <c r="X9" s="179">
        <f t="shared" ref="X9:X21" si="2">U9/U$9</f>
        <v>1</v>
      </c>
    </row>
    <row r="10" spans="1:24" x14ac:dyDescent="0.25">
      <c r="A10" s="1" t="s">
        <v>98</v>
      </c>
      <c r="B10" s="161" t="s">
        <v>99</v>
      </c>
      <c r="C10" s="162">
        <v>389999</v>
      </c>
      <c r="D10" s="162">
        <v>163819</v>
      </c>
      <c r="E10" s="162">
        <v>208425</v>
      </c>
      <c r="F10" s="162">
        <v>377223</v>
      </c>
      <c r="G10" s="162">
        <v>405985</v>
      </c>
      <c r="H10" s="162">
        <v>402587</v>
      </c>
      <c r="I10" s="162">
        <v>407904</v>
      </c>
      <c r="J10" s="180">
        <f>IFERROR(I10/H10-1,"-")</f>
        <v>1.3207083189472169E-2</v>
      </c>
      <c r="K10" s="161">
        <f t="shared" si="0"/>
        <v>5317</v>
      </c>
      <c r="L10" s="163">
        <f t="shared" si="1"/>
        <v>0.15525141614621732</v>
      </c>
      <c r="O10" s="161" t="s">
        <v>99</v>
      </c>
      <c r="P10" s="162">
        <v>1180</v>
      </c>
      <c r="Q10" s="162">
        <v>880</v>
      </c>
      <c r="R10" s="162">
        <v>1668</v>
      </c>
      <c r="S10" s="162">
        <v>10905</v>
      </c>
      <c r="T10" s="162">
        <v>5832</v>
      </c>
      <c r="U10" s="162">
        <v>3676</v>
      </c>
      <c r="V10" s="180">
        <f>IFERROR(U10/T10-1,"-")</f>
        <v>-0.36968449931412894</v>
      </c>
      <c r="W10" s="161">
        <f t="shared" ref="W10:W20" si="3">U10-T10</f>
        <v>-2156</v>
      </c>
      <c r="X10" s="163">
        <f t="shared" si="2"/>
        <v>0.17774769111745081</v>
      </c>
    </row>
    <row r="11" spans="1:24" x14ac:dyDescent="0.25">
      <c r="A11" s="164" t="s">
        <v>105</v>
      </c>
      <c r="B11" s="165" t="s">
        <v>105</v>
      </c>
      <c r="C11" s="166">
        <v>137417</v>
      </c>
      <c r="D11" s="166">
        <v>56707</v>
      </c>
      <c r="E11" s="166">
        <v>144189</v>
      </c>
      <c r="F11" s="166">
        <v>156690</v>
      </c>
      <c r="G11" s="166">
        <v>156484</v>
      </c>
      <c r="H11" s="166">
        <v>149673</v>
      </c>
      <c r="I11" s="166">
        <v>143192</v>
      </c>
      <c r="J11" s="181">
        <f>IFERROR(I11/H11-1,"-")</f>
        <v>-4.3301062983971739E-2</v>
      </c>
      <c r="K11" s="165">
        <f t="shared" si="0"/>
        <v>-6481</v>
      </c>
      <c r="L11" s="167">
        <f t="shared" si="1"/>
        <v>5.4499982301740482E-2</v>
      </c>
      <c r="O11" s="165" t="s">
        <v>105</v>
      </c>
      <c r="P11" s="166">
        <v>576</v>
      </c>
      <c r="Q11" s="166">
        <v>378</v>
      </c>
      <c r="R11" s="166">
        <v>497</v>
      </c>
      <c r="S11" s="166">
        <v>8030</v>
      </c>
      <c r="T11" s="166">
        <v>3932</v>
      </c>
      <c r="U11" s="166">
        <v>2268</v>
      </c>
      <c r="V11" s="181">
        <f>IFERROR(U11/T11-1,"-")</f>
        <v>-0.4231943031536114</v>
      </c>
      <c r="W11" s="165">
        <f t="shared" si="3"/>
        <v>-1664</v>
      </c>
      <c r="X11" s="167">
        <f t="shared" si="2"/>
        <v>0.10966587689183309</v>
      </c>
    </row>
    <row r="12" spans="1:24" x14ac:dyDescent="0.25">
      <c r="A12" s="164" t="s">
        <v>102</v>
      </c>
      <c r="B12" s="165" t="s">
        <v>102</v>
      </c>
      <c r="C12" s="166">
        <v>252582</v>
      </c>
      <c r="D12" s="166">
        <v>107112</v>
      </c>
      <c r="E12" s="166">
        <v>64236</v>
      </c>
      <c r="F12" s="166">
        <v>220533</v>
      </c>
      <c r="G12" s="166">
        <v>249501</v>
      </c>
      <c r="H12" s="166">
        <v>252914</v>
      </c>
      <c r="I12" s="166">
        <v>264712</v>
      </c>
      <c r="J12" s="181">
        <f>IFERROR(I12/H12-1,"-")</f>
        <v>4.6648267790632358E-2</v>
      </c>
      <c r="K12" s="165">
        <f t="shared" si="0"/>
        <v>11798</v>
      </c>
      <c r="L12" s="167">
        <f t="shared" si="1"/>
        <v>0.10075143384447682</v>
      </c>
      <c r="O12" s="165" t="s">
        <v>102</v>
      </c>
      <c r="P12" s="166">
        <v>604</v>
      </c>
      <c r="Q12" s="166">
        <v>502</v>
      </c>
      <c r="R12" s="166">
        <v>1171</v>
      </c>
      <c r="S12" s="166">
        <v>2875</v>
      </c>
      <c r="T12" s="166">
        <v>1900</v>
      </c>
      <c r="U12" s="166">
        <v>1408</v>
      </c>
      <c r="V12" s="181">
        <f>IFERROR(U12/T12-1,"-")</f>
        <v>-0.25894736842105259</v>
      </c>
      <c r="W12" s="165">
        <f t="shared" si="3"/>
        <v>-492</v>
      </c>
      <c r="X12" s="167">
        <f t="shared" si="2"/>
        <v>6.8081814225617723E-2</v>
      </c>
    </row>
    <row r="13" spans="1:24" x14ac:dyDescent="0.25">
      <c r="A13" s="1"/>
      <c r="B13" s="161" t="s">
        <v>109</v>
      </c>
      <c r="C13" s="162">
        <v>1957644</v>
      </c>
      <c r="D13" s="162">
        <v>1035333</v>
      </c>
      <c r="E13" s="162">
        <v>219183</v>
      </c>
      <c r="F13" s="162">
        <v>1776883</v>
      </c>
      <c r="G13" s="162">
        <v>2079397</v>
      </c>
      <c r="H13" s="162">
        <v>2261092</v>
      </c>
      <c r="I13" s="162">
        <v>2219473</v>
      </c>
      <c r="J13" s="180">
        <f>IFERROR(I13/H13-1,"-")</f>
        <v>-1.8406592920588771E-2</v>
      </c>
      <c r="K13" s="161">
        <f t="shared" si="0"/>
        <v>-41619</v>
      </c>
      <c r="L13" s="163">
        <f t="shared" si="1"/>
        <v>0.84474858385378271</v>
      </c>
      <c r="O13" s="161" t="s">
        <v>109</v>
      </c>
      <c r="P13" s="162">
        <v>10720</v>
      </c>
      <c r="Q13" s="162">
        <v>3007</v>
      </c>
      <c r="R13" s="162">
        <v>14451</v>
      </c>
      <c r="S13" s="162">
        <v>15365</v>
      </c>
      <c r="T13" s="162">
        <v>17152</v>
      </c>
      <c r="U13" s="162">
        <v>17005</v>
      </c>
      <c r="V13" s="180">
        <f>IFERROR(U13/T13-1,"-")</f>
        <v>-8.5704291044775838E-3</v>
      </c>
      <c r="W13" s="161">
        <f t="shared" si="3"/>
        <v>-147</v>
      </c>
      <c r="X13" s="163">
        <f t="shared" si="2"/>
        <v>0.82225230888254919</v>
      </c>
    </row>
    <row r="14" spans="1:24" s="57" customFormat="1" x14ac:dyDescent="0.25">
      <c r="B14" s="165" t="s">
        <v>112</v>
      </c>
      <c r="C14" s="166">
        <v>850019</v>
      </c>
      <c r="D14" s="166">
        <v>424193</v>
      </c>
      <c r="E14" s="166">
        <v>12809</v>
      </c>
      <c r="F14" s="166">
        <v>749719</v>
      </c>
      <c r="G14" s="166">
        <v>905443</v>
      </c>
      <c r="H14" s="166">
        <v>987611</v>
      </c>
      <c r="I14" s="166">
        <v>985308</v>
      </c>
      <c r="J14" s="181">
        <f t="shared" ref="J14:J21" si="4">IFERROR(I14/H14-1,"-")</f>
        <v>-2.3318897825156393E-3</v>
      </c>
      <c r="K14" s="165">
        <f t="shared" si="0"/>
        <v>-2303</v>
      </c>
      <c r="L14" s="167">
        <f t="shared" si="1"/>
        <v>0.37501584279682743</v>
      </c>
      <c r="O14" s="165" t="s">
        <v>112</v>
      </c>
      <c r="P14" s="166">
        <v>3648</v>
      </c>
      <c r="Q14" s="166">
        <v>75</v>
      </c>
      <c r="R14" s="166">
        <v>5030</v>
      </c>
      <c r="S14" s="166">
        <v>4676</v>
      </c>
      <c r="T14" s="166">
        <v>5230</v>
      </c>
      <c r="U14" s="166">
        <v>6040</v>
      </c>
      <c r="V14" s="181">
        <f t="shared" ref="V14:V21" si="5">IFERROR(U14/T14-1,"-")</f>
        <v>0.15487571701720837</v>
      </c>
      <c r="W14" s="165">
        <f t="shared" si="3"/>
        <v>810</v>
      </c>
      <c r="X14" s="167">
        <f t="shared" si="2"/>
        <v>0.29205550988830326</v>
      </c>
    </row>
    <row r="15" spans="1:24" s="57" customFormat="1" x14ac:dyDescent="0.25">
      <c r="B15" s="165" t="s">
        <v>115</v>
      </c>
      <c r="C15" s="166">
        <v>269180</v>
      </c>
      <c r="D15" s="166">
        <v>134811</v>
      </c>
      <c r="E15" s="166">
        <v>32342</v>
      </c>
      <c r="F15" s="166">
        <v>193619</v>
      </c>
      <c r="G15" s="166">
        <v>230291</v>
      </c>
      <c r="H15" s="166">
        <v>251470</v>
      </c>
      <c r="I15" s="166">
        <v>240077</v>
      </c>
      <c r="J15" s="181">
        <f t="shared" si="4"/>
        <v>-4.5305603054042187E-2</v>
      </c>
      <c r="K15" s="165">
        <f t="shared" si="0"/>
        <v>-11393</v>
      </c>
      <c r="L15" s="167">
        <f t="shared" si="1"/>
        <v>9.1375162376773483E-2</v>
      </c>
      <c r="O15" s="165" t="s">
        <v>115</v>
      </c>
      <c r="P15" s="166">
        <v>2760</v>
      </c>
      <c r="Q15" s="166">
        <v>1159</v>
      </c>
      <c r="R15" s="166">
        <v>3786</v>
      </c>
      <c r="S15" s="166">
        <v>2900</v>
      </c>
      <c r="T15" s="166">
        <v>3879</v>
      </c>
      <c r="U15" s="166">
        <v>3731</v>
      </c>
      <c r="V15" s="181">
        <f t="shared" si="5"/>
        <v>-3.8154163444186651E-2</v>
      </c>
      <c r="W15" s="165">
        <f t="shared" si="3"/>
        <v>-148</v>
      </c>
      <c r="X15" s="167">
        <f t="shared" si="2"/>
        <v>0.18040713698563898</v>
      </c>
    </row>
    <row r="16" spans="1:24" x14ac:dyDescent="0.25">
      <c r="A16" s="1"/>
      <c r="B16" s="165" t="s">
        <v>118</v>
      </c>
      <c r="C16" s="166">
        <v>87156</v>
      </c>
      <c r="D16" s="166">
        <v>44768</v>
      </c>
      <c r="E16" s="166">
        <v>41543</v>
      </c>
      <c r="F16" s="166">
        <v>97445</v>
      </c>
      <c r="G16" s="166">
        <v>113919</v>
      </c>
      <c r="H16" s="166">
        <v>124815</v>
      </c>
      <c r="I16" s="166">
        <v>113144</v>
      </c>
      <c r="J16" s="181">
        <f t="shared" si="4"/>
        <v>-9.3506389456395445E-2</v>
      </c>
      <c r="K16" s="165">
        <f t="shared" si="0"/>
        <v>-11671</v>
      </c>
      <c r="L16" s="167">
        <f t="shared" si="1"/>
        <v>4.3063481182944056E-2</v>
      </c>
      <c r="O16" s="165" t="s">
        <v>118</v>
      </c>
      <c r="P16" s="166">
        <v>468</v>
      </c>
      <c r="Q16" s="166">
        <v>464</v>
      </c>
      <c r="R16" s="166">
        <v>1048</v>
      </c>
      <c r="S16" s="166">
        <v>1521</v>
      </c>
      <c r="T16" s="166">
        <v>1212</v>
      </c>
      <c r="U16" s="166">
        <v>931</v>
      </c>
      <c r="V16" s="181">
        <f t="shared" si="5"/>
        <v>-0.2318481848184818</v>
      </c>
      <c r="W16" s="165">
        <f t="shared" si="3"/>
        <v>-281</v>
      </c>
      <c r="X16" s="167">
        <f t="shared" si="2"/>
        <v>4.5017165514240121E-2</v>
      </c>
    </row>
    <row r="17" spans="1:24" x14ac:dyDescent="0.25">
      <c r="A17" s="1"/>
      <c r="B17" s="165" t="s">
        <v>125</v>
      </c>
      <c r="C17" s="166">
        <v>71570</v>
      </c>
      <c r="D17" s="166">
        <v>34144</v>
      </c>
      <c r="E17" s="166">
        <v>4326</v>
      </c>
      <c r="F17" s="166">
        <v>94840</v>
      </c>
      <c r="G17" s="166">
        <v>82602</v>
      </c>
      <c r="H17" s="166">
        <v>87896</v>
      </c>
      <c r="I17" s="166">
        <v>82158</v>
      </c>
      <c r="J17" s="181">
        <f t="shared" si="4"/>
        <v>-6.5281696550468782E-2</v>
      </c>
      <c r="K17" s="165">
        <f t="shared" si="0"/>
        <v>-5738</v>
      </c>
      <c r="L17" s="167">
        <f t="shared" si="1"/>
        <v>3.126997001191683E-2</v>
      </c>
      <c r="O17" s="165" t="s">
        <v>125</v>
      </c>
      <c r="P17" s="166">
        <v>223</v>
      </c>
      <c r="Q17" s="166">
        <v>67</v>
      </c>
      <c r="R17" s="166">
        <v>397</v>
      </c>
      <c r="S17" s="166">
        <v>347</v>
      </c>
      <c r="T17" s="166">
        <v>625</v>
      </c>
      <c r="U17" s="166">
        <v>481</v>
      </c>
      <c r="V17" s="181">
        <f t="shared" si="5"/>
        <v>-0.23040000000000005</v>
      </c>
      <c r="W17" s="165">
        <f t="shared" si="3"/>
        <v>-144</v>
      </c>
      <c r="X17" s="167">
        <f t="shared" si="2"/>
        <v>2.3258062956336735E-2</v>
      </c>
    </row>
    <row r="18" spans="1:24" x14ac:dyDescent="0.25">
      <c r="A18" s="1"/>
      <c r="B18" s="165" t="s">
        <v>121</v>
      </c>
      <c r="C18" s="166">
        <v>68294</v>
      </c>
      <c r="D18" s="166">
        <v>38389</v>
      </c>
      <c r="E18" s="166">
        <v>9409</v>
      </c>
      <c r="F18" s="166">
        <v>78267</v>
      </c>
      <c r="G18" s="166">
        <v>74047</v>
      </c>
      <c r="H18" s="166">
        <v>81836</v>
      </c>
      <c r="I18" s="166">
        <v>74679</v>
      </c>
      <c r="J18" s="181">
        <f t="shared" si="4"/>
        <v>-8.7455398602082179E-2</v>
      </c>
      <c r="K18" s="165">
        <f t="shared" si="0"/>
        <v>-7157</v>
      </c>
      <c r="L18" s="167">
        <f t="shared" si="1"/>
        <v>2.8423404787360169E-2</v>
      </c>
      <c r="O18" s="165" t="s">
        <v>121</v>
      </c>
      <c r="P18" s="166">
        <v>213</v>
      </c>
      <c r="Q18" s="166">
        <v>84</v>
      </c>
      <c r="R18" s="166">
        <v>378</v>
      </c>
      <c r="S18" s="166">
        <v>372</v>
      </c>
      <c r="T18" s="166">
        <v>447</v>
      </c>
      <c r="U18" s="166">
        <v>461</v>
      </c>
      <c r="V18" s="181">
        <f t="shared" si="5"/>
        <v>3.1319910514541416E-2</v>
      </c>
      <c r="W18" s="165">
        <f t="shared" si="3"/>
        <v>14</v>
      </c>
      <c r="X18" s="167">
        <f t="shared" si="2"/>
        <v>2.2290991731541029E-2</v>
      </c>
    </row>
    <row r="19" spans="1:24" x14ac:dyDescent="0.25">
      <c r="A19" s="1"/>
      <c r="B19" s="165" t="s">
        <v>130</v>
      </c>
      <c r="C19" s="166">
        <v>55336</v>
      </c>
      <c r="D19" s="166">
        <v>35454</v>
      </c>
      <c r="E19" s="166">
        <v>614</v>
      </c>
      <c r="F19" s="166">
        <v>39724</v>
      </c>
      <c r="G19" s="166">
        <v>50632</v>
      </c>
      <c r="H19" s="166">
        <v>46634</v>
      </c>
      <c r="I19" s="166">
        <v>44172</v>
      </c>
      <c r="J19" s="181">
        <f t="shared" si="4"/>
        <v>-5.2794098726251182E-2</v>
      </c>
      <c r="K19" s="165">
        <f t="shared" si="0"/>
        <v>-2462</v>
      </c>
      <c r="L19" s="167">
        <f t="shared" si="1"/>
        <v>1.6812204719764235E-2</v>
      </c>
      <c r="O19" s="165" t="s">
        <v>130</v>
      </c>
      <c r="P19" s="166">
        <v>147</v>
      </c>
      <c r="Q19" s="166">
        <v>22</v>
      </c>
      <c r="R19" s="166">
        <v>55</v>
      </c>
      <c r="S19" s="166">
        <v>161</v>
      </c>
      <c r="T19" s="166">
        <v>93</v>
      </c>
      <c r="U19" s="166">
        <v>172</v>
      </c>
      <c r="V19" s="181">
        <f t="shared" si="5"/>
        <v>0.84946236559139776</v>
      </c>
      <c r="W19" s="165">
        <f t="shared" si="3"/>
        <v>79</v>
      </c>
      <c r="X19" s="167">
        <f t="shared" si="2"/>
        <v>8.3168125332430728E-3</v>
      </c>
    </row>
    <row r="20" spans="1:24" x14ac:dyDescent="0.25">
      <c r="A20" s="164" t="s">
        <v>146</v>
      </c>
      <c r="B20" s="165" t="s">
        <v>133</v>
      </c>
      <c r="C20" s="166">
        <v>72419</v>
      </c>
      <c r="D20" s="166">
        <v>51521</v>
      </c>
      <c r="E20" s="166">
        <v>3194</v>
      </c>
      <c r="F20" s="166">
        <v>32284</v>
      </c>
      <c r="G20" s="166">
        <v>47081</v>
      </c>
      <c r="H20" s="166">
        <v>51845</v>
      </c>
      <c r="I20" s="166">
        <v>40679</v>
      </c>
      <c r="J20" s="181">
        <f t="shared" si="4"/>
        <v>-0.21537274568425113</v>
      </c>
      <c r="K20" s="165">
        <f t="shared" si="0"/>
        <v>-11166</v>
      </c>
      <c r="L20" s="167">
        <f t="shared" si="1"/>
        <v>1.5482741913322679E-2</v>
      </c>
      <c r="O20" s="165" t="s">
        <v>133</v>
      </c>
      <c r="P20" s="166">
        <v>253</v>
      </c>
      <c r="Q20" s="166">
        <v>16</v>
      </c>
      <c r="R20" s="166">
        <v>94</v>
      </c>
      <c r="S20" s="166">
        <v>154</v>
      </c>
      <c r="T20" s="166">
        <v>96</v>
      </c>
      <c r="U20" s="166">
        <v>341</v>
      </c>
      <c r="V20" s="181">
        <f t="shared" si="5"/>
        <v>2.5520833333333335</v>
      </c>
      <c r="W20" s="165">
        <f t="shared" si="3"/>
        <v>245</v>
      </c>
      <c r="X20" s="167">
        <f t="shared" si="2"/>
        <v>1.6488564382766791E-2</v>
      </c>
    </row>
    <row r="21" spans="1:24" x14ac:dyDescent="0.25">
      <c r="A21" s="169" t="s">
        <v>147</v>
      </c>
      <c r="B21" s="170" t="s">
        <v>147</v>
      </c>
      <c r="C21" s="171">
        <f t="shared" ref="C21" si="6">C13-SUM(C14:C20)</f>
        <v>483670</v>
      </c>
      <c r="D21" s="171">
        <f t="shared" ref="D21:I21" si="7">D13-SUM(D14:D20)</f>
        <v>272053</v>
      </c>
      <c r="E21" s="171">
        <f t="shared" si="7"/>
        <v>114946</v>
      </c>
      <c r="F21" s="171">
        <f t="shared" si="7"/>
        <v>490985</v>
      </c>
      <c r="G21" s="171">
        <f t="shared" si="7"/>
        <v>575382</v>
      </c>
      <c r="H21" s="171">
        <f t="shared" si="7"/>
        <v>628985</v>
      </c>
      <c r="I21" s="171">
        <f t="shared" si="7"/>
        <v>639256</v>
      </c>
      <c r="J21" s="182">
        <f t="shared" si="4"/>
        <v>1.6329483215020923E-2</v>
      </c>
      <c r="K21" s="170">
        <f t="shared" si="0"/>
        <v>10271</v>
      </c>
      <c r="L21" s="172">
        <f t="shared" si="1"/>
        <v>0.24330577606487383</v>
      </c>
      <c r="O21" s="170" t="s">
        <v>147</v>
      </c>
      <c r="P21" s="171">
        <f t="shared" ref="P21:U21" si="8">P13-SUM(P14:P20)</f>
        <v>3008</v>
      </c>
      <c r="Q21" s="171">
        <f t="shared" si="8"/>
        <v>1120</v>
      </c>
      <c r="R21" s="171">
        <f t="shared" si="8"/>
        <v>3663</v>
      </c>
      <c r="S21" s="171">
        <f t="shared" si="8"/>
        <v>5234</v>
      </c>
      <c r="T21" s="171">
        <f t="shared" si="8"/>
        <v>5570</v>
      </c>
      <c r="U21" s="171">
        <f t="shared" si="8"/>
        <v>4848</v>
      </c>
      <c r="V21" s="182">
        <f t="shared" si="5"/>
        <v>-0.12962298025134655</v>
      </c>
      <c r="W21" s="170">
        <f>U21-T21</f>
        <v>-722</v>
      </c>
      <c r="X21" s="172">
        <f t="shared" si="2"/>
        <v>0.23441806489047917</v>
      </c>
    </row>
    <row r="22" spans="1:24" x14ac:dyDescent="0.25">
      <c r="A22" s="1"/>
      <c r="B22" s="157" t="s">
        <v>46</v>
      </c>
      <c r="C22" s="155"/>
      <c r="D22" s="155"/>
      <c r="E22" s="155"/>
      <c r="F22" s="155"/>
      <c r="G22" s="155"/>
      <c r="H22" s="155"/>
      <c r="I22" s="155"/>
      <c r="J22" s="156"/>
      <c r="K22" s="156"/>
      <c r="L22" s="155"/>
    </row>
    <row r="23" spans="1:24" x14ac:dyDescent="0.25">
      <c r="A23" s="1"/>
      <c r="B23" s="158" t="s">
        <v>70</v>
      </c>
      <c r="C23" s="178">
        <v>869327</v>
      </c>
      <c r="D23" s="178">
        <v>439711</v>
      </c>
      <c r="E23" s="178">
        <v>154973</v>
      </c>
      <c r="F23" s="178">
        <v>820890</v>
      </c>
      <c r="G23" s="178">
        <v>916524</v>
      </c>
      <c r="H23" s="178">
        <v>970339</v>
      </c>
      <c r="I23" s="178">
        <v>924649</v>
      </c>
      <c r="J23" s="179">
        <f>IFERROR(I23/H23-1,"-")</f>
        <v>-4.7086636732111109E-2</v>
      </c>
      <c r="K23" s="178">
        <f>I23-H23</f>
        <v>-45690</v>
      </c>
      <c r="L23" s="179">
        <f t="shared" ref="L23:L35" si="9">I23/I$9</f>
        <v>0.35192855840634973</v>
      </c>
    </row>
    <row r="24" spans="1:24" x14ac:dyDescent="0.25">
      <c r="A24" s="1" t="s">
        <v>98</v>
      </c>
      <c r="B24" s="161" t="s">
        <v>99</v>
      </c>
      <c r="C24" s="162">
        <v>70718</v>
      </c>
      <c r="D24" s="162">
        <v>24401</v>
      </c>
      <c r="E24" s="162">
        <v>74252</v>
      </c>
      <c r="F24" s="162">
        <v>72864</v>
      </c>
      <c r="G24" s="162">
        <v>64767</v>
      </c>
      <c r="H24" s="162">
        <v>56915</v>
      </c>
      <c r="I24" s="162">
        <v>53189</v>
      </c>
      <c r="J24" s="180">
        <f>IFERROR(I24/H24-1,"-")</f>
        <v>-6.5466045857858202E-2</v>
      </c>
      <c r="K24" s="161">
        <f t="shared" ref="K24:K34" si="10">I24-H24</f>
        <v>-3726</v>
      </c>
      <c r="L24" s="163">
        <f t="shared" si="9"/>
        <v>2.0244144635505296E-2</v>
      </c>
    </row>
    <row r="25" spans="1:24" x14ac:dyDescent="0.25">
      <c r="A25" s="164" t="s">
        <v>105</v>
      </c>
      <c r="B25" s="165" t="s">
        <v>105</v>
      </c>
      <c r="C25" s="166">
        <v>31864</v>
      </c>
      <c r="D25" s="166">
        <v>10723</v>
      </c>
      <c r="E25" s="166">
        <v>48062</v>
      </c>
      <c r="F25" s="166">
        <v>32330</v>
      </c>
      <c r="G25" s="166">
        <v>26680</v>
      </c>
      <c r="H25" s="166">
        <v>20638</v>
      </c>
      <c r="I25" s="166">
        <v>21476</v>
      </c>
      <c r="J25" s="181">
        <f>IFERROR(I25/H25-1,"-")</f>
        <v>4.0604709758697455E-2</v>
      </c>
      <c r="K25" s="165">
        <f t="shared" si="10"/>
        <v>838</v>
      </c>
      <c r="L25" s="167">
        <f t="shared" si="9"/>
        <v>8.1739316436126221E-3</v>
      </c>
    </row>
    <row r="26" spans="1:24" x14ac:dyDescent="0.25">
      <c r="A26" s="164" t="s">
        <v>102</v>
      </c>
      <c r="B26" s="165" t="s">
        <v>102</v>
      </c>
      <c r="C26" s="166">
        <v>38854</v>
      </c>
      <c r="D26" s="166">
        <v>13678</v>
      </c>
      <c r="E26" s="166">
        <v>26190</v>
      </c>
      <c r="F26" s="166">
        <v>40534</v>
      </c>
      <c r="G26" s="166">
        <v>38087</v>
      </c>
      <c r="H26" s="166">
        <v>36277</v>
      </c>
      <c r="I26" s="166">
        <v>31713</v>
      </c>
      <c r="J26" s="181">
        <f>IFERROR(I26/H26-1,"-")</f>
        <v>-0.12580974170962322</v>
      </c>
      <c r="K26" s="165">
        <f t="shared" si="10"/>
        <v>-4564</v>
      </c>
      <c r="L26" s="167">
        <f t="shared" si="9"/>
        <v>1.2070212991892674E-2</v>
      </c>
    </row>
    <row r="27" spans="1:24" x14ac:dyDescent="0.25">
      <c r="A27" s="1"/>
      <c r="B27" s="161" t="s">
        <v>109</v>
      </c>
      <c r="C27" s="162">
        <v>798609</v>
      </c>
      <c r="D27" s="162">
        <v>415310</v>
      </c>
      <c r="E27" s="162">
        <v>80721</v>
      </c>
      <c r="F27" s="162">
        <v>748026</v>
      </c>
      <c r="G27" s="162">
        <v>851757</v>
      </c>
      <c r="H27" s="162">
        <v>913424</v>
      </c>
      <c r="I27" s="162">
        <v>871460</v>
      </c>
      <c r="J27" s="180">
        <f>IFERROR(I27/H27-1,"-")</f>
        <v>-4.5941424792867225E-2</v>
      </c>
      <c r="K27" s="161">
        <f t="shared" si="10"/>
        <v>-41964</v>
      </c>
      <c r="L27" s="163">
        <f t="shared" si="9"/>
        <v>0.33168441377084446</v>
      </c>
    </row>
    <row r="28" spans="1:24" s="57" customFormat="1" x14ac:dyDescent="0.25">
      <c r="B28" s="165" t="s">
        <v>112</v>
      </c>
      <c r="C28" s="166">
        <v>387360</v>
      </c>
      <c r="D28" s="166">
        <v>190725</v>
      </c>
      <c r="E28" s="166">
        <v>4295</v>
      </c>
      <c r="F28" s="166">
        <v>350126</v>
      </c>
      <c r="G28" s="166">
        <v>417557</v>
      </c>
      <c r="H28" s="166">
        <v>451884</v>
      </c>
      <c r="I28" s="166">
        <v>442163</v>
      </c>
      <c r="J28" s="181">
        <f t="shared" ref="J28:J35" si="11">IFERROR(I28/H28-1,"-")</f>
        <v>-2.1512157987448099E-2</v>
      </c>
      <c r="K28" s="165">
        <f t="shared" si="10"/>
        <v>-9721</v>
      </c>
      <c r="L28" s="167">
        <f t="shared" si="9"/>
        <v>0.16829065642273644</v>
      </c>
    </row>
    <row r="29" spans="1:24" s="57" customFormat="1" x14ac:dyDescent="0.25">
      <c r="B29" s="165" t="s">
        <v>115</v>
      </c>
      <c r="C29" s="166">
        <v>102973</v>
      </c>
      <c r="D29" s="166">
        <v>50910</v>
      </c>
      <c r="E29" s="166">
        <v>12551</v>
      </c>
      <c r="F29" s="166">
        <v>81464</v>
      </c>
      <c r="G29" s="166">
        <v>92443</v>
      </c>
      <c r="H29" s="166">
        <v>96357</v>
      </c>
      <c r="I29" s="166">
        <v>88073</v>
      </c>
      <c r="J29" s="181">
        <f t="shared" si="11"/>
        <v>-8.5971958446194874E-2</v>
      </c>
      <c r="K29" s="165">
        <f t="shared" si="10"/>
        <v>-8284</v>
      </c>
      <c r="L29" s="167">
        <f t="shared" si="9"/>
        <v>3.3521264744267761E-2</v>
      </c>
    </row>
    <row r="30" spans="1:24" x14ac:dyDescent="0.25">
      <c r="A30" s="1"/>
      <c r="B30" s="165" t="s">
        <v>118</v>
      </c>
      <c r="C30" s="166">
        <v>29112</v>
      </c>
      <c r="D30" s="166">
        <v>16130</v>
      </c>
      <c r="E30" s="166">
        <v>14916</v>
      </c>
      <c r="F30" s="166">
        <v>32679</v>
      </c>
      <c r="G30" s="166">
        <v>34854</v>
      </c>
      <c r="H30" s="166">
        <v>36167</v>
      </c>
      <c r="I30" s="166">
        <v>27708</v>
      </c>
      <c r="J30" s="181">
        <f t="shared" si="11"/>
        <v>-0.2338872452788453</v>
      </c>
      <c r="K30" s="165">
        <f t="shared" si="10"/>
        <v>-8459</v>
      </c>
      <c r="L30" s="167">
        <f t="shared" si="9"/>
        <v>1.0545879026877376E-2</v>
      </c>
    </row>
    <row r="31" spans="1:24" x14ac:dyDescent="0.25">
      <c r="A31" s="1"/>
      <c r="B31" s="165" t="s">
        <v>125</v>
      </c>
      <c r="C31" s="166">
        <v>32426</v>
      </c>
      <c r="D31" s="166">
        <v>15632</v>
      </c>
      <c r="E31" s="166">
        <v>1681</v>
      </c>
      <c r="F31" s="166">
        <v>44186</v>
      </c>
      <c r="G31" s="166">
        <v>36668</v>
      </c>
      <c r="H31" s="166">
        <v>36509</v>
      </c>
      <c r="I31" s="166">
        <v>34720</v>
      </c>
      <c r="J31" s="181">
        <f t="shared" si="11"/>
        <v>-4.9001616039880624E-2</v>
      </c>
      <c r="K31" s="165">
        <f t="shared" si="10"/>
        <v>-1789</v>
      </c>
      <c r="L31" s="167">
        <f t="shared" si="9"/>
        <v>1.3214700440781813E-2</v>
      </c>
    </row>
    <row r="32" spans="1:24" x14ac:dyDescent="0.25">
      <c r="A32" s="1"/>
      <c r="B32" s="165" t="s">
        <v>121</v>
      </c>
      <c r="C32" s="166">
        <v>37536</v>
      </c>
      <c r="D32" s="166">
        <v>20897</v>
      </c>
      <c r="E32" s="166">
        <v>5147</v>
      </c>
      <c r="F32" s="166">
        <v>46432</v>
      </c>
      <c r="G32" s="166">
        <v>40330</v>
      </c>
      <c r="H32" s="166">
        <v>42672</v>
      </c>
      <c r="I32" s="166">
        <v>40951</v>
      </c>
      <c r="J32" s="181">
        <f t="shared" si="11"/>
        <v>-4.0330896137982797E-2</v>
      </c>
      <c r="K32" s="165">
        <f t="shared" si="10"/>
        <v>-1721</v>
      </c>
      <c r="L32" s="167">
        <f t="shared" si="9"/>
        <v>1.5586267216314979E-2</v>
      </c>
    </row>
    <row r="33" spans="1:12" x14ac:dyDescent="0.25">
      <c r="A33" s="1"/>
      <c r="B33" s="165" t="s">
        <v>130</v>
      </c>
      <c r="C33" s="166">
        <v>23068</v>
      </c>
      <c r="D33" s="166">
        <v>14159</v>
      </c>
      <c r="E33" s="166">
        <v>147</v>
      </c>
      <c r="F33" s="166">
        <v>15394</v>
      </c>
      <c r="G33" s="166">
        <v>17837</v>
      </c>
      <c r="H33" s="166">
        <v>16771</v>
      </c>
      <c r="I33" s="166">
        <v>15187</v>
      </c>
      <c r="J33" s="181">
        <f t="shared" si="11"/>
        <v>-9.4448750819867588E-2</v>
      </c>
      <c r="K33" s="165">
        <f t="shared" si="10"/>
        <v>-1584</v>
      </c>
      <c r="L33" s="167">
        <f t="shared" si="9"/>
        <v>5.7802896196472754E-3</v>
      </c>
    </row>
    <row r="34" spans="1:12" x14ac:dyDescent="0.25">
      <c r="A34" s="164" t="s">
        <v>146</v>
      </c>
      <c r="B34" s="165" t="s">
        <v>133</v>
      </c>
      <c r="C34" s="166">
        <v>22209</v>
      </c>
      <c r="D34" s="166">
        <v>16043</v>
      </c>
      <c r="E34" s="166">
        <v>393</v>
      </c>
      <c r="F34" s="166">
        <v>9827</v>
      </c>
      <c r="G34" s="166">
        <v>16332</v>
      </c>
      <c r="H34" s="166">
        <v>16950</v>
      </c>
      <c r="I34" s="166">
        <v>13355</v>
      </c>
      <c r="J34" s="181">
        <f t="shared" si="11"/>
        <v>-0.21209439528023599</v>
      </c>
      <c r="K34" s="165">
        <f t="shared" si="10"/>
        <v>-3595</v>
      </c>
      <c r="L34" s="167">
        <f t="shared" si="9"/>
        <v>5.0830162553756088E-3</v>
      </c>
    </row>
    <row r="35" spans="1:12" x14ac:dyDescent="0.25">
      <c r="A35" s="169" t="s">
        <v>147</v>
      </c>
      <c r="B35" s="170" t="s">
        <v>147</v>
      </c>
      <c r="C35" s="171">
        <f t="shared" ref="C35" si="12">C27-SUM(C28:C34)</f>
        <v>163925</v>
      </c>
      <c r="D35" s="171">
        <f t="shared" ref="D35:I35" si="13">D27-SUM(D28:D34)</f>
        <v>90814</v>
      </c>
      <c r="E35" s="171">
        <f t="shared" si="13"/>
        <v>41591</v>
      </c>
      <c r="F35" s="171">
        <f t="shared" si="13"/>
        <v>167918</v>
      </c>
      <c r="G35" s="171">
        <f t="shared" si="13"/>
        <v>195736</v>
      </c>
      <c r="H35" s="171">
        <f t="shared" si="13"/>
        <v>216114</v>
      </c>
      <c r="I35" s="171">
        <f t="shared" si="13"/>
        <v>209303</v>
      </c>
      <c r="J35" s="182">
        <f t="shared" si="11"/>
        <v>-3.1515774082197412E-2</v>
      </c>
      <c r="K35" s="170">
        <f>I35-H35</f>
        <v>-6811</v>
      </c>
      <c r="L35" s="172">
        <f t="shared" si="9"/>
        <v>7.9662340044843197E-2</v>
      </c>
    </row>
    <row r="36" spans="1:12" x14ac:dyDescent="0.25">
      <c r="A36" s="1"/>
      <c r="B36" s="157" t="s">
        <v>47</v>
      </c>
      <c r="C36" s="155"/>
      <c r="D36" s="155"/>
      <c r="E36" s="155"/>
      <c r="F36" s="155"/>
      <c r="G36" s="155"/>
      <c r="H36" s="155"/>
      <c r="I36" s="155"/>
      <c r="J36" s="156"/>
      <c r="K36" s="156"/>
      <c r="L36" s="155"/>
    </row>
    <row r="37" spans="1:12" x14ac:dyDescent="0.25">
      <c r="A37" s="1"/>
      <c r="B37" s="158" t="s">
        <v>70</v>
      </c>
      <c r="C37" s="178">
        <v>650531</v>
      </c>
      <c r="D37" s="178">
        <v>324285</v>
      </c>
      <c r="E37" s="178">
        <v>70313</v>
      </c>
      <c r="F37" s="178">
        <v>568425</v>
      </c>
      <c r="G37" s="178">
        <v>640998</v>
      </c>
      <c r="H37" s="178">
        <v>679581</v>
      </c>
      <c r="I37" s="178">
        <v>692665</v>
      </c>
      <c r="J37" s="179">
        <f>IFERROR(I37/H37-1,"-")</f>
        <v>1.9253039740663835E-2</v>
      </c>
      <c r="K37" s="178">
        <f>I37-H37</f>
        <v>13084</v>
      </c>
      <c r="L37" s="179">
        <f t="shared" ref="L37:L49" si="14">I37/I$9</f>
        <v>0.2636336544013288</v>
      </c>
    </row>
    <row r="38" spans="1:12" x14ac:dyDescent="0.25">
      <c r="A38" s="1" t="s">
        <v>98</v>
      </c>
      <c r="B38" s="161" t="s">
        <v>99</v>
      </c>
      <c r="C38" s="162">
        <v>46181</v>
      </c>
      <c r="D38" s="162">
        <v>17239</v>
      </c>
      <c r="E38" s="162">
        <v>21908</v>
      </c>
      <c r="F38" s="162">
        <v>43219</v>
      </c>
      <c r="G38" s="162">
        <v>40928</v>
      </c>
      <c r="H38" s="162">
        <v>40762</v>
      </c>
      <c r="I38" s="162">
        <v>43707</v>
      </c>
      <c r="J38" s="180">
        <f>IFERROR(I38/H38-1,"-")</f>
        <v>7.2248662970413546E-2</v>
      </c>
      <c r="K38" s="161">
        <f t="shared" ref="K38:K48" si="15">I38-H38</f>
        <v>2945</v>
      </c>
      <c r="L38" s="163">
        <f t="shared" si="14"/>
        <v>1.6635222124575196E-2</v>
      </c>
    </row>
    <row r="39" spans="1:12" x14ac:dyDescent="0.25">
      <c r="A39" s="164" t="s">
        <v>105</v>
      </c>
      <c r="B39" s="165" t="s">
        <v>105</v>
      </c>
      <c r="C39" s="166">
        <v>15743</v>
      </c>
      <c r="D39" s="166">
        <v>6178</v>
      </c>
      <c r="E39" s="166">
        <v>17671</v>
      </c>
      <c r="F39" s="166">
        <v>17406</v>
      </c>
      <c r="G39" s="166">
        <v>15391</v>
      </c>
      <c r="H39" s="166">
        <v>17026</v>
      </c>
      <c r="I39" s="166">
        <v>16889</v>
      </c>
      <c r="J39" s="181">
        <f>IFERROR(I39/H39-1,"-")</f>
        <v>-8.046517091507055E-3</v>
      </c>
      <c r="K39" s="165">
        <f t="shared" si="15"/>
        <v>-137</v>
      </c>
      <c r="L39" s="167">
        <f t="shared" si="14"/>
        <v>6.4280839788123292E-3</v>
      </c>
    </row>
    <row r="40" spans="1:12" x14ac:dyDescent="0.25">
      <c r="A40" s="164" t="s">
        <v>102</v>
      </c>
      <c r="B40" s="165" t="s">
        <v>102</v>
      </c>
      <c r="C40" s="166">
        <v>30438</v>
      </c>
      <c r="D40" s="166">
        <v>11061</v>
      </c>
      <c r="E40" s="166">
        <v>4237</v>
      </c>
      <c r="F40" s="166">
        <v>25813</v>
      </c>
      <c r="G40" s="166">
        <v>25537</v>
      </c>
      <c r="H40" s="166">
        <v>23736</v>
      </c>
      <c r="I40" s="166">
        <v>26818</v>
      </c>
      <c r="J40" s="181">
        <f>IFERROR(I40/H40-1,"-")</f>
        <v>0.12984496124031009</v>
      </c>
      <c r="K40" s="165">
        <f t="shared" si="15"/>
        <v>3082</v>
      </c>
      <c r="L40" s="167">
        <f t="shared" si="14"/>
        <v>1.0207138145762865E-2</v>
      </c>
    </row>
    <row r="41" spans="1:12" x14ac:dyDescent="0.25">
      <c r="A41" s="1"/>
      <c r="B41" s="161" t="s">
        <v>109</v>
      </c>
      <c r="C41" s="162">
        <v>604350</v>
      </c>
      <c r="D41" s="162">
        <v>307046</v>
      </c>
      <c r="E41" s="162">
        <v>48405</v>
      </c>
      <c r="F41" s="162">
        <v>525206</v>
      </c>
      <c r="G41" s="162">
        <v>600070</v>
      </c>
      <c r="H41" s="162">
        <v>638819</v>
      </c>
      <c r="I41" s="162">
        <v>648958</v>
      </c>
      <c r="J41" s="180">
        <f>IFERROR(I41/H41-1,"-")</f>
        <v>1.5871475331823204E-2</v>
      </c>
      <c r="K41" s="161">
        <f t="shared" si="15"/>
        <v>10139</v>
      </c>
      <c r="L41" s="163">
        <f t="shared" si="14"/>
        <v>0.24699843227675358</v>
      </c>
    </row>
    <row r="42" spans="1:12" s="57" customFormat="1" x14ac:dyDescent="0.25">
      <c r="B42" s="165" t="s">
        <v>112</v>
      </c>
      <c r="C42" s="166">
        <v>305664</v>
      </c>
      <c r="D42" s="166">
        <v>140970</v>
      </c>
      <c r="E42" s="166">
        <v>2114</v>
      </c>
      <c r="F42" s="166">
        <v>243133</v>
      </c>
      <c r="G42" s="166">
        <v>288657</v>
      </c>
      <c r="H42" s="166">
        <v>314094</v>
      </c>
      <c r="I42" s="166">
        <v>320009</v>
      </c>
      <c r="J42" s="181">
        <f t="shared" ref="J42:J49" si="16">IFERROR(I42/H42-1,"-")</f>
        <v>1.8831942030092863E-2</v>
      </c>
      <c r="K42" s="165">
        <f t="shared" si="15"/>
        <v>5915</v>
      </c>
      <c r="L42" s="167">
        <f t="shared" si="14"/>
        <v>0.12179789957817246</v>
      </c>
    </row>
    <row r="43" spans="1:12" s="57" customFormat="1" x14ac:dyDescent="0.25">
      <c r="B43" s="165" t="s">
        <v>115</v>
      </c>
      <c r="C43" s="166">
        <v>30077</v>
      </c>
      <c r="D43" s="166">
        <v>14886</v>
      </c>
      <c r="E43" s="166">
        <v>3903</v>
      </c>
      <c r="F43" s="166">
        <v>19571</v>
      </c>
      <c r="G43" s="166">
        <v>24171</v>
      </c>
      <c r="H43" s="166">
        <v>24564</v>
      </c>
      <c r="I43" s="166">
        <v>25100</v>
      </c>
      <c r="J43" s="181">
        <f t="shared" si="16"/>
        <v>2.1820550398957916E-2</v>
      </c>
      <c r="K43" s="165">
        <f t="shared" si="15"/>
        <v>536</v>
      </c>
      <c r="L43" s="167">
        <f t="shared" si="14"/>
        <v>9.5532540628923829E-3</v>
      </c>
    </row>
    <row r="44" spans="1:12" x14ac:dyDescent="0.25">
      <c r="A44" s="1"/>
      <c r="B44" s="165" t="s">
        <v>118</v>
      </c>
      <c r="C44" s="166">
        <v>12835</v>
      </c>
      <c r="D44" s="166">
        <v>7059</v>
      </c>
      <c r="E44" s="166">
        <v>6496</v>
      </c>
      <c r="F44" s="166">
        <v>13574</v>
      </c>
      <c r="G44" s="166">
        <v>15650</v>
      </c>
      <c r="H44" s="166">
        <v>15528</v>
      </c>
      <c r="I44" s="166">
        <v>15944</v>
      </c>
      <c r="J44" s="181">
        <f t="shared" si="16"/>
        <v>2.6790314270994431E-2</v>
      </c>
      <c r="K44" s="165">
        <f t="shared" si="15"/>
        <v>416</v>
      </c>
      <c r="L44" s="167">
        <f t="shared" si="14"/>
        <v>6.0684096724604045E-3</v>
      </c>
    </row>
    <row r="45" spans="1:12" x14ac:dyDescent="0.25">
      <c r="A45" s="1"/>
      <c r="B45" s="165" t="s">
        <v>125</v>
      </c>
      <c r="C45" s="166">
        <v>27945</v>
      </c>
      <c r="D45" s="166">
        <v>13054</v>
      </c>
      <c r="E45" s="166">
        <v>1079</v>
      </c>
      <c r="F45" s="166">
        <v>31418</v>
      </c>
      <c r="G45" s="166">
        <v>27641</v>
      </c>
      <c r="H45" s="166">
        <v>29168</v>
      </c>
      <c r="I45" s="166">
        <v>26278</v>
      </c>
      <c r="J45" s="181">
        <f t="shared" si="16"/>
        <v>-9.908118486012063E-2</v>
      </c>
      <c r="K45" s="165">
        <f t="shared" si="15"/>
        <v>-2890</v>
      </c>
      <c r="L45" s="167">
        <f t="shared" si="14"/>
        <v>1.0001609970704622E-2</v>
      </c>
    </row>
    <row r="46" spans="1:12" x14ac:dyDescent="0.25">
      <c r="A46" s="1"/>
      <c r="B46" s="165" t="s">
        <v>121</v>
      </c>
      <c r="C46" s="166">
        <v>19899</v>
      </c>
      <c r="D46" s="166">
        <v>11786</v>
      </c>
      <c r="E46" s="166">
        <v>1316</v>
      </c>
      <c r="F46" s="166">
        <v>19004</v>
      </c>
      <c r="G46" s="166">
        <v>21194</v>
      </c>
      <c r="H46" s="166">
        <v>24162</v>
      </c>
      <c r="I46" s="166">
        <v>19591</v>
      </c>
      <c r="J46" s="181">
        <f t="shared" si="16"/>
        <v>-0.18918135915901002</v>
      </c>
      <c r="K46" s="165">
        <f t="shared" si="15"/>
        <v>-4571</v>
      </c>
      <c r="L46" s="167">
        <f t="shared" si="14"/>
        <v>7.4564860695667196E-3</v>
      </c>
    </row>
    <row r="47" spans="1:12" x14ac:dyDescent="0.25">
      <c r="A47" s="1"/>
      <c r="B47" s="165" t="s">
        <v>130</v>
      </c>
      <c r="C47" s="166">
        <v>20837</v>
      </c>
      <c r="D47" s="166">
        <v>12179</v>
      </c>
      <c r="E47" s="166">
        <v>223</v>
      </c>
      <c r="F47" s="166">
        <v>14974</v>
      </c>
      <c r="G47" s="166">
        <v>17318</v>
      </c>
      <c r="H47" s="166">
        <v>16217</v>
      </c>
      <c r="I47" s="166">
        <v>16601</v>
      </c>
      <c r="J47" s="181">
        <f t="shared" si="16"/>
        <v>2.3678855521983122E-2</v>
      </c>
      <c r="K47" s="165">
        <f t="shared" si="15"/>
        <v>384</v>
      </c>
      <c r="L47" s="167">
        <f t="shared" si="14"/>
        <v>6.3184689521145997E-3</v>
      </c>
    </row>
    <row r="48" spans="1:12" x14ac:dyDescent="0.25">
      <c r="A48" s="164" t="s">
        <v>146</v>
      </c>
      <c r="B48" s="165" t="s">
        <v>133</v>
      </c>
      <c r="C48" s="166">
        <v>31052</v>
      </c>
      <c r="D48" s="166">
        <v>20180</v>
      </c>
      <c r="E48" s="166">
        <v>2090</v>
      </c>
      <c r="F48" s="166">
        <v>14552</v>
      </c>
      <c r="G48" s="166">
        <v>17798</v>
      </c>
      <c r="H48" s="166">
        <v>19641</v>
      </c>
      <c r="I48" s="166">
        <v>15435</v>
      </c>
      <c r="J48" s="181">
        <f t="shared" si="16"/>
        <v>-0.2141438826943638</v>
      </c>
      <c r="K48" s="165">
        <f t="shared" si="15"/>
        <v>-4206</v>
      </c>
      <c r="L48" s="167">
        <f t="shared" si="14"/>
        <v>5.8746803370814315E-3</v>
      </c>
    </row>
    <row r="49" spans="1:12" x14ac:dyDescent="0.25">
      <c r="A49" s="169" t="s">
        <v>147</v>
      </c>
      <c r="B49" s="170" t="s">
        <v>147</v>
      </c>
      <c r="C49" s="171">
        <f t="shared" ref="C49" si="17">C41-SUM(C42:C48)</f>
        <v>156041</v>
      </c>
      <c r="D49" s="171">
        <f t="shared" ref="D49:I49" si="18">D41-SUM(D42:D48)</f>
        <v>86932</v>
      </c>
      <c r="E49" s="171">
        <f t="shared" si="18"/>
        <v>31184</v>
      </c>
      <c r="F49" s="171">
        <f t="shared" si="18"/>
        <v>168980</v>
      </c>
      <c r="G49" s="171">
        <f t="shared" si="18"/>
        <v>187641</v>
      </c>
      <c r="H49" s="171">
        <f t="shared" si="18"/>
        <v>195445</v>
      </c>
      <c r="I49" s="171">
        <f t="shared" si="18"/>
        <v>210000</v>
      </c>
      <c r="J49" s="182">
        <f t="shared" si="16"/>
        <v>7.4471078820128378E-2</v>
      </c>
      <c r="K49" s="170">
        <f>I49-H49</f>
        <v>14555</v>
      </c>
      <c r="L49" s="172">
        <f t="shared" si="14"/>
        <v>7.9927623633760977E-2</v>
      </c>
    </row>
    <row r="50" spans="1:12" x14ac:dyDescent="0.25">
      <c r="A50" s="1"/>
      <c r="B50" s="157" t="s">
        <v>48</v>
      </c>
      <c r="C50" s="155"/>
      <c r="D50" s="155"/>
      <c r="E50" s="155"/>
      <c r="F50" s="155"/>
      <c r="G50" s="155"/>
      <c r="H50" s="155"/>
      <c r="I50" s="155"/>
      <c r="J50" s="156"/>
      <c r="K50" s="156"/>
      <c r="L50" s="155"/>
    </row>
    <row r="51" spans="1:12" x14ac:dyDescent="0.25">
      <c r="A51" s="1"/>
      <c r="B51" s="158" t="s">
        <v>70</v>
      </c>
      <c r="C51" s="178">
        <v>22620</v>
      </c>
      <c r="D51" s="178">
        <v>11900</v>
      </c>
      <c r="E51" s="178">
        <v>3887</v>
      </c>
      <c r="F51" s="178">
        <v>16119</v>
      </c>
      <c r="G51" s="178">
        <v>26270</v>
      </c>
      <c r="H51" s="178">
        <v>22984</v>
      </c>
      <c r="I51" s="178">
        <v>20681</v>
      </c>
      <c r="J51" s="179">
        <f>IFERROR(I51/H51-1,"-")</f>
        <v>-0.10020013922728854</v>
      </c>
      <c r="K51" s="178">
        <f>I51-H51</f>
        <v>-2303</v>
      </c>
      <c r="L51" s="179">
        <f t="shared" ref="L51:L63" si="19">I51/I$9</f>
        <v>7.8713484969990984E-3</v>
      </c>
    </row>
    <row r="52" spans="1:12" x14ac:dyDescent="0.25">
      <c r="A52" s="1" t="s">
        <v>98</v>
      </c>
      <c r="B52" s="161" t="s">
        <v>99</v>
      </c>
      <c r="C52" s="162">
        <v>4319</v>
      </c>
      <c r="D52" s="162">
        <v>1180</v>
      </c>
      <c r="E52" s="162">
        <v>880</v>
      </c>
      <c r="F52" s="162">
        <v>1668</v>
      </c>
      <c r="G52" s="162">
        <v>10905</v>
      </c>
      <c r="H52" s="162">
        <v>5832</v>
      </c>
      <c r="I52" s="162">
        <v>3676</v>
      </c>
      <c r="J52" s="180">
        <f>IFERROR(I52/H52-1,"-")</f>
        <v>-0.36968449931412894</v>
      </c>
      <c r="K52" s="161">
        <f t="shared" ref="K52:K62" si="20">I52-H52</f>
        <v>-2156</v>
      </c>
      <c r="L52" s="163">
        <f t="shared" si="19"/>
        <v>1.3991140213224064E-3</v>
      </c>
    </row>
    <row r="53" spans="1:12" x14ac:dyDescent="0.25">
      <c r="A53" s="164" t="s">
        <v>105</v>
      </c>
      <c r="B53" s="165" t="s">
        <v>105</v>
      </c>
      <c r="C53" s="166">
        <v>2400</v>
      </c>
      <c r="D53" s="166">
        <v>576</v>
      </c>
      <c r="E53" s="166">
        <v>378</v>
      </c>
      <c r="F53" s="166">
        <v>497</v>
      </c>
      <c r="G53" s="166">
        <v>8030</v>
      </c>
      <c r="H53" s="166">
        <v>3932</v>
      </c>
      <c r="I53" s="166">
        <v>2268</v>
      </c>
      <c r="J53" s="181">
        <f>IFERROR(I53/H53-1,"-")</f>
        <v>-0.4231943031536114</v>
      </c>
      <c r="K53" s="165">
        <f t="shared" si="20"/>
        <v>-1664</v>
      </c>
      <c r="L53" s="167">
        <f t="shared" si="19"/>
        <v>8.6321833524461854E-4</v>
      </c>
    </row>
    <row r="54" spans="1:12" x14ac:dyDescent="0.25">
      <c r="A54" s="164" t="s">
        <v>102</v>
      </c>
      <c r="B54" s="165" t="s">
        <v>102</v>
      </c>
      <c r="C54" s="166">
        <v>1919</v>
      </c>
      <c r="D54" s="166">
        <v>604</v>
      </c>
      <c r="E54" s="166">
        <v>502</v>
      </c>
      <c r="F54" s="166">
        <v>1171</v>
      </c>
      <c r="G54" s="166">
        <v>2875</v>
      </c>
      <c r="H54" s="166">
        <v>1900</v>
      </c>
      <c r="I54" s="166">
        <v>1408</v>
      </c>
      <c r="J54" s="181">
        <f>IFERROR(I54/H54-1,"-")</f>
        <v>-0.25894736842105259</v>
      </c>
      <c r="K54" s="165">
        <f t="shared" si="20"/>
        <v>-492</v>
      </c>
      <c r="L54" s="167">
        <f t="shared" si="19"/>
        <v>5.3589568607778789E-4</v>
      </c>
    </row>
    <row r="55" spans="1:12" x14ac:dyDescent="0.25">
      <c r="A55" s="1"/>
      <c r="B55" s="161" t="s">
        <v>109</v>
      </c>
      <c r="C55" s="162">
        <v>18301</v>
      </c>
      <c r="D55" s="162">
        <v>10720</v>
      </c>
      <c r="E55" s="162">
        <v>3007</v>
      </c>
      <c r="F55" s="162">
        <v>14451</v>
      </c>
      <c r="G55" s="162">
        <v>15365</v>
      </c>
      <c r="H55" s="162">
        <v>17152</v>
      </c>
      <c r="I55" s="162">
        <v>17005</v>
      </c>
      <c r="J55" s="180">
        <f>IFERROR(I55/H55-1,"-")</f>
        <v>-8.5704291044775838E-3</v>
      </c>
      <c r="K55" s="161">
        <f t="shared" si="20"/>
        <v>-147</v>
      </c>
      <c r="L55" s="163">
        <f t="shared" si="19"/>
        <v>6.4722344756766919E-3</v>
      </c>
    </row>
    <row r="56" spans="1:12" s="57" customFormat="1" x14ac:dyDescent="0.25">
      <c r="B56" s="165" t="s">
        <v>112</v>
      </c>
      <c r="C56" s="166">
        <v>5259</v>
      </c>
      <c r="D56" s="166">
        <v>3648</v>
      </c>
      <c r="E56" s="166">
        <v>75</v>
      </c>
      <c r="F56" s="166">
        <v>5030</v>
      </c>
      <c r="G56" s="166">
        <v>4676</v>
      </c>
      <c r="H56" s="166">
        <v>5230</v>
      </c>
      <c r="I56" s="166">
        <v>6040</v>
      </c>
      <c r="J56" s="181">
        <f t="shared" ref="J56:J63" si="21">IFERROR(I56/H56-1,"-")</f>
        <v>0.15487571701720837</v>
      </c>
      <c r="K56" s="165">
        <f t="shared" si="20"/>
        <v>810</v>
      </c>
      <c r="L56" s="167">
        <f t="shared" si="19"/>
        <v>2.2988706987996013E-3</v>
      </c>
    </row>
    <row r="57" spans="1:12" s="57" customFormat="1" x14ac:dyDescent="0.25">
      <c r="B57" s="165" t="s">
        <v>115</v>
      </c>
      <c r="C57" s="166">
        <v>5221</v>
      </c>
      <c r="D57" s="166">
        <v>2760</v>
      </c>
      <c r="E57" s="166">
        <v>1159</v>
      </c>
      <c r="F57" s="166">
        <v>3786</v>
      </c>
      <c r="G57" s="166">
        <v>2900</v>
      </c>
      <c r="H57" s="166">
        <v>3879</v>
      </c>
      <c r="I57" s="166">
        <v>3731</v>
      </c>
      <c r="J57" s="181">
        <f t="shared" si="21"/>
        <v>-3.8154163444186651E-2</v>
      </c>
      <c r="K57" s="165">
        <f t="shared" si="20"/>
        <v>-148</v>
      </c>
      <c r="L57" s="167">
        <f t="shared" si="19"/>
        <v>1.42004744655982E-3</v>
      </c>
    </row>
    <row r="58" spans="1:12" x14ac:dyDescent="0.25">
      <c r="A58" s="1"/>
      <c r="B58" s="165" t="s">
        <v>118</v>
      </c>
      <c r="C58" s="166">
        <v>1215</v>
      </c>
      <c r="D58" s="166">
        <v>468</v>
      </c>
      <c r="E58" s="166">
        <v>464</v>
      </c>
      <c r="F58" s="166">
        <v>1048</v>
      </c>
      <c r="G58" s="166">
        <v>1521</v>
      </c>
      <c r="H58" s="166">
        <v>1212</v>
      </c>
      <c r="I58" s="166">
        <v>931</v>
      </c>
      <c r="J58" s="181">
        <f t="shared" si="21"/>
        <v>-0.2318481848184818</v>
      </c>
      <c r="K58" s="165">
        <f t="shared" si="20"/>
        <v>-281</v>
      </c>
      <c r="L58" s="167">
        <f t="shared" si="19"/>
        <v>3.5434579810967362E-4</v>
      </c>
    </row>
    <row r="59" spans="1:12" x14ac:dyDescent="0.25">
      <c r="A59" s="1"/>
      <c r="B59" s="165" t="s">
        <v>125</v>
      </c>
      <c r="C59" s="166">
        <v>472</v>
      </c>
      <c r="D59" s="166">
        <v>223</v>
      </c>
      <c r="E59" s="166">
        <v>67</v>
      </c>
      <c r="F59" s="166">
        <v>397</v>
      </c>
      <c r="G59" s="166">
        <v>347</v>
      </c>
      <c r="H59" s="166">
        <v>625</v>
      </c>
      <c r="I59" s="166">
        <v>481</v>
      </c>
      <c r="J59" s="181">
        <f t="shared" si="21"/>
        <v>-0.23040000000000005</v>
      </c>
      <c r="K59" s="165">
        <f t="shared" si="20"/>
        <v>-144</v>
      </c>
      <c r="L59" s="167">
        <f t="shared" si="19"/>
        <v>1.8307231889447156E-4</v>
      </c>
    </row>
    <row r="60" spans="1:12" x14ac:dyDescent="0.25">
      <c r="A60" s="1"/>
      <c r="B60" s="165" t="s">
        <v>121</v>
      </c>
      <c r="C60" s="166">
        <v>515</v>
      </c>
      <c r="D60" s="166">
        <v>213</v>
      </c>
      <c r="E60" s="166">
        <v>84</v>
      </c>
      <c r="F60" s="166">
        <v>378</v>
      </c>
      <c r="G60" s="166">
        <v>372</v>
      </c>
      <c r="H60" s="166">
        <v>447</v>
      </c>
      <c r="I60" s="166">
        <v>461</v>
      </c>
      <c r="J60" s="181">
        <f t="shared" si="21"/>
        <v>3.1319910514541416E-2</v>
      </c>
      <c r="K60" s="165">
        <f t="shared" si="20"/>
        <v>14</v>
      </c>
      <c r="L60" s="167">
        <f t="shared" si="19"/>
        <v>1.7546016426268481E-4</v>
      </c>
    </row>
    <row r="61" spans="1:12" x14ac:dyDescent="0.25">
      <c r="A61" s="1"/>
      <c r="B61" s="165" t="s">
        <v>130</v>
      </c>
      <c r="C61" s="166">
        <v>180</v>
      </c>
      <c r="D61" s="166">
        <v>147</v>
      </c>
      <c r="E61" s="166">
        <v>22</v>
      </c>
      <c r="F61" s="166">
        <v>55</v>
      </c>
      <c r="G61" s="166">
        <v>161</v>
      </c>
      <c r="H61" s="166">
        <v>93</v>
      </c>
      <c r="I61" s="166">
        <v>172</v>
      </c>
      <c r="J61" s="181">
        <f t="shared" si="21"/>
        <v>0.84946236559139776</v>
      </c>
      <c r="K61" s="165">
        <f t="shared" si="20"/>
        <v>79</v>
      </c>
      <c r="L61" s="167">
        <f t="shared" si="19"/>
        <v>6.5464529833366127E-5</v>
      </c>
    </row>
    <row r="62" spans="1:12" x14ac:dyDescent="0.25">
      <c r="A62" s="164" t="s">
        <v>146</v>
      </c>
      <c r="B62" s="165" t="s">
        <v>133</v>
      </c>
      <c r="C62" s="166">
        <v>286</v>
      </c>
      <c r="D62" s="166">
        <v>253</v>
      </c>
      <c r="E62" s="166">
        <v>16</v>
      </c>
      <c r="F62" s="166">
        <v>94</v>
      </c>
      <c r="G62" s="166">
        <v>154</v>
      </c>
      <c r="H62" s="166">
        <v>96</v>
      </c>
      <c r="I62" s="166">
        <v>341</v>
      </c>
      <c r="J62" s="181">
        <f t="shared" si="21"/>
        <v>2.5520833333333335</v>
      </c>
      <c r="K62" s="165">
        <f t="shared" si="20"/>
        <v>245</v>
      </c>
      <c r="L62" s="167">
        <f t="shared" si="19"/>
        <v>1.2978723647196424E-4</v>
      </c>
    </row>
    <row r="63" spans="1:12" x14ac:dyDescent="0.25">
      <c r="A63" s="169" t="s">
        <v>147</v>
      </c>
      <c r="B63" s="170" t="s">
        <v>147</v>
      </c>
      <c r="C63" s="171">
        <f t="shared" ref="C63" si="22">C55-SUM(C56:C62)</f>
        <v>5153</v>
      </c>
      <c r="D63" s="171">
        <f t="shared" ref="D63:I63" si="23">D55-SUM(D56:D62)</f>
        <v>3008</v>
      </c>
      <c r="E63" s="171">
        <f t="shared" si="23"/>
        <v>1120</v>
      </c>
      <c r="F63" s="171">
        <f t="shared" si="23"/>
        <v>3663</v>
      </c>
      <c r="G63" s="171">
        <f t="shared" si="23"/>
        <v>5234</v>
      </c>
      <c r="H63" s="171">
        <f t="shared" si="23"/>
        <v>5570</v>
      </c>
      <c r="I63" s="171">
        <f t="shared" si="23"/>
        <v>4848</v>
      </c>
      <c r="J63" s="182">
        <f t="shared" si="21"/>
        <v>-0.12962298025134655</v>
      </c>
      <c r="K63" s="170">
        <f>I63-H63</f>
        <v>-722</v>
      </c>
      <c r="L63" s="172">
        <f t="shared" si="19"/>
        <v>1.8451862827451105E-3</v>
      </c>
    </row>
    <row r="64" spans="1:12" x14ac:dyDescent="0.25">
      <c r="A64" s="1"/>
      <c r="B64" s="157" t="s">
        <v>49</v>
      </c>
      <c r="C64" s="155"/>
      <c r="D64" s="155"/>
      <c r="E64" s="155"/>
      <c r="F64" s="155"/>
      <c r="G64" s="155"/>
      <c r="H64" s="155"/>
      <c r="I64" s="155"/>
      <c r="J64" s="156"/>
      <c r="K64" s="156"/>
      <c r="L64" s="155"/>
    </row>
    <row r="65" spans="1:12" x14ac:dyDescent="0.25">
      <c r="A65" s="1"/>
      <c r="B65" s="158" t="s">
        <v>70</v>
      </c>
      <c r="C65" s="178">
        <v>61669</v>
      </c>
      <c r="D65" s="178">
        <v>29538</v>
      </c>
      <c r="E65" s="178">
        <v>17593</v>
      </c>
      <c r="F65" s="178">
        <v>66634</v>
      </c>
      <c r="G65" s="178">
        <v>84343</v>
      </c>
      <c r="H65" s="178">
        <v>117436</v>
      </c>
      <c r="I65" s="178">
        <v>90288</v>
      </c>
      <c r="J65" s="179">
        <f>IFERROR(I65/H65-1,"-")</f>
        <v>-0.23117272386661669</v>
      </c>
      <c r="K65" s="178">
        <f>I65-H65</f>
        <v>-27148</v>
      </c>
      <c r="L65" s="179">
        <f t="shared" ref="L65:L77" si="24">I65/I$9</f>
        <v>3.4364310869738145E-2</v>
      </c>
    </row>
    <row r="66" spans="1:12" x14ac:dyDescent="0.25">
      <c r="A66" s="1" t="s">
        <v>98</v>
      </c>
      <c r="B66" s="161" t="s">
        <v>99</v>
      </c>
      <c r="C66" s="162">
        <v>11126</v>
      </c>
      <c r="D66" s="162">
        <v>6589</v>
      </c>
      <c r="E66" s="162">
        <v>7712</v>
      </c>
      <c r="F66" s="162">
        <v>14118</v>
      </c>
      <c r="G66" s="162">
        <v>8229</v>
      </c>
      <c r="H66" s="162">
        <v>24011</v>
      </c>
      <c r="I66" s="162">
        <v>15205</v>
      </c>
      <c r="J66" s="180">
        <f>IFERROR(I66/H66-1,"-")</f>
        <v>-0.36674857357044688</v>
      </c>
      <c r="K66" s="161">
        <f t="shared" ref="K66:K76" si="25">I66-H66</f>
        <v>-8806</v>
      </c>
      <c r="L66" s="163">
        <f t="shared" si="24"/>
        <v>5.7871405588158838E-3</v>
      </c>
    </row>
    <row r="67" spans="1:12" x14ac:dyDescent="0.25">
      <c r="A67" s="164" t="s">
        <v>105</v>
      </c>
      <c r="B67" s="165" t="s">
        <v>105</v>
      </c>
      <c r="C67" s="166">
        <v>5269</v>
      </c>
      <c r="D67" s="166">
        <v>2565</v>
      </c>
      <c r="E67" s="166">
        <v>7539</v>
      </c>
      <c r="F67" s="166">
        <v>9752</v>
      </c>
      <c r="G67" s="166">
        <v>5245</v>
      </c>
      <c r="H67" s="166">
        <v>12629</v>
      </c>
      <c r="I67" s="166">
        <v>5309</v>
      </c>
      <c r="J67" s="181">
        <f>IFERROR(I67/H67-1,"-")</f>
        <v>-0.57961833874416024</v>
      </c>
      <c r="K67" s="165">
        <f t="shared" si="25"/>
        <v>-7320</v>
      </c>
      <c r="L67" s="167">
        <f t="shared" si="24"/>
        <v>2.0206464470077954E-3</v>
      </c>
    </row>
    <row r="68" spans="1:12" x14ac:dyDescent="0.25">
      <c r="A68" s="164" t="s">
        <v>102</v>
      </c>
      <c r="B68" s="165" t="s">
        <v>102</v>
      </c>
      <c r="C68" s="166">
        <v>5857</v>
      </c>
      <c r="D68" s="166">
        <v>4024</v>
      </c>
      <c r="E68" s="166">
        <v>173</v>
      </c>
      <c r="F68" s="166">
        <v>4366</v>
      </c>
      <c r="G68" s="166">
        <v>2984</v>
      </c>
      <c r="H68" s="166">
        <v>11382</v>
      </c>
      <c r="I68" s="166">
        <v>9896</v>
      </c>
      <c r="J68" s="181">
        <f>IFERROR(I68/H68-1,"-")</f>
        <v>-0.13055701985591284</v>
      </c>
      <c r="K68" s="165">
        <f t="shared" si="25"/>
        <v>-1486</v>
      </c>
      <c r="L68" s="167">
        <f t="shared" si="24"/>
        <v>3.7664941118080884E-3</v>
      </c>
    </row>
    <row r="69" spans="1:12" x14ac:dyDescent="0.25">
      <c r="A69" s="1"/>
      <c r="B69" s="161" t="s">
        <v>109</v>
      </c>
      <c r="C69" s="162">
        <v>50543</v>
      </c>
      <c r="D69" s="162">
        <v>22949</v>
      </c>
      <c r="E69" s="162">
        <v>9881</v>
      </c>
      <c r="F69" s="162">
        <v>52516</v>
      </c>
      <c r="G69" s="162">
        <v>76114</v>
      </c>
      <c r="H69" s="162">
        <v>93425</v>
      </c>
      <c r="I69" s="162">
        <v>75083</v>
      </c>
      <c r="J69" s="180">
        <f>IFERROR(I69/H69-1,"-")</f>
        <v>-0.19632860583355638</v>
      </c>
      <c r="K69" s="161">
        <f t="shared" si="25"/>
        <v>-18342</v>
      </c>
      <c r="L69" s="163">
        <f t="shared" si="24"/>
        <v>2.8577170310922263E-2</v>
      </c>
    </row>
    <row r="70" spans="1:12" s="57" customFormat="1" x14ac:dyDescent="0.25">
      <c r="B70" s="165" t="s">
        <v>112</v>
      </c>
      <c r="C70" s="166">
        <v>22066</v>
      </c>
      <c r="D70" s="166">
        <v>9198</v>
      </c>
      <c r="E70" s="166">
        <v>1078</v>
      </c>
      <c r="F70" s="166">
        <v>20641</v>
      </c>
      <c r="G70" s="166">
        <v>26883</v>
      </c>
      <c r="H70" s="166">
        <v>34550</v>
      </c>
      <c r="I70" s="166">
        <v>36215</v>
      </c>
      <c r="J70" s="181">
        <f t="shared" ref="J70:J77" si="26">IFERROR(I70/H70-1,"-")</f>
        <v>4.8191027496382155E-2</v>
      </c>
      <c r="K70" s="165">
        <f t="shared" si="25"/>
        <v>1665</v>
      </c>
      <c r="L70" s="167">
        <f t="shared" si="24"/>
        <v>1.3783708999507874E-2</v>
      </c>
    </row>
    <row r="71" spans="1:12" s="57" customFormat="1" x14ac:dyDescent="0.25">
      <c r="B71" s="165" t="s">
        <v>115</v>
      </c>
      <c r="C71" s="166">
        <v>6374</v>
      </c>
      <c r="D71" s="166">
        <v>2626</v>
      </c>
      <c r="E71" s="166">
        <v>1953</v>
      </c>
      <c r="F71" s="166">
        <v>5693</v>
      </c>
      <c r="G71" s="166">
        <v>4676</v>
      </c>
      <c r="H71" s="166">
        <v>6250</v>
      </c>
      <c r="I71" s="166">
        <v>5930</v>
      </c>
      <c r="J71" s="181">
        <f t="shared" si="26"/>
        <v>-5.1200000000000023E-2</v>
      </c>
      <c r="K71" s="165">
        <f t="shared" si="25"/>
        <v>-320</v>
      </c>
      <c r="L71" s="167">
        <f t="shared" si="24"/>
        <v>2.2570038483247742E-3</v>
      </c>
    </row>
    <row r="72" spans="1:12" x14ac:dyDescent="0.25">
      <c r="A72" s="1"/>
      <c r="B72" s="165" t="s">
        <v>118</v>
      </c>
      <c r="C72" s="166">
        <v>5487</v>
      </c>
      <c r="D72" s="166">
        <v>2915</v>
      </c>
      <c r="E72" s="166">
        <v>1202</v>
      </c>
      <c r="F72" s="166">
        <v>7261</v>
      </c>
      <c r="G72" s="166">
        <v>10091</v>
      </c>
      <c r="H72" s="166">
        <v>12078</v>
      </c>
      <c r="I72" s="166">
        <v>4898</v>
      </c>
      <c r="J72" s="181">
        <f t="shared" si="26"/>
        <v>-0.59446928299387314</v>
      </c>
      <c r="K72" s="165">
        <f t="shared" si="25"/>
        <v>-7180</v>
      </c>
      <c r="L72" s="167">
        <f t="shared" si="24"/>
        <v>1.8642166693245772E-3</v>
      </c>
    </row>
    <row r="73" spans="1:12" x14ac:dyDescent="0.25">
      <c r="A73" s="1"/>
      <c r="B73" s="165" t="s">
        <v>125</v>
      </c>
      <c r="C73" s="166">
        <v>1162</v>
      </c>
      <c r="D73" s="166">
        <v>233</v>
      </c>
      <c r="E73" s="166">
        <v>246</v>
      </c>
      <c r="F73" s="166">
        <v>1949</v>
      </c>
      <c r="G73" s="166">
        <v>2194</v>
      </c>
      <c r="H73" s="166">
        <v>3809</v>
      </c>
      <c r="I73" s="166">
        <v>2777</v>
      </c>
      <c r="J73" s="181">
        <f t="shared" si="26"/>
        <v>-0.27093725387240741</v>
      </c>
      <c r="K73" s="165">
        <f t="shared" si="25"/>
        <v>-1032</v>
      </c>
      <c r="L73" s="167">
        <f t="shared" si="24"/>
        <v>1.0569476706235915E-3</v>
      </c>
    </row>
    <row r="74" spans="1:12" x14ac:dyDescent="0.25">
      <c r="A74" s="1"/>
      <c r="B74" s="165" t="s">
        <v>121</v>
      </c>
      <c r="C74" s="166">
        <v>1267</v>
      </c>
      <c r="D74" s="166">
        <v>590</v>
      </c>
      <c r="E74" s="166">
        <v>818</v>
      </c>
      <c r="F74" s="166">
        <v>1621</v>
      </c>
      <c r="G74" s="166">
        <v>1580</v>
      </c>
      <c r="H74" s="166">
        <v>2171</v>
      </c>
      <c r="I74" s="166">
        <v>1693</v>
      </c>
      <c r="J74" s="181">
        <f t="shared" si="26"/>
        <v>-0.22017503454629206</v>
      </c>
      <c r="K74" s="165">
        <f t="shared" si="25"/>
        <v>-478</v>
      </c>
      <c r="L74" s="167">
        <f t="shared" si="24"/>
        <v>6.4436888958074921E-4</v>
      </c>
    </row>
    <row r="75" spans="1:12" x14ac:dyDescent="0.25">
      <c r="A75" s="1"/>
      <c r="B75" s="165" t="s">
        <v>130</v>
      </c>
      <c r="C75" s="166">
        <v>1304</v>
      </c>
      <c r="D75" s="166">
        <v>833</v>
      </c>
      <c r="E75" s="166">
        <v>2</v>
      </c>
      <c r="F75" s="166">
        <v>1382</v>
      </c>
      <c r="G75" s="166">
        <v>3910</v>
      </c>
      <c r="H75" s="166">
        <v>2827</v>
      </c>
      <c r="I75" s="166">
        <v>1701</v>
      </c>
      <c r="J75" s="181">
        <f t="shared" si="26"/>
        <v>-0.39830208701804037</v>
      </c>
      <c r="K75" s="165">
        <f t="shared" si="25"/>
        <v>-1126</v>
      </c>
      <c r="L75" s="167">
        <f t="shared" si="24"/>
        <v>6.4741375143346385E-4</v>
      </c>
    </row>
    <row r="76" spans="1:12" x14ac:dyDescent="0.25">
      <c r="A76" s="164" t="s">
        <v>146</v>
      </c>
      <c r="B76" s="165" t="s">
        <v>133</v>
      </c>
      <c r="C76" s="166">
        <v>1447</v>
      </c>
      <c r="D76" s="166">
        <v>961</v>
      </c>
      <c r="E76" s="166">
        <v>0</v>
      </c>
      <c r="F76" s="166">
        <v>381</v>
      </c>
      <c r="G76" s="166">
        <v>1059</v>
      </c>
      <c r="H76" s="166">
        <v>2048</v>
      </c>
      <c r="I76" s="166">
        <v>2187</v>
      </c>
      <c r="J76" s="181">
        <f t="shared" si="26"/>
        <v>6.787109375E-2</v>
      </c>
      <c r="K76" s="165">
        <f t="shared" si="25"/>
        <v>139</v>
      </c>
      <c r="L76" s="167">
        <f t="shared" si="24"/>
        <v>8.3238910898588217E-4</v>
      </c>
    </row>
    <row r="77" spans="1:12" x14ac:dyDescent="0.25">
      <c r="A77" s="169" t="s">
        <v>147</v>
      </c>
      <c r="B77" s="170" t="s">
        <v>147</v>
      </c>
      <c r="C77" s="171">
        <f t="shared" ref="C77" si="27">C69-SUM(C70:C76)</f>
        <v>11436</v>
      </c>
      <c r="D77" s="171">
        <f t="shared" ref="D77:I77" si="28">D69-SUM(D70:D76)</f>
        <v>5593</v>
      </c>
      <c r="E77" s="171">
        <f t="shared" si="28"/>
        <v>4582</v>
      </c>
      <c r="F77" s="171">
        <f t="shared" si="28"/>
        <v>13588</v>
      </c>
      <c r="G77" s="171">
        <f t="shared" si="28"/>
        <v>25721</v>
      </c>
      <c r="H77" s="171">
        <f t="shared" si="28"/>
        <v>29692</v>
      </c>
      <c r="I77" s="171">
        <f t="shared" si="28"/>
        <v>19682</v>
      </c>
      <c r="J77" s="182">
        <f t="shared" si="26"/>
        <v>-0.33712784588441336</v>
      </c>
      <c r="K77" s="170">
        <f>I77-H77</f>
        <v>-10010</v>
      </c>
      <c r="L77" s="172">
        <f t="shared" si="24"/>
        <v>7.4911213731413493E-3</v>
      </c>
    </row>
    <row r="78" spans="1:12" x14ac:dyDescent="0.25">
      <c r="A78" s="1"/>
      <c r="B78" s="157" t="s">
        <v>50</v>
      </c>
      <c r="C78" s="155"/>
      <c r="D78" s="155"/>
      <c r="E78" s="155"/>
      <c r="F78" s="155"/>
      <c r="G78" s="155"/>
      <c r="H78" s="155"/>
      <c r="I78" s="155"/>
      <c r="J78" s="156"/>
      <c r="K78" s="156"/>
      <c r="L78" s="155"/>
    </row>
    <row r="79" spans="1:12" x14ac:dyDescent="0.25">
      <c r="A79" s="1"/>
      <c r="B79" s="158" t="s">
        <v>70</v>
      </c>
      <c r="C79" s="178">
        <v>370480</v>
      </c>
      <c r="D79" s="178">
        <v>183101</v>
      </c>
      <c r="E79" s="178">
        <v>49460</v>
      </c>
      <c r="F79" s="178">
        <v>301297</v>
      </c>
      <c r="G79" s="178">
        <v>363874</v>
      </c>
      <c r="H79" s="178">
        <v>414494</v>
      </c>
      <c r="I79" s="178">
        <v>430147</v>
      </c>
      <c r="J79" s="179">
        <f>IFERROR(I79/H79-1,"-")</f>
        <v>3.776411721279449E-2</v>
      </c>
      <c r="K79" s="178">
        <f>I79-H79</f>
        <v>15653</v>
      </c>
      <c r="L79" s="179">
        <f t="shared" ref="L79:L91" si="29">I79/I$9</f>
        <v>0.16371727391995897</v>
      </c>
    </row>
    <row r="80" spans="1:12" x14ac:dyDescent="0.25">
      <c r="A80" s="1" t="s">
        <v>98</v>
      </c>
      <c r="B80" s="161" t="s">
        <v>99</v>
      </c>
      <c r="C80" s="162">
        <v>141868</v>
      </c>
      <c r="D80" s="162">
        <v>56011</v>
      </c>
      <c r="E80" s="162">
        <v>24410</v>
      </c>
      <c r="F80" s="162">
        <v>128007</v>
      </c>
      <c r="G80" s="162">
        <v>138969</v>
      </c>
      <c r="H80" s="162">
        <v>144442</v>
      </c>
      <c r="I80" s="162">
        <v>153798</v>
      </c>
      <c r="J80" s="180">
        <f>IFERROR(I80/H80-1,"-")</f>
        <v>6.4773403857603773E-2</v>
      </c>
      <c r="K80" s="161">
        <f t="shared" ref="K80:K90" si="30">I80-H80</f>
        <v>9356</v>
      </c>
      <c r="L80" s="163">
        <f t="shared" si="29"/>
        <v>5.8536707902976999E-2</v>
      </c>
    </row>
    <row r="81" spans="1:12" x14ac:dyDescent="0.25">
      <c r="A81" s="164" t="s">
        <v>105</v>
      </c>
      <c r="B81" s="165" t="s">
        <v>105</v>
      </c>
      <c r="C81" s="166">
        <v>24079</v>
      </c>
      <c r="D81" s="166">
        <v>9469</v>
      </c>
      <c r="E81" s="166">
        <v>12084</v>
      </c>
      <c r="F81" s="166">
        <v>34091</v>
      </c>
      <c r="G81" s="166">
        <v>31626</v>
      </c>
      <c r="H81" s="166">
        <v>35916</v>
      </c>
      <c r="I81" s="166">
        <v>32292</v>
      </c>
      <c r="J81" s="181">
        <f>IFERROR(I81/H81-1,"-")</f>
        <v>-0.10090210491146012</v>
      </c>
      <c r="K81" s="165">
        <f t="shared" si="30"/>
        <v>-3624</v>
      </c>
      <c r="L81" s="167">
        <f t="shared" si="29"/>
        <v>1.2290584868482902E-2</v>
      </c>
    </row>
    <row r="82" spans="1:12" x14ac:dyDescent="0.25">
      <c r="A82" s="164" t="s">
        <v>102</v>
      </c>
      <c r="B82" s="165" t="s">
        <v>102</v>
      </c>
      <c r="C82" s="166">
        <v>117789</v>
      </c>
      <c r="D82" s="166">
        <v>46542</v>
      </c>
      <c r="E82" s="166">
        <v>12326</v>
      </c>
      <c r="F82" s="166">
        <v>93916</v>
      </c>
      <c r="G82" s="166">
        <v>107343</v>
      </c>
      <c r="H82" s="166">
        <v>108526</v>
      </c>
      <c r="I82" s="166">
        <v>121506</v>
      </c>
      <c r="J82" s="181">
        <f>IFERROR(I82/H82-1,"-")</f>
        <v>0.11960267585647677</v>
      </c>
      <c r="K82" s="165">
        <f t="shared" si="30"/>
        <v>12980</v>
      </c>
      <c r="L82" s="167">
        <f t="shared" si="29"/>
        <v>4.6246123034494095E-2</v>
      </c>
    </row>
    <row r="83" spans="1:12" x14ac:dyDescent="0.25">
      <c r="A83" s="1"/>
      <c r="B83" s="161" t="s">
        <v>109</v>
      </c>
      <c r="C83" s="162">
        <v>228612</v>
      </c>
      <c r="D83" s="162">
        <v>127090</v>
      </c>
      <c r="E83" s="162">
        <v>25050</v>
      </c>
      <c r="F83" s="162">
        <v>173290</v>
      </c>
      <c r="G83" s="162">
        <v>224905</v>
      </c>
      <c r="H83" s="162">
        <v>270052</v>
      </c>
      <c r="I83" s="162">
        <v>276349</v>
      </c>
      <c r="J83" s="180">
        <f>IFERROR(I83/H83-1,"-")</f>
        <v>2.3317731399878472E-2</v>
      </c>
      <c r="K83" s="161">
        <f t="shared" si="30"/>
        <v>6297</v>
      </c>
      <c r="L83" s="163">
        <f t="shared" si="29"/>
        <v>0.10518056601698196</v>
      </c>
    </row>
    <row r="84" spans="1:12" s="57" customFormat="1" x14ac:dyDescent="0.25">
      <c r="B84" s="165" t="s">
        <v>112</v>
      </c>
      <c r="C84" s="166">
        <v>35416</v>
      </c>
      <c r="D84" s="166">
        <v>21229</v>
      </c>
      <c r="E84" s="166">
        <v>1767</v>
      </c>
      <c r="F84" s="166">
        <v>28365</v>
      </c>
      <c r="G84" s="166">
        <v>41158</v>
      </c>
      <c r="H84" s="166">
        <v>50397</v>
      </c>
      <c r="I84" s="166">
        <v>50391</v>
      </c>
      <c r="J84" s="181">
        <f t="shared" ref="J84:J91" si="31">IFERROR(I84/H84-1,"-")</f>
        <v>-1.1905470563722265E-4</v>
      </c>
      <c r="K84" s="165">
        <f t="shared" si="30"/>
        <v>-6</v>
      </c>
      <c r="L84" s="167">
        <f t="shared" si="29"/>
        <v>1.917920420251833E-2</v>
      </c>
    </row>
    <row r="85" spans="1:12" s="57" customFormat="1" x14ac:dyDescent="0.25">
      <c r="B85" s="165" t="s">
        <v>115</v>
      </c>
      <c r="C85" s="166">
        <v>92304</v>
      </c>
      <c r="D85" s="166">
        <v>46896</v>
      </c>
      <c r="E85" s="166">
        <v>5346</v>
      </c>
      <c r="F85" s="166">
        <v>57888</v>
      </c>
      <c r="G85" s="166">
        <v>73001</v>
      </c>
      <c r="H85" s="166">
        <v>84783</v>
      </c>
      <c r="I85" s="166">
        <v>82705</v>
      </c>
      <c r="J85" s="181">
        <f t="shared" si="31"/>
        <v>-2.4509630468372179E-2</v>
      </c>
      <c r="K85" s="165">
        <f t="shared" si="30"/>
        <v>-2078</v>
      </c>
      <c r="L85" s="167">
        <f t="shared" si="29"/>
        <v>3.1478162441096198E-2</v>
      </c>
    </row>
    <row r="86" spans="1:12" x14ac:dyDescent="0.25">
      <c r="A86" s="1"/>
      <c r="B86" s="165" t="s">
        <v>118</v>
      </c>
      <c r="C86" s="166">
        <v>12201</v>
      </c>
      <c r="D86" s="166">
        <v>6810</v>
      </c>
      <c r="E86" s="166">
        <v>5129</v>
      </c>
      <c r="F86" s="166">
        <v>15609</v>
      </c>
      <c r="G86" s="166">
        <v>19791</v>
      </c>
      <c r="H86" s="166">
        <v>28101</v>
      </c>
      <c r="I86" s="166">
        <v>29768</v>
      </c>
      <c r="J86" s="181">
        <f t="shared" si="31"/>
        <v>5.932173232269311E-2</v>
      </c>
      <c r="K86" s="165">
        <f t="shared" si="30"/>
        <v>1667</v>
      </c>
      <c r="L86" s="167">
        <f t="shared" si="29"/>
        <v>1.1329930953951413E-2</v>
      </c>
    </row>
    <row r="87" spans="1:12" x14ac:dyDescent="0.25">
      <c r="A87" s="1"/>
      <c r="B87" s="165" t="s">
        <v>125</v>
      </c>
      <c r="C87" s="166">
        <v>3705</v>
      </c>
      <c r="D87" s="166">
        <v>1878</v>
      </c>
      <c r="E87" s="166">
        <v>361</v>
      </c>
      <c r="F87" s="166">
        <v>5141</v>
      </c>
      <c r="G87" s="166">
        <v>4606</v>
      </c>
      <c r="H87" s="166">
        <v>6858</v>
      </c>
      <c r="I87" s="166">
        <v>7577</v>
      </c>
      <c r="J87" s="181">
        <f t="shared" si="31"/>
        <v>0.10484106153397499</v>
      </c>
      <c r="K87" s="165">
        <f t="shared" si="30"/>
        <v>719</v>
      </c>
      <c r="L87" s="167">
        <f t="shared" si="29"/>
        <v>2.8838647822524138E-3</v>
      </c>
    </row>
    <row r="88" spans="1:12" x14ac:dyDescent="0.25">
      <c r="A88" s="1"/>
      <c r="B88" s="165" t="s">
        <v>121</v>
      </c>
      <c r="C88" s="166">
        <v>2959</v>
      </c>
      <c r="D88" s="166">
        <v>1330</v>
      </c>
      <c r="E88" s="166">
        <v>489</v>
      </c>
      <c r="F88" s="166">
        <v>2884</v>
      </c>
      <c r="G88" s="166">
        <v>2761</v>
      </c>
      <c r="H88" s="166">
        <v>3584</v>
      </c>
      <c r="I88" s="166">
        <v>3965</v>
      </c>
      <c r="J88" s="181">
        <f t="shared" si="31"/>
        <v>0.1063058035714286</v>
      </c>
      <c r="K88" s="165">
        <f t="shared" si="30"/>
        <v>381</v>
      </c>
      <c r="L88" s="167">
        <f t="shared" si="29"/>
        <v>1.5091096557517251E-3</v>
      </c>
    </row>
    <row r="89" spans="1:12" x14ac:dyDescent="0.25">
      <c r="A89" s="1"/>
      <c r="B89" s="165" t="s">
        <v>130</v>
      </c>
      <c r="C89" s="166">
        <v>6062</v>
      </c>
      <c r="D89" s="166">
        <v>4100</v>
      </c>
      <c r="E89" s="166">
        <v>110</v>
      </c>
      <c r="F89" s="166">
        <v>4050</v>
      </c>
      <c r="G89" s="166">
        <v>6494</v>
      </c>
      <c r="H89" s="166">
        <v>5689</v>
      </c>
      <c r="I89" s="166">
        <v>5734</v>
      </c>
      <c r="J89" s="181">
        <f t="shared" si="31"/>
        <v>7.9100017577782289E-3</v>
      </c>
      <c r="K89" s="165">
        <f t="shared" si="30"/>
        <v>45</v>
      </c>
      <c r="L89" s="167">
        <f t="shared" si="29"/>
        <v>2.1824047329332638E-3</v>
      </c>
    </row>
    <row r="90" spans="1:12" x14ac:dyDescent="0.25">
      <c r="A90" s="164" t="s">
        <v>146</v>
      </c>
      <c r="B90" s="165" t="s">
        <v>133</v>
      </c>
      <c r="C90" s="166">
        <v>8567</v>
      </c>
      <c r="D90" s="166">
        <v>6540</v>
      </c>
      <c r="E90" s="166">
        <v>421</v>
      </c>
      <c r="F90" s="166">
        <v>3932</v>
      </c>
      <c r="G90" s="166">
        <v>6869</v>
      </c>
      <c r="H90" s="166">
        <v>7595</v>
      </c>
      <c r="I90" s="166">
        <v>5226</v>
      </c>
      <c r="J90" s="181">
        <f t="shared" si="31"/>
        <v>-0.31191573403554973</v>
      </c>
      <c r="K90" s="165">
        <f t="shared" si="30"/>
        <v>-2369</v>
      </c>
      <c r="L90" s="167">
        <f t="shared" si="29"/>
        <v>1.9890560052858801E-3</v>
      </c>
    </row>
    <row r="91" spans="1:12" x14ac:dyDescent="0.25">
      <c r="A91" s="169" t="s">
        <v>147</v>
      </c>
      <c r="B91" s="170" t="s">
        <v>147</v>
      </c>
      <c r="C91" s="171">
        <f t="shared" ref="C91" si="32">C83-SUM(C84:C90)</f>
        <v>67398</v>
      </c>
      <c r="D91" s="171">
        <f t="shared" ref="D91:I91" si="33">D83-SUM(D84:D90)</f>
        <v>38307</v>
      </c>
      <c r="E91" s="171">
        <f t="shared" si="33"/>
        <v>11427</v>
      </c>
      <c r="F91" s="171">
        <f t="shared" si="33"/>
        <v>55421</v>
      </c>
      <c r="G91" s="171">
        <f t="shared" si="33"/>
        <v>70225</v>
      </c>
      <c r="H91" s="171">
        <f t="shared" si="33"/>
        <v>83045</v>
      </c>
      <c r="I91" s="171">
        <f t="shared" si="33"/>
        <v>90983</v>
      </c>
      <c r="J91" s="182">
        <f t="shared" si="31"/>
        <v>9.5586730086097971E-2</v>
      </c>
      <c r="K91" s="170">
        <f>I91-H91</f>
        <v>7938</v>
      </c>
      <c r="L91" s="172">
        <f t="shared" si="29"/>
        <v>3.4628833243192735E-2</v>
      </c>
    </row>
    <row r="92" spans="1:12" x14ac:dyDescent="0.25">
      <c r="A92" s="1"/>
      <c r="B92" s="157" t="s">
        <v>51</v>
      </c>
      <c r="C92" s="155"/>
      <c r="D92" s="155"/>
      <c r="E92" s="155"/>
      <c r="F92" s="155"/>
      <c r="G92" s="155"/>
      <c r="H92" s="155"/>
      <c r="I92" s="155"/>
      <c r="J92" s="156"/>
      <c r="K92" s="156"/>
      <c r="L92" s="155"/>
    </row>
    <row r="93" spans="1:12" x14ac:dyDescent="0.25">
      <c r="A93" s="1"/>
      <c r="B93" s="158" t="s">
        <v>70</v>
      </c>
      <c r="C93" s="178">
        <v>24386</v>
      </c>
      <c r="D93" s="178">
        <v>13511</v>
      </c>
      <c r="E93" s="178">
        <v>9668</v>
      </c>
      <c r="F93" s="178">
        <v>21353</v>
      </c>
      <c r="G93" s="178">
        <v>27855</v>
      </c>
      <c r="H93" s="178">
        <v>26672</v>
      </c>
      <c r="I93" s="178">
        <v>25592</v>
      </c>
      <c r="J93" s="179">
        <f>IFERROR(I93/H93-1,"-")</f>
        <v>-4.0491901619676085E-2</v>
      </c>
      <c r="K93" s="178">
        <f>I93-H93</f>
        <v>-1080</v>
      </c>
      <c r="L93" s="179">
        <f t="shared" ref="L93:L105" si="34">I93/I$9</f>
        <v>9.7405130668343377E-3</v>
      </c>
    </row>
    <row r="94" spans="1:12" x14ac:dyDescent="0.25">
      <c r="A94" s="1" t="s">
        <v>98</v>
      </c>
      <c r="B94" s="161" t="s">
        <v>99</v>
      </c>
      <c r="C94" s="162">
        <v>14425</v>
      </c>
      <c r="D94" s="162">
        <v>7669</v>
      </c>
      <c r="E94" s="162">
        <v>5611</v>
      </c>
      <c r="F94" s="162">
        <v>12152</v>
      </c>
      <c r="G94" s="162">
        <v>17060</v>
      </c>
      <c r="H94" s="162">
        <v>14221</v>
      </c>
      <c r="I94" s="162">
        <v>13984</v>
      </c>
      <c r="J94" s="180">
        <f>IFERROR(I94/H94-1,"-")</f>
        <v>-1.6665494690950022E-2</v>
      </c>
      <c r="K94" s="161">
        <f t="shared" ref="K94:K104" si="35">I94-H94</f>
        <v>-237</v>
      </c>
      <c r="L94" s="163">
        <f t="shared" si="34"/>
        <v>5.322418518545302E-3</v>
      </c>
    </row>
    <row r="95" spans="1:12" x14ac:dyDescent="0.25">
      <c r="A95" s="164" t="s">
        <v>105</v>
      </c>
      <c r="B95" s="165" t="s">
        <v>105</v>
      </c>
      <c r="C95" s="166">
        <v>6680</v>
      </c>
      <c r="D95" s="166">
        <v>4352</v>
      </c>
      <c r="E95" s="166">
        <v>3227</v>
      </c>
      <c r="F95" s="166">
        <v>5683</v>
      </c>
      <c r="G95" s="166">
        <v>5222</v>
      </c>
      <c r="H95" s="166">
        <v>3979</v>
      </c>
      <c r="I95" s="166">
        <v>4527</v>
      </c>
      <c r="J95" s="181">
        <f>IFERROR(I95/H95-1,"-")</f>
        <v>0.13772304599145513</v>
      </c>
      <c r="K95" s="165">
        <f t="shared" si="35"/>
        <v>548</v>
      </c>
      <c r="L95" s="167">
        <f t="shared" si="34"/>
        <v>1.7230112009049329E-3</v>
      </c>
    </row>
    <row r="96" spans="1:12" x14ac:dyDescent="0.25">
      <c r="A96" s="164" t="s">
        <v>102</v>
      </c>
      <c r="B96" s="165" t="s">
        <v>102</v>
      </c>
      <c r="C96" s="166">
        <v>7745</v>
      </c>
      <c r="D96" s="166">
        <v>3317</v>
      </c>
      <c r="E96" s="166">
        <v>2384</v>
      </c>
      <c r="F96" s="166">
        <v>6469</v>
      </c>
      <c r="G96" s="166">
        <v>11838</v>
      </c>
      <c r="H96" s="166">
        <v>10242</v>
      </c>
      <c r="I96" s="166">
        <v>9457</v>
      </c>
      <c r="J96" s="181">
        <f>IFERROR(I96/H96-1,"-")</f>
        <v>-7.6645186487014239E-2</v>
      </c>
      <c r="K96" s="165">
        <f t="shared" si="35"/>
        <v>-785</v>
      </c>
      <c r="L96" s="167">
        <f t="shared" si="34"/>
        <v>3.5994073176403691E-3</v>
      </c>
    </row>
    <row r="97" spans="1:12" x14ac:dyDescent="0.25">
      <c r="A97" s="1"/>
      <c r="B97" s="161" t="s">
        <v>109</v>
      </c>
      <c r="C97" s="162">
        <v>9961</v>
      </c>
      <c r="D97" s="162">
        <v>5842</v>
      </c>
      <c r="E97" s="162">
        <v>4057</v>
      </c>
      <c r="F97" s="162">
        <v>9201</v>
      </c>
      <c r="G97" s="162">
        <v>10795</v>
      </c>
      <c r="H97" s="162">
        <v>12451</v>
      </c>
      <c r="I97" s="162">
        <v>11608</v>
      </c>
      <c r="J97" s="180">
        <f>IFERROR(I97/H97-1,"-")</f>
        <v>-6.7705405188338341E-2</v>
      </c>
      <c r="K97" s="161">
        <f t="shared" si="35"/>
        <v>-843</v>
      </c>
      <c r="L97" s="163">
        <f t="shared" si="34"/>
        <v>4.4180945482890348E-3</v>
      </c>
    </row>
    <row r="98" spans="1:12" s="57" customFormat="1" x14ac:dyDescent="0.25">
      <c r="B98" s="165" t="s">
        <v>112</v>
      </c>
      <c r="C98" s="166">
        <v>1445</v>
      </c>
      <c r="D98" s="166">
        <v>1092</v>
      </c>
      <c r="E98" s="166">
        <v>124</v>
      </c>
      <c r="F98" s="166">
        <v>1319</v>
      </c>
      <c r="G98" s="166">
        <v>1619</v>
      </c>
      <c r="H98" s="166">
        <v>1927</v>
      </c>
      <c r="I98" s="166">
        <v>1571</v>
      </c>
      <c r="J98" s="181">
        <f t="shared" ref="J98:J105" si="36">IFERROR(I98/H98-1,"-")</f>
        <v>-0.18474312402698501</v>
      </c>
      <c r="K98" s="165">
        <f t="shared" si="35"/>
        <v>-356</v>
      </c>
      <c r="L98" s="167">
        <f t="shared" si="34"/>
        <v>5.9793474632684998E-4</v>
      </c>
    </row>
    <row r="99" spans="1:12" s="57" customFormat="1" x14ac:dyDescent="0.25">
      <c r="B99" s="165" t="s">
        <v>115</v>
      </c>
      <c r="C99" s="166">
        <v>2521</v>
      </c>
      <c r="D99" s="166">
        <v>1303</v>
      </c>
      <c r="E99" s="166">
        <v>646</v>
      </c>
      <c r="F99" s="166">
        <v>2008</v>
      </c>
      <c r="G99" s="166">
        <v>2265</v>
      </c>
      <c r="H99" s="166">
        <v>2716</v>
      </c>
      <c r="I99" s="166">
        <v>2446</v>
      </c>
      <c r="J99" s="181">
        <f t="shared" si="36"/>
        <v>-9.9410898379970525E-2</v>
      </c>
      <c r="K99" s="165">
        <f t="shared" si="35"/>
        <v>-270</v>
      </c>
      <c r="L99" s="167">
        <f t="shared" si="34"/>
        <v>9.3096651146752066E-4</v>
      </c>
    </row>
    <row r="100" spans="1:12" x14ac:dyDescent="0.25">
      <c r="A100" s="1"/>
      <c r="B100" s="165" t="s">
        <v>118</v>
      </c>
      <c r="C100" s="166">
        <v>1926</v>
      </c>
      <c r="D100" s="166">
        <v>1217</v>
      </c>
      <c r="E100" s="166">
        <v>1767</v>
      </c>
      <c r="F100" s="166">
        <v>1759</v>
      </c>
      <c r="G100" s="166">
        <v>2014</v>
      </c>
      <c r="H100" s="166">
        <v>2062</v>
      </c>
      <c r="I100" s="166">
        <v>1981</v>
      </c>
      <c r="J100" s="181">
        <f t="shared" si="36"/>
        <v>-3.9282250242482997E-2</v>
      </c>
      <c r="K100" s="165">
        <f t="shared" si="35"/>
        <v>-81</v>
      </c>
      <c r="L100" s="167">
        <f t="shared" si="34"/>
        <v>7.539839162784785E-4</v>
      </c>
    </row>
    <row r="101" spans="1:12" x14ac:dyDescent="0.25">
      <c r="A101" s="1"/>
      <c r="B101" s="165" t="s">
        <v>125</v>
      </c>
      <c r="C101" s="166">
        <v>320</v>
      </c>
      <c r="D101" s="166">
        <v>278</v>
      </c>
      <c r="E101" s="166">
        <v>75</v>
      </c>
      <c r="F101" s="166">
        <v>638</v>
      </c>
      <c r="G101" s="166">
        <v>552</v>
      </c>
      <c r="H101" s="166">
        <v>618</v>
      </c>
      <c r="I101" s="166">
        <v>572</v>
      </c>
      <c r="J101" s="181">
        <f t="shared" si="36"/>
        <v>-7.4433656957928807E-2</v>
      </c>
      <c r="K101" s="165">
        <f t="shared" si="35"/>
        <v>-46</v>
      </c>
      <c r="L101" s="167">
        <f t="shared" si="34"/>
        <v>2.1770762246910131E-4</v>
      </c>
    </row>
    <row r="102" spans="1:12" x14ac:dyDescent="0.25">
      <c r="A102" s="1"/>
      <c r="B102" s="165" t="s">
        <v>121</v>
      </c>
      <c r="C102" s="166">
        <v>284</v>
      </c>
      <c r="D102" s="166">
        <v>141</v>
      </c>
      <c r="E102" s="166">
        <v>131</v>
      </c>
      <c r="F102" s="166">
        <v>370</v>
      </c>
      <c r="G102" s="166">
        <v>275</v>
      </c>
      <c r="H102" s="166">
        <v>534</v>
      </c>
      <c r="I102" s="166">
        <v>506</v>
      </c>
      <c r="J102" s="181">
        <f t="shared" si="36"/>
        <v>-5.2434456928838968E-2</v>
      </c>
      <c r="K102" s="165">
        <f t="shared" si="35"/>
        <v>-28</v>
      </c>
      <c r="L102" s="167">
        <f t="shared" si="34"/>
        <v>1.9258751218420502E-4</v>
      </c>
    </row>
    <row r="103" spans="1:12" x14ac:dyDescent="0.25">
      <c r="A103" s="1"/>
      <c r="B103" s="165" t="s">
        <v>130</v>
      </c>
      <c r="C103" s="166">
        <v>114</v>
      </c>
      <c r="D103" s="166">
        <v>125</v>
      </c>
      <c r="E103" s="166">
        <v>17</v>
      </c>
      <c r="F103" s="166">
        <v>175</v>
      </c>
      <c r="G103" s="166">
        <v>88</v>
      </c>
      <c r="H103" s="166">
        <v>116</v>
      </c>
      <c r="I103" s="166">
        <v>126</v>
      </c>
      <c r="J103" s="181">
        <f t="shared" si="36"/>
        <v>8.6206896551724199E-2</v>
      </c>
      <c r="K103" s="165">
        <f t="shared" si="35"/>
        <v>10</v>
      </c>
      <c r="L103" s="167">
        <f t="shared" si="34"/>
        <v>4.7956574180256583E-5</v>
      </c>
    </row>
    <row r="104" spans="1:12" x14ac:dyDescent="0.25">
      <c r="A104" s="164" t="s">
        <v>146</v>
      </c>
      <c r="B104" s="165" t="s">
        <v>133</v>
      </c>
      <c r="C104" s="166">
        <v>110</v>
      </c>
      <c r="D104" s="166">
        <v>70</v>
      </c>
      <c r="E104" s="166">
        <v>38</v>
      </c>
      <c r="F104" s="166">
        <v>77</v>
      </c>
      <c r="G104" s="166">
        <v>157</v>
      </c>
      <c r="H104" s="166">
        <v>306</v>
      </c>
      <c r="I104" s="166">
        <v>146</v>
      </c>
      <c r="J104" s="181">
        <f t="shared" si="36"/>
        <v>-0.52287581699346397</v>
      </c>
      <c r="K104" s="165">
        <f t="shared" si="35"/>
        <v>-160</v>
      </c>
      <c r="L104" s="167">
        <f t="shared" si="34"/>
        <v>5.5568728812043343E-5</v>
      </c>
    </row>
    <row r="105" spans="1:12" x14ac:dyDescent="0.25">
      <c r="A105" s="169" t="s">
        <v>147</v>
      </c>
      <c r="B105" s="170" t="s">
        <v>147</v>
      </c>
      <c r="C105" s="171">
        <f t="shared" ref="C105" si="37">C97-SUM(C98:C104)</f>
        <v>3241</v>
      </c>
      <c r="D105" s="171">
        <f t="shared" ref="D105:I105" si="38">D97-SUM(D98:D104)</f>
        <v>1616</v>
      </c>
      <c r="E105" s="171">
        <f t="shared" si="38"/>
        <v>1259</v>
      </c>
      <c r="F105" s="171">
        <f t="shared" si="38"/>
        <v>2855</v>
      </c>
      <c r="G105" s="171">
        <f t="shared" si="38"/>
        <v>3825</v>
      </c>
      <c r="H105" s="171">
        <f t="shared" si="38"/>
        <v>4172</v>
      </c>
      <c r="I105" s="171">
        <f t="shared" si="38"/>
        <v>4260</v>
      </c>
      <c r="J105" s="182">
        <f t="shared" si="36"/>
        <v>2.1093000958772867E-2</v>
      </c>
      <c r="K105" s="170">
        <f>I105-H105</f>
        <v>88</v>
      </c>
      <c r="L105" s="172">
        <f t="shared" si="34"/>
        <v>1.6213889365705796E-3</v>
      </c>
    </row>
    <row r="106" spans="1:12" x14ac:dyDescent="0.25">
      <c r="A106" s="1"/>
      <c r="B106" s="157" t="s">
        <v>52</v>
      </c>
      <c r="C106" s="155"/>
      <c r="D106" s="155"/>
      <c r="E106" s="155"/>
      <c r="F106" s="155"/>
      <c r="G106" s="155"/>
      <c r="H106" s="155"/>
      <c r="I106" s="155"/>
      <c r="J106" s="156"/>
      <c r="K106" s="156"/>
      <c r="L106" s="155"/>
    </row>
    <row r="107" spans="1:12" x14ac:dyDescent="0.25">
      <c r="A107" s="1"/>
      <c r="B107" s="158" t="s">
        <v>70</v>
      </c>
      <c r="C107" s="178">
        <v>69786</v>
      </c>
      <c r="D107" s="178">
        <v>44636</v>
      </c>
      <c r="E107" s="178">
        <v>23724</v>
      </c>
      <c r="F107" s="178">
        <v>93148</v>
      </c>
      <c r="G107" s="178">
        <v>118579</v>
      </c>
      <c r="H107" s="178">
        <v>114920</v>
      </c>
      <c r="I107" s="178">
        <v>123607</v>
      </c>
      <c r="J107" s="179">
        <f>IFERROR(I107/H107-1,"-")</f>
        <v>7.5591715976331297E-2</v>
      </c>
      <c r="K107" s="178">
        <f>I107-H107</f>
        <v>8687</v>
      </c>
      <c r="L107" s="179">
        <f t="shared" ref="L107:L119" si="39">I107/I$9</f>
        <v>4.7045779878563294E-2</v>
      </c>
    </row>
    <row r="108" spans="1:12" x14ac:dyDescent="0.25">
      <c r="A108" s="1" t="s">
        <v>98</v>
      </c>
      <c r="B108" s="161" t="s">
        <v>99</v>
      </c>
      <c r="C108" s="162">
        <v>10122</v>
      </c>
      <c r="D108" s="162">
        <v>9051</v>
      </c>
      <c r="E108" s="162">
        <v>13317</v>
      </c>
      <c r="F108" s="162">
        <v>16822</v>
      </c>
      <c r="G108" s="162">
        <v>21244</v>
      </c>
      <c r="H108" s="162">
        <v>19365</v>
      </c>
      <c r="I108" s="162">
        <v>21704</v>
      </c>
      <c r="J108" s="180">
        <f>IFERROR(I108/H108-1,"-")</f>
        <v>0.12078492124967721</v>
      </c>
      <c r="K108" s="161">
        <f t="shared" ref="K108:K118" si="40">I108-H108</f>
        <v>2339</v>
      </c>
      <c r="L108" s="163">
        <f t="shared" si="39"/>
        <v>8.2607102064149902E-3</v>
      </c>
    </row>
    <row r="109" spans="1:12" x14ac:dyDescent="0.25">
      <c r="A109" s="164" t="s">
        <v>105</v>
      </c>
      <c r="B109" s="165" t="s">
        <v>105</v>
      </c>
      <c r="C109" s="166">
        <v>3422</v>
      </c>
      <c r="D109" s="166">
        <v>1581</v>
      </c>
      <c r="E109" s="166">
        <v>12294</v>
      </c>
      <c r="F109" s="166">
        <v>7335</v>
      </c>
      <c r="G109" s="166">
        <v>8353</v>
      </c>
      <c r="H109" s="166">
        <v>5053</v>
      </c>
      <c r="I109" s="166">
        <v>7107</v>
      </c>
      <c r="J109" s="181">
        <f>IFERROR(I109/H109-1,"-")</f>
        <v>0.40649119335048489</v>
      </c>
      <c r="K109" s="165">
        <f t="shared" si="40"/>
        <v>2054</v>
      </c>
      <c r="L109" s="167">
        <f t="shared" si="39"/>
        <v>2.7049791484054248E-3</v>
      </c>
    </row>
    <row r="110" spans="1:12" x14ac:dyDescent="0.25">
      <c r="A110" s="164" t="s">
        <v>102</v>
      </c>
      <c r="B110" s="165" t="s">
        <v>102</v>
      </c>
      <c r="C110" s="166">
        <v>6700</v>
      </c>
      <c r="D110" s="166">
        <v>7470</v>
      </c>
      <c r="E110" s="166">
        <v>1023</v>
      </c>
      <c r="F110" s="166">
        <v>9487</v>
      </c>
      <c r="G110" s="166">
        <v>12891</v>
      </c>
      <c r="H110" s="166">
        <v>14312</v>
      </c>
      <c r="I110" s="166">
        <v>14597</v>
      </c>
      <c r="J110" s="181">
        <f>IFERROR(I110/H110-1,"-")</f>
        <v>1.9913359418669563E-2</v>
      </c>
      <c r="K110" s="165">
        <f t="shared" si="40"/>
        <v>285</v>
      </c>
      <c r="L110" s="167">
        <f t="shared" si="39"/>
        <v>5.5557310580095663E-3</v>
      </c>
    </row>
    <row r="111" spans="1:12" x14ac:dyDescent="0.25">
      <c r="A111" s="1"/>
      <c r="B111" s="161" t="s">
        <v>109</v>
      </c>
      <c r="C111" s="162">
        <v>59664</v>
      </c>
      <c r="D111" s="162">
        <v>35585</v>
      </c>
      <c r="E111" s="162">
        <v>10407</v>
      </c>
      <c r="F111" s="162">
        <v>76326</v>
      </c>
      <c r="G111" s="162">
        <v>97335</v>
      </c>
      <c r="H111" s="162">
        <v>95555</v>
      </c>
      <c r="I111" s="162">
        <v>101903</v>
      </c>
      <c r="J111" s="180">
        <f>IFERROR(I111/H111-1,"-")</f>
        <v>6.6432944377583514E-2</v>
      </c>
      <c r="K111" s="161">
        <f t="shared" si="40"/>
        <v>6348</v>
      </c>
      <c r="L111" s="163">
        <f t="shared" si="39"/>
        <v>3.8785069672148308E-2</v>
      </c>
    </row>
    <row r="112" spans="1:12" s="57" customFormat="1" x14ac:dyDescent="0.25">
      <c r="B112" s="165" t="s">
        <v>112</v>
      </c>
      <c r="C112" s="166">
        <v>31209</v>
      </c>
      <c r="D112" s="166">
        <v>19611</v>
      </c>
      <c r="E112" s="166">
        <v>2112</v>
      </c>
      <c r="F112" s="166">
        <v>42810</v>
      </c>
      <c r="G112" s="166">
        <v>61097</v>
      </c>
      <c r="H112" s="166">
        <v>56393</v>
      </c>
      <c r="I112" s="166">
        <v>57812</v>
      </c>
      <c r="J112" s="181">
        <f t="shared" ref="J112:J119" si="41">IFERROR(I112/H112-1,"-")</f>
        <v>2.5162697497916442E-2</v>
      </c>
      <c r="K112" s="165">
        <f t="shared" si="40"/>
        <v>1419</v>
      </c>
      <c r="L112" s="167">
        <f t="shared" si="39"/>
        <v>2.2003694178642806E-2</v>
      </c>
    </row>
    <row r="113" spans="1:12" s="57" customFormat="1" x14ac:dyDescent="0.25">
      <c r="B113" s="165" t="s">
        <v>115</v>
      </c>
      <c r="C113" s="166">
        <v>6097</v>
      </c>
      <c r="D113" s="166">
        <v>2289</v>
      </c>
      <c r="E113" s="166">
        <v>2149</v>
      </c>
      <c r="F113" s="166">
        <v>3983</v>
      </c>
      <c r="G113" s="166">
        <v>5139</v>
      </c>
      <c r="H113" s="166">
        <v>4569</v>
      </c>
      <c r="I113" s="166">
        <v>5354</v>
      </c>
      <c r="J113" s="181">
        <f t="shared" si="41"/>
        <v>0.17181002407529</v>
      </c>
      <c r="K113" s="165">
        <f t="shared" si="40"/>
        <v>785</v>
      </c>
      <c r="L113" s="167">
        <f t="shared" si="39"/>
        <v>2.0377737949293156E-3</v>
      </c>
    </row>
    <row r="114" spans="1:12" x14ac:dyDescent="0.25">
      <c r="A114" s="1"/>
      <c r="B114" s="165" t="s">
        <v>118</v>
      </c>
      <c r="C114" s="166">
        <v>6895</v>
      </c>
      <c r="D114" s="166">
        <v>1751</v>
      </c>
      <c r="E114" s="166">
        <v>2585</v>
      </c>
      <c r="F114" s="166">
        <v>5028</v>
      </c>
      <c r="G114" s="166">
        <v>8339</v>
      </c>
      <c r="H114" s="166">
        <v>6203</v>
      </c>
      <c r="I114" s="166">
        <v>8062</v>
      </c>
      <c r="J114" s="181">
        <f t="shared" si="41"/>
        <v>0.29969369659842005</v>
      </c>
      <c r="K114" s="165">
        <f t="shared" si="40"/>
        <v>1859</v>
      </c>
      <c r="L114" s="167">
        <f t="shared" si="39"/>
        <v>3.0684595320732426E-3</v>
      </c>
    </row>
    <row r="115" spans="1:12" x14ac:dyDescent="0.25">
      <c r="A115" s="1"/>
      <c r="B115" s="165" t="s">
        <v>125</v>
      </c>
      <c r="C115" s="166">
        <v>1644</v>
      </c>
      <c r="D115" s="166">
        <v>686</v>
      </c>
      <c r="E115" s="166">
        <v>183</v>
      </c>
      <c r="F115" s="166">
        <v>4096</v>
      </c>
      <c r="G115" s="166">
        <v>3612</v>
      </c>
      <c r="H115" s="166">
        <v>3937</v>
      </c>
      <c r="I115" s="166">
        <v>3878</v>
      </c>
      <c r="J115" s="181">
        <f t="shared" si="41"/>
        <v>-1.4986029972059889E-2</v>
      </c>
      <c r="K115" s="165">
        <f t="shared" si="40"/>
        <v>-59</v>
      </c>
      <c r="L115" s="167">
        <f t="shared" si="39"/>
        <v>1.4759967831034526E-3</v>
      </c>
    </row>
    <row r="116" spans="1:12" x14ac:dyDescent="0.25">
      <c r="A116" s="1"/>
      <c r="B116" s="165" t="s">
        <v>121</v>
      </c>
      <c r="C116" s="166">
        <v>1809</v>
      </c>
      <c r="D116" s="166">
        <v>1071</v>
      </c>
      <c r="E116" s="166">
        <v>565</v>
      </c>
      <c r="F116" s="166">
        <v>3095</v>
      </c>
      <c r="G116" s="166">
        <v>2616</v>
      </c>
      <c r="H116" s="166">
        <v>2841</v>
      </c>
      <c r="I116" s="166">
        <v>2777</v>
      </c>
      <c r="J116" s="181">
        <f t="shared" si="41"/>
        <v>-2.2527279127067978E-2</v>
      </c>
      <c r="K116" s="165">
        <f t="shared" si="40"/>
        <v>-64</v>
      </c>
      <c r="L116" s="167">
        <f t="shared" si="39"/>
        <v>1.0569476706235915E-3</v>
      </c>
    </row>
    <row r="117" spans="1:12" x14ac:dyDescent="0.25">
      <c r="A117" s="1"/>
      <c r="B117" s="165" t="s">
        <v>130</v>
      </c>
      <c r="C117" s="166">
        <v>549</v>
      </c>
      <c r="D117" s="166">
        <v>440</v>
      </c>
      <c r="E117" s="166">
        <v>4</v>
      </c>
      <c r="F117" s="166">
        <v>557</v>
      </c>
      <c r="G117" s="166">
        <v>819</v>
      </c>
      <c r="H117" s="166">
        <v>1177</v>
      </c>
      <c r="I117" s="166">
        <v>954</v>
      </c>
      <c r="J117" s="181">
        <f t="shared" si="41"/>
        <v>-0.18946474086661003</v>
      </c>
      <c r="K117" s="165">
        <f t="shared" si="40"/>
        <v>-223</v>
      </c>
      <c r="L117" s="167">
        <f t="shared" si="39"/>
        <v>3.6309977593622844E-4</v>
      </c>
    </row>
    <row r="118" spans="1:12" x14ac:dyDescent="0.25">
      <c r="A118" s="164" t="s">
        <v>146</v>
      </c>
      <c r="B118" s="165" t="s">
        <v>133</v>
      </c>
      <c r="C118" s="166">
        <v>1004</v>
      </c>
      <c r="D118" s="166">
        <v>1160</v>
      </c>
      <c r="E118" s="166">
        <v>8</v>
      </c>
      <c r="F118" s="166">
        <v>821</v>
      </c>
      <c r="G118" s="166">
        <v>562</v>
      </c>
      <c r="H118" s="166">
        <v>1367</v>
      </c>
      <c r="I118" s="166">
        <v>830</v>
      </c>
      <c r="J118" s="181">
        <f t="shared" si="41"/>
        <v>-0.39283101682516464</v>
      </c>
      <c r="K118" s="165">
        <f t="shared" si="40"/>
        <v>-537</v>
      </c>
      <c r="L118" s="167">
        <f t="shared" si="39"/>
        <v>3.1590441721915049E-4</v>
      </c>
    </row>
    <row r="119" spans="1:12" x14ac:dyDescent="0.25">
      <c r="A119" s="169" t="s">
        <v>147</v>
      </c>
      <c r="B119" s="170" t="s">
        <v>147</v>
      </c>
      <c r="C119" s="171">
        <f t="shared" ref="C119" si="42">C111-SUM(C112:C118)</f>
        <v>10457</v>
      </c>
      <c r="D119" s="171">
        <f t="shared" ref="D119:I119" si="43">D111-SUM(D112:D118)</f>
        <v>8577</v>
      </c>
      <c r="E119" s="171">
        <f t="shared" si="43"/>
        <v>2801</v>
      </c>
      <c r="F119" s="171">
        <f t="shared" si="43"/>
        <v>15936</v>
      </c>
      <c r="G119" s="171">
        <f t="shared" si="43"/>
        <v>15151</v>
      </c>
      <c r="H119" s="171">
        <f t="shared" si="43"/>
        <v>19068</v>
      </c>
      <c r="I119" s="171">
        <f t="shared" si="43"/>
        <v>22236</v>
      </c>
      <c r="J119" s="182">
        <f t="shared" si="41"/>
        <v>0.16614222781623655</v>
      </c>
      <c r="K119" s="170">
        <f>I119-H119</f>
        <v>3168</v>
      </c>
      <c r="L119" s="172">
        <f t="shared" si="39"/>
        <v>8.4631935196205193E-3</v>
      </c>
    </row>
    <row r="120" spans="1:12" x14ac:dyDescent="0.25">
      <c r="A120" s="1"/>
      <c r="B120" s="157" t="s">
        <v>53</v>
      </c>
      <c r="C120" s="155"/>
      <c r="D120" s="155"/>
      <c r="E120" s="155"/>
      <c r="F120" s="155"/>
      <c r="G120" s="155"/>
      <c r="H120" s="155"/>
      <c r="I120" s="155"/>
      <c r="J120" s="156"/>
      <c r="K120" s="156"/>
      <c r="L120" s="155"/>
    </row>
    <row r="121" spans="1:12" x14ac:dyDescent="0.25">
      <c r="A121" s="1"/>
      <c r="B121" s="158" t="s">
        <v>70</v>
      </c>
      <c r="C121" s="178">
        <v>101449</v>
      </c>
      <c r="D121" s="178">
        <v>55825</v>
      </c>
      <c r="E121" s="178">
        <v>46479</v>
      </c>
      <c r="F121" s="178">
        <v>91287</v>
      </c>
      <c r="G121" s="178">
        <v>113469</v>
      </c>
      <c r="H121" s="178">
        <v>111167</v>
      </c>
      <c r="I121" s="178">
        <v>125497</v>
      </c>
      <c r="J121" s="179">
        <f>IFERROR(I121/H121-1,"-")</f>
        <v>0.1289051607041658</v>
      </c>
      <c r="K121" s="178">
        <f>I121-H121</f>
        <v>14330</v>
      </c>
      <c r="L121" s="179">
        <f t="shared" ref="L121:L133" si="44">I121/I$9</f>
        <v>4.7765128491267149E-2</v>
      </c>
    </row>
    <row r="122" spans="1:12" x14ac:dyDescent="0.25">
      <c r="A122" s="1" t="s">
        <v>98</v>
      </c>
      <c r="B122" s="161" t="s">
        <v>99</v>
      </c>
      <c r="C122" s="162">
        <v>50509</v>
      </c>
      <c r="D122" s="162">
        <v>28023</v>
      </c>
      <c r="E122" s="162">
        <v>29299</v>
      </c>
      <c r="F122" s="162">
        <v>52148</v>
      </c>
      <c r="G122" s="162">
        <v>65366</v>
      </c>
      <c r="H122" s="162">
        <v>62711</v>
      </c>
      <c r="I122" s="162">
        <v>73703</v>
      </c>
      <c r="J122" s="180">
        <f>IFERROR(I122/H122-1,"-")</f>
        <v>0.17528025386295876</v>
      </c>
      <c r="K122" s="161">
        <f t="shared" ref="K122:K132" si="45">I122-H122</f>
        <v>10992</v>
      </c>
      <c r="L122" s="163">
        <f t="shared" si="44"/>
        <v>2.8051931641328975E-2</v>
      </c>
    </row>
    <row r="123" spans="1:12" x14ac:dyDescent="0.25">
      <c r="A123" s="164" t="s">
        <v>105</v>
      </c>
      <c r="B123" s="165" t="s">
        <v>105</v>
      </c>
      <c r="C123" s="166">
        <v>23959</v>
      </c>
      <c r="D123" s="166">
        <v>14178</v>
      </c>
      <c r="E123" s="166">
        <v>15621</v>
      </c>
      <c r="F123" s="166">
        <v>25347</v>
      </c>
      <c r="G123" s="166">
        <v>30009</v>
      </c>
      <c r="H123" s="166">
        <v>27372</v>
      </c>
      <c r="I123" s="166">
        <v>36212</v>
      </c>
      <c r="J123" s="181">
        <f>IFERROR(I123/H123-1,"-")</f>
        <v>0.32295776706123047</v>
      </c>
      <c r="K123" s="165">
        <f t="shared" si="45"/>
        <v>8840</v>
      </c>
      <c r="L123" s="167">
        <f t="shared" si="44"/>
        <v>1.3782567176313106E-2</v>
      </c>
    </row>
    <row r="124" spans="1:12" x14ac:dyDescent="0.25">
      <c r="A124" s="164" t="s">
        <v>102</v>
      </c>
      <c r="B124" s="165" t="s">
        <v>102</v>
      </c>
      <c r="C124" s="166">
        <v>26550</v>
      </c>
      <c r="D124" s="166">
        <v>13845</v>
      </c>
      <c r="E124" s="166">
        <v>13678</v>
      </c>
      <c r="F124" s="166">
        <v>26801</v>
      </c>
      <c r="G124" s="166">
        <v>35357</v>
      </c>
      <c r="H124" s="166">
        <v>35339</v>
      </c>
      <c r="I124" s="166">
        <v>37491</v>
      </c>
      <c r="J124" s="181">
        <f>IFERROR(I124/H124-1,"-")</f>
        <v>6.0895894054727062E-2</v>
      </c>
      <c r="K124" s="165">
        <f t="shared" si="45"/>
        <v>2152</v>
      </c>
      <c r="L124" s="167">
        <f t="shared" si="44"/>
        <v>1.4269364465015869E-2</v>
      </c>
    </row>
    <row r="125" spans="1:12" x14ac:dyDescent="0.25">
      <c r="A125" s="1"/>
      <c r="B125" s="161" t="s">
        <v>109</v>
      </c>
      <c r="C125" s="162">
        <v>50940</v>
      </c>
      <c r="D125" s="162">
        <v>27802</v>
      </c>
      <c r="E125" s="162">
        <v>17180</v>
      </c>
      <c r="F125" s="162">
        <v>39139</v>
      </c>
      <c r="G125" s="162">
        <v>48103</v>
      </c>
      <c r="H125" s="162">
        <v>48456</v>
      </c>
      <c r="I125" s="162">
        <v>51794</v>
      </c>
      <c r="J125" s="180">
        <f>IFERROR(I125/H125-1,"-")</f>
        <v>6.8887237906554377E-2</v>
      </c>
      <c r="K125" s="161">
        <f t="shared" si="45"/>
        <v>3338</v>
      </c>
      <c r="L125" s="163">
        <f t="shared" si="44"/>
        <v>1.9713196849938171E-2</v>
      </c>
    </row>
    <row r="126" spans="1:12" s="57" customFormat="1" x14ac:dyDescent="0.25">
      <c r="B126" s="165" t="s">
        <v>112</v>
      </c>
      <c r="C126" s="166">
        <v>5489</v>
      </c>
      <c r="D126" s="166">
        <v>3076</v>
      </c>
      <c r="E126" s="166">
        <v>517</v>
      </c>
      <c r="F126" s="166">
        <v>3953</v>
      </c>
      <c r="G126" s="166">
        <v>5519</v>
      </c>
      <c r="H126" s="166">
        <v>5881</v>
      </c>
      <c r="I126" s="166">
        <v>5502</v>
      </c>
      <c r="J126" s="181">
        <f t="shared" ref="J126:J133" si="46">IFERROR(I126/H126-1,"-")</f>
        <v>-6.4444822309131067E-2</v>
      </c>
      <c r="K126" s="165">
        <f t="shared" si="45"/>
        <v>-379</v>
      </c>
      <c r="L126" s="167">
        <f t="shared" si="44"/>
        <v>2.0941037392045374E-3</v>
      </c>
    </row>
    <row r="127" spans="1:12" s="57" customFormat="1" x14ac:dyDescent="0.25">
      <c r="B127" s="165" t="s">
        <v>115</v>
      </c>
      <c r="C127" s="166">
        <v>5653</v>
      </c>
      <c r="D127" s="166">
        <v>3190</v>
      </c>
      <c r="E127" s="166">
        <v>1835</v>
      </c>
      <c r="F127" s="166">
        <v>4773</v>
      </c>
      <c r="G127" s="166">
        <v>7688</v>
      </c>
      <c r="H127" s="166">
        <v>7359</v>
      </c>
      <c r="I127" s="166">
        <v>8241</v>
      </c>
      <c r="J127" s="181">
        <f t="shared" si="46"/>
        <v>0.11985324092947414</v>
      </c>
      <c r="K127" s="165">
        <f t="shared" si="45"/>
        <v>882</v>
      </c>
      <c r="L127" s="167">
        <f t="shared" si="44"/>
        <v>3.136588316027734E-3</v>
      </c>
    </row>
    <row r="128" spans="1:12" x14ac:dyDescent="0.25">
      <c r="A128" s="1"/>
      <c r="B128" s="165" t="s">
        <v>118</v>
      </c>
      <c r="C128" s="166">
        <v>3374</v>
      </c>
      <c r="D128" s="166">
        <v>2062</v>
      </c>
      <c r="E128" s="166">
        <v>2607</v>
      </c>
      <c r="F128" s="166">
        <v>3912</v>
      </c>
      <c r="G128" s="166">
        <v>4324</v>
      </c>
      <c r="H128" s="166">
        <v>4066</v>
      </c>
      <c r="I128" s="166">
        <v>4103</v>
      </c>
      <c r="J128" s="181">
        <f t="shared" si="46"/>
        <v>9.0998524348253618E-3</v>
      </c>
      <c r="K128" s="165">
        <f t="shared" si="45"/>
        <v>37</v>
      </c>
      <c r="L128" s="167">
        <f t="shared" si="44"/>
        <v>1.5616335227110537E-3</v>
      </c>
    </row>
    <row r="129" spans="1:12" x14ac:dyDescent="0.25">
      <c r="A129" s="1"/>
      <c r="B129" s="165" t="s">
        <v>125</v>
      </c>
      <c r="C129" s="166">
        <v>855</v>
      </c>
      <c r="D129" s="166">
        <v>560</v>
      </c>
      <c r="E129" s="166">
        <v>244</v>
      </c>
      <c r="F129" s="166">
        <v>1125</v>
      </c>
      <c r="G129" s="166">
        <v>1210</v>
      </c>
      <c r="H129" s="166">
        <v>1237</v>
      </c>
      <c r="I129" s="166">
        <v>1290</v>
      </c>
      <c r="J129" s="181">
        <f t="shared" si="46"/>
        <v>4.284559417946654E-2</v>
      </c>
      <c r="K129" s="165">
        <f t="shared" si="45"/>
        <v>53</v>
      </c>
      <c r="L129" s="167">
        <f t="shared" si="44"/>
        <v>4.9098397375024598E-4</v>
      </c>
    </row>
    <row r="130" spans="1:12" x14ac:dyDescent="0.25">
      <c r="A130" s="1"/>
      <c r="B130" s="165" t="s">
        <v>121</v>
      </c>
      <c r="C130" s="166">
        <v>706</v>
      </c>
      <c r="D130" s="166">
        <v>480</v>
      </c>
      <c r="E130" s="166">
        <v>255</v>
      </c>
      <c r="F130" s="166">
        <v>836</v>
      </c>
      <c r="G130" s="166">
        <v>921</v>
      </c>
      <c r="H130" s="166">
        <v>951</v>
      </c>
      <c r="I130" s="166">
        <v>1076</v>
      </c>
      <c r="J130" s="181">
        <f t="shared" si="46"/>
        <v>0.13144058885383814</v>
      </c>
      <c r="K130" s="165">
        <f t="shared" si="45"/>
        <v>125</v>
      </c>
      <c r="L130" s="167">
        <f t="shared" si="44"/>
        <v>4.0953391919012767E-4</v>
      </c>
    </row>
    <row r="131" spans="1:12" x14ac:dyDescent="0.25">
      <c r="A131" s="1"/>
      <c r="B131" s="165" t="s">
        <v>130</v>
      </c>
      <c r="C131" s="166">
        <v>1053</v>
      </c>
      <c r="D131" s="166">
        <v>673</v>
      </c>
      <c r="E131" s="166">
        <v>31</v>
      </c>
      <c r="F131" s="166">
        <v>577</v>
      </c>
      <c r="G131" s="166">
        <v>786</v>
      </c>
      <c r="H131" s="166">
        <v>883</v>
      </c>
      <c r="I131" s="166">
        <v>707</v>
      </c>
      <c r="J131" s="181">
        <f t="shared" si="46"/>
        <v>-0.19932049830124576</v>
      </c>
      <c r="K131" s="165">
        <f t="shared" si="45"/>
        <v>-176</v>
      </c>
      <c r="L131" s="167">
        <f t="shared" si="44"/>
        <v>2.6908966623366196E-4</v>
      </c>
    </row>
    <row r="132" spans="1:12" x14ac:dyDescent="0.25">
      <c r="A132" s="164" t="s">
        <v>146</v>
      </c>
      <c r="B132" s="165" t="s">
        <v>133</v>
      </c>
      <c r="C132" s="166">
        <v>1588</v>
      </c>
      <c r="D132" s="166">
        <v>1018</v>
      </c>
      <c r="E132" s="166">
        <v>122</v>
      </c>
      <c r="F132" s="166">
        <v>1021</v>
      </c>
      <c r="G132" s="166">
        <v>1481</v>
      </c>
      <c r="H132" s="166">
        <v>1406</v>
      </c>
      <c r="I132" s="166">
        <v>1369</v>
      </c>
      <c r="J132" s="181">
        <f t="shared" si="46"/>
        <v>-2.6315789473684181E-2</v>
      </c>
      <c r="K132" s="165">
        <f t="shared" si="45"/>
        <v>-37</v>
      </c>
      <c r="L132" s="167">
        <f t="shared" si="44"/>
        <v>5.2105198454580363E-4</v>
      </c>
    </row>
    <row r="133" spans="1:12" x14ac:dyDescent="0.25">
      <c r="A133" s="169" t="s">
        <v>147</v>
      </c>
      <c r="B133" s="170" t="s">
        <v>147</v>
      </c>
      <c r="C133" s="171">
        <f t="shared" ref="C133" si="47">C125-SUM(C126:C132)</f>
        <v>32222</v>
      </c>
      <c r="D133" s="171">
        <f t="shared" ref="D133:I133" si="48">D125-SUM(D126:D132)</f>
        <v>16743</v>
      </c>
      <c r="E133" s="171">
        <f t="shared" si="48"/>
        <v>11569</v>
      </c>
      <c r="F133" s="171">
        <f t="shared" si="48"/>
        <v>22942</v>
      </c>
      <c r="G133" s="171">
        <f t="shared" si="48"/>
        <v>26174</v>
      </c>
      <c r="H133" s="171">
        <f t="shared" si="48"/>
        <v>26673</v>
      </c>
      <c r="I133" s="171">
        <f t="shared" si="48"/>
        <v>29506</v>
      </c>
      <c r="J133" s="182">
        <f t="shared" si="46"/>
        <v>0.10621227458478621</v>
      </c>
      <c r="K133" s="170">
        <f>I133-H133</f>
        <v>2833</v>
      </c>
      <c r="L133" s="172">
        <f t="shared" si="44"/>
        <v>1.1230211728275007E-2</v>
      </c>
    </row>
    <row r="134" spans="1:12" x14ac:dyDescent="0.25">
      <c r="A134" s="1"/>
      <c r="B134" s="157" t="s">
        <v>54</v>
      </c>
      <c r="C134" s="155"/>
      <c r="D134" s="155"/>
      <c r="E134" s="155"/>
      <c r="F134" s="155"/>
      <c r="G134" s="155"/>
      <c r="H134" s="155"/>
      <c r="I134" s="155"/>
      <c r="J134" s="156"/>
      <c r="K134" s="156"/>
      <c r="L134" s="155"/>
    </row>
    <row r="135" spans="1:12" x14ac:dyDescent="0.25">
      <c r="A135" s="1"/>
      <c r="B135" s="158" t="s">
        <v>70</v>
      </c>
      <c r="C135" s="178">
        <v>115472</v>
      </c>
      <c r="D135" s="178">
        <v>65963</v>
      </c>
      <c r="E135" s="178">
        <v>33259</v>
      </c>
      <c r="F135" s="178">
        <v>122713</v>
      </c>
      <c r="G135" s="178">
        <v>133909</v>
      </c>
      <c r="H135" s="178">
        <v>143553</v>
      </c>
      <c r="I135" s="178">
        <v>135717</v>
      </c>
      <c r="J135" s="179">
        <f>IFERROR(I135/H135-1,"-")</f>
        <v>-5.4586111053060549E-2</v>
      </c>
      <c r="K135" s="178">
        <f>I135-H135</f>
        <v>-7836</v>
      </c>
      <c r="L135" s="179">
        <f t="shared" ref="L135:L147" si="49">I135/I$9</f>
        <v>5.1654939508110183E-2</v>
      </c>
    </row>
    <row r="136" spans="1:12" x14ac:dyDescent="0.25">
      <c r="A136" s="1" t="s">
        <v>98</v>
      </c>
      <c r="B136" s="161" t="s">
        <v>99</v>
      </c>
      <c r="C136" s="162">
        <v>17036</v>
      </c>
      <c r="D136" s="162">
        <v>2995</v>
      </c>
      <c r="E136" s="162">
        <v>18893</v>
      </c>
      <c r="F136" s="162">
        <v>10338</v>
      </c>
      <c r="G136" s="162">
        <v>12143</v>
      </c>
      <c r="H136" s="162">
        <v>9003</v>
      </c>
      <c r="I136" s="162">
        <v>7232</v>
      </c>
      <c r="J136" s="180">
        <f>IFERROR(I136/H136-1,"-")</f>
        <v>-0.19671220704209713</v>
      </c>
      <c r="K136" s="161">
        <f t="shared" ref="K136:K146" si="50">I136-H136</f>
        <v>-1771</v>
      </c>
      <c r="L136" s="163">
        <f t="shared" si="49"/>
        <v>2.7525551148540922E-3</v>
      </c>
    </row>
    <row r="137" spans="1:12" x14ac:dyDescent="0.25">
      <c r="A137" s="164" t="s">
        <v>105</v>
      </c>
      <c r="B137" s="165" t="s">
        <v>105</v>
      </c>
      <c r="C137" s="166">
        <v>10583</v>
      </c>
      <c r="D137" s="166">
        <v>1936</v>
      </c>
      <c r="E137" s="166">
        <v>16498</v>
      </c>
      <c r="F137" s="166">
        <v>6937</v>
      </c>
      <c r="G137" s="166">
        <v>7967</v>
      </c>
      <c r="H137" s="166">
        <v>5382</v>
      </c>
      <c r="I137" s="166">
        <v>3102</v>
      </c>
      <c r="J137" s="181">
        <f>IFERROR(I137/H137-1,"-")</f>
        <v>-0.42363433667781492</v>
      </c>
      <c r="K137" s="165">
        <f t="shared" si="50"/>
        <v>-2280</v>
      </c>
      <c r="L137" s="167">
        <f t="shared" si="49"/>
        <v>1.1806451833901264E-3</v>
      </c>
    </row>
    <row r="138" spans="1:12" x14ac:dyDescent="0.25">
      <c r="A138" s="164" t="s">
        <v>102</v>
      </c>
      <c r="B138" s="165" t="s">
        <v>102</v>
      </c>
      <c r="C138" s="166">
        <v>6453</v>
      </c>
      <c r="D138" s="166">
        <v>1059</v>
      </c>
      <c r="E138" s="166">
        <v>2395</v>
      </c>
      <c r="F138" s="166">
        <v>3401</v>
      </c>
      <c r="G138" s="166">
        <v>4176</v>
      </c>
      <c r="H138" s="166">
        <v>3621</v>
      </c>
      <c r="I138" s="166">
        <v>4130</v>
      </c>
      <c r="J138" s="181">
        <f>IFERROR(I138/H138-1,"-")</f>
        <v>0.14056890361778507</v>
      </c>
      <c r="K138" s="165">
        <f t="shared" si="50"/>
        <v>509</v>
      </c>
      <c r="L138" s="167">
        <f t="shared" si="49"/>
        <v>1.5719099314639659E-3</v>
      </c>
    </row>
    <row r="139" spans="1:12" x14ac:dyDescent="0.25">
      <c r="A139" s="1"/>
      <c r="B139" s="161" t="s">
        <v>109</v>
      </c>
      <c r="C139" s="162">
        <v>98436</v>
      </c>
      <c r="D139" s="162">
        <v>62968</v>
      </c>
      <c r="E139" s="162">
        <v>14366</v>
      </c>
      <c r="F139" s="162">
        <v>112375</v>
      </c>
      <c r="G139" s="162">
        <v>121766</v>
      </c>
      <c r="H139" s="162">
        <v>134550</v>
      </c>
      <c r="I139" s="162">
        <v>128485</v>
      </c>
      <c r="J139" s="180">
        <f>IFERROR(I139/H139-1,"-")</f>
        <v>-4.5076179858788534E-2</v>
      </c>
      <c r="K139" s="161">
        <f t="shared" si="50"/>
        <v>-6065</v>
      </c>
      <c r="L139" s="163">
        <f t="shared" si="49"/>
        <v>4.8902384393256088E-2</v>
      </c>
    </row>
    <row r="140" spans="1:12" s="57" customFormat="1" x14ac:dyDescent="0.25">
      <c r="B140" s="165" t="s">
        <v>112</v>
      </c>
      <c r="C140" s="166">
        <v>44258</v>
      </c>
      <c r="D140" s="166">
        <v>28766</v>
      </c>
      <c r="E140" s="166">
        <v>492</v>
      </c>
      <c r="F140" s="166">
        <v>45358</v>
      </c>
      <c r="G140" s="166">
        <v>47200</v>
      </c>
      <c r="H140" s="166">
        <v>55785</v>
      </c>
      <c r="I140" s="166">
        <v>56697</v>
      </c>
      <c r="J140" s="181">
        <f t="shared" ref="J140:J147" si="51">IFERROR(I140/H140-1,"-")</f>
        <v>1.6348480774401652E-2</v>
      </c>
      <c r="K140" s="165">
        <f t="shared" si="50"/>
        <v>912</v>
      </c>
      <c r="L140" s="167">
        <f t="shared" si="49"/>
        <v>2.1579316557920693E-2</v>
      </c>
    </row>
    <row r="141" spans="1:12" s="57" customFormat="1" x14ac:dyDescent="0.25">
      <c r="B141" s="165" t="s">
        <v>115</v>
      </c>
      <c r="C141" s="166">
        <v>6823</v>
      </c>
      <c r="D141" s="166">
        <v>4028</v>
      </c>
      <c r="E141" s="166">
        <v>1525</v>
      </c>
      <c r="F141" s="166">
        <v>7795</v>
      </c>
      <c r="G141" s="166">
        <v>10773</v>
      </c>
      <c r="H141" s="166">
        <v>13047</v>
      </c>
      <c r="I141" s="166">
        <v>11017</v>
      </c>
      <c r="J141" s="181">
        <f t="shared" si="51"/>
        <v>-0.15559132367594086</v>
      </c>
      <c r="K141" s="165">
        <f t="shared" si="50"/>
        <v>-2030</v>
      </c>
      <c r="L141" s="167">
        <f t="shared" si="49"/>
        <v>4.1931553789197364E-3</v>
      </c>
    </row>
    <row r="142" spans="1:12" x14ac:dyDescent="0.25">
      <c r="A142" s="1"/>
      <c r="B142" s="165" t="s">
        <v>118</v>
      </c>
      <c r="C142" s="166">
        <v>9504</v>
      </c>
      <c r="D142" s="166">
        <v>4260</v>
      </c>
      <c r="E142" s="166">
        <v>4627</v>
      </c>
      <c r="F142" s="166">
        <v>13698</v>
      </c>
      <c r="G142" s="166">
        <v>12723</v>
      </c>
      <c r="H142" s="166">
        <v>14076</v>
      </c>
      <c r="I142" s="166">
        <v>11428</v>
      </c>
      <c r="J142" s="181">
        <f t="shared" si="51"/>
        <v>-0.18812162546177891</v>
      </c>
      <c r="K142" s="165">
        <f t="shared" si="50"/>
        <v>-2648</v>
      </c>
      <c r="L142" s="167">
        <f t="shared" si="49"/>
        <v>4.3495851566029541E-3</v>
      </c>
    </row>
    <row r="143" spans="1:12" x14ac:dyDescent="0.25">
      <c r="A143" s="1"/>
      <c r="B143" s="165" t="s">
        <v>125</v>
      </c>
      <c r="C143" s="166">
        <v>2207</v>
      </c>
      <c r="D143" s="166">
        <v>933</v>
      </c>
      <c r="E143" s="166">
        <v>192</v>
      </c>
      <c r="F143" s="166">
        <v>5130</v>
      </c>
      <c r="G143" s="166">
        <v>4718</v>
      </c>
      <c r="H143" s="166">
        <v>3668</v>
      </c>
      <c r="I143" s="166">
        <v>3198</v>
      </c>
      <c r="J143" s="181">
        <f t="shared" si="51"/>
        <v>-0.1281352235550709</v>
      </c>
      <c r="K143" s="165">
        <f t="shared" si="50"/>
        <v>-470</v>
      </c>
      <c r="L143" s="167">
        <f t="shared" si="49"/>
        <v>1.2171835256227029E-3</v>
      </c>
    </row>
    <row r="144" spans="1:12" x14ac:dyDescent="0.25">
      <c r="A144" s="1"/>
      <c r="B144" s="165" t="s">
        <v>121</v>
      </c>
      <c r="C144" s="166">
        <v>2048</v>
      </c>
      <c r="D144" s="166">
        <v>1112</v>
      </c>
      <c r="E144" s="166">
        <v>393</v>
      </c>
      <c r="F144" s="166">
        <v>2475</v>
      </c>
      <c r="G144" s="166">
        <v>2470</v>
      </c>
      <c r="H144" s="166">
        <v>3026</v>
      </c>
      <c r="I144" s="166">
        <v>2329</v>
      </c>
      <c r="J144" s="181">
        <f t="shared" si="51"/>
        <v>-0.2303370786516854</v>
      </c>
      <c r="K144" s="165">
        <f t="shared" si="50"/>
        <v>-697</v>
      </c>
      <c r="L144" s="167">
        <f t="shared" si="49"/>
        <v>8.864354068715681E-4</v>
      </c>
    </row>
    <row r="145" spans="1:12" x14ac:dyDescent="0.25">
      <c r="A145" s="1"/>
      <c r="B145" s="165" t="s">
        <v>130</v>
      </c>
      <c r="C145" s="166">
        <v>1817</v>
      </c>
      <c r="D145" s="166">
        <v>2356</v>
      </c>
      <c r="E145" s="166">
        <v>36</v>
      </c>
      <c r="F145" s="166">
        <v>2272</v>
      </c>
      <c r="G145" s="166">
        <v>2745</v>
      </c>
      <c r="H145" s="166">
        <v>2511</v>
      </c>
      <c r="I145" s="166">
        <v>2672</v>
      </c>
      <c r="J145" s="181">
        <f t="shared" si="51"/>
        <v>6.4117881322182324E-2</v>
      </c>
      <c r="K145" s="165">
        <f t="shared" si="50"/>
        <v>161</v>
      </c>
      <c r="L145" s="167">
        <f t="shared" si="49"/>
        <v>1.016983858806711E-3</v>
      </c>
    </row>
    <row r="146" spans="1:12" x14ac:dyDescent="0.25">
      <c r="A146" s="164" t="s">
        <v>146</v>
      </c>
      <c r="B146" s="165" t="s">
        <v>133</v>
      </c>
      <c r="C146" s="166">
        <v>5369</v>
      </c>
      <c r="D146" s="166">
        <v>4700</v>
      </c>
      <c r="E146" s="166">
        <v>49</v>
      </c>
      <c r="F146" s="166">
        <v>1093</v>
      </c>
      <c r="G146" s="166">
        <v>2006</v>
      </c>
      <c r="H146" s="166">
        <v>1847</v>
      </c>
      <c r="I146" s="166">
        <v>1318</v>
      </c>
      <c r="J146" s="181">
        <f t="shared" si="51"/>
        <v>-0.28641039523551703</v>
      </c>
      <c r="K146" s="165">
        <f t="shared" si="50"/>
        <v>-529</v>
      </c>
      <c r="L146" s="167">
        <f t="shared" si="49"/>
        <v>5.0164099023474742E-4</v>
      </c>
    </row>
    <row r="147" spans="1:12" x14ac:dyDescent="0.25">
      <c r="A147" s="169" t="s">
        <v>147</v>
      </c>
      <c r="B147" s="170" t="s">
        <v>147</v>
      </c>
      <c r="C147" s="171">
        <f t="shared" ref="C147" si="52">C139-SUM(C140:C146)</f>
        <v>26410</v>
      </c>
      <c r="D147" s="171">
        <f t="shared" ref="D147:I147" si="53">D139-SUM(D140:D146)</f>
        <v>16813</v>
      </c>
      <c r="E147" s="171">
        <f t="shared" si="53"/>
        <v>7052</v>
      </c>
      <c r="F147" s="171">
        <f t="shared" si="53"/>
        <v>34554</v>
      </c>
      <c r="G147" s="171">
        <f t="shared" si="53"/>
        <v>39131</v>
      </c>
      <c r="H147" s="171">
        <f t="shared" si="53"/>
        <v>40590</v>
      </c>
      <c r="I147" s="171">
        <f t="shared" si="53"/>
        <v>39826</v>
      </c>
      <c r="J147" s="182">
        <f t="shared" si="51"/>
        <v>-1.8822370041882253E-2</v>
      </c>
      <c r="K147" s="170">
        <f>I147-H147</f>
        <v>-764</v>
      </c>
      <c r="L147" s="172">
        <f t="shared" si="49"/>
        <v>1.5158083518276974E-2</v>
      </c>
    </row>
    <row r="148" spans="1:12" x14ac:dyDescent="0.25">
      <c r="A148" s="1"/>
      <c r="B148" s="157" t="s">
        <v>55</v>
      </c>
      <c r="C148" s="155"/>
      <c r="D148" s="155"/>
      <c r="E148" s="155"/>
      <c r="F148" s="155"/>
      <c r="G148" s="155"/>
      <c r="H148" s="155"/>
      <c r="I148" s="155"/>
      <c r="J148" s="156"/>
      <c r="K148" s="156"/>
      <c r="L148" s="155"/>
    </row>
    <row r="149" spans="1:12" x14ac:dyDescent="0.25">
      <c r="A149" s="1"/>
      <c r="B149" s="158" t="s">
        <v>70</v>
      </c>
      <c r="C149" s="178">
        <v>61923</v>
      </c>
      <c r="D149" s="178">
        <v>29561</v>
      </c>
      <c r="E149" s="178">
        <v>18252</v>
      </c>
      <c r="F149" s="178">
        <v>52240</v>
      </c>
      <c r="G149" s="178">
        <v>59561</v>
      </c>
      <c r="H149" s="178">
        <v>62533</v>
      </c>
      <c r="I149" s="178">
        <v>58534</v>
      </c>
      <c r="J149" s="179">
        <f>IFERROR(I149/H149-1,"-")</f>
        <v>-6.3950234276302087E-2</v>
      </c>
      <c r="K149" s="178">
        <f>I149-H149</f>
        <v>-3999</v>
      </c>
      <c r="L149" s="179">
        <f t="shared" ref="L149:L161" si="54">I149/I$9</f>
        <v>2.2278492960850309E-2</v>
      </c>
    </row>
    <row r="150" spans="1:12" x14ac:dyDescent="0.25">
      <c r="A150" s="1" t="s">
        <v>98</v>
      </c>
      <c r="B150" s="161" t="s">
        <v>99</v>
      </c>
      <c r="C150" s="162">
        <v>23695</v>
      </c>
      <c r="D150" s="162">
        <v>10044</v>
      </c>
      <c r="E150" s="162">
        <v>12143</v>
      </c>
      <c r="F150" s="162">
        <v>25887</v>
      </c>
      <c r="G150" s="162">
        <v>26374</v>
      </c>
      <c r="H150" s="162">
        <v>25325</v>
      </c>
      <c r="I150" s="162">
        <v>21706</v>
      </c>
      <c r="J150" s="180">
        <f>IFERROR(I150/H150-1,"-")</f>
        <v>-0.14290227048371174</v>
      </c>
      <c r="K150" s="161">
        <f t="shared" ref="K150:K160" si="55">I150-H150</f>
        <v>-3619</v>
      </c>
      <c r="L150" s="163">
        <f t="shared" si="54"/>
        <v>8.2614714218781689E-3</v>
      </c>
    </row>
    <row r="151" spans="1:12" x14ac:dyDescent="0.25">
      <c r="A151" s="164" t="s">
        <v>105</v>
      </c>
      <c r="B151" s="165" t="s">
        <v>105</v>
      </c>
      <c r="C151" s="166">
        <v>13418</v>
      </c>
      <c r="D151" s="166">
        <v>4891</v>
      </c>
      <c r="E151" s="166">
        <v>10815</v>
      </c>
      <c r="F151" s="166">
        <v>17312</v>
      </c>
      <c r="G151" s="166">
        <v>17961</v>
      </c>
      <c r="H151" s="166">
        <v>17746</v>
      </c>
      <c r="I151" s="166">
        <v>14010</v>
      </c>
      <c r="J151" s="181">
        <f>IFERROR(I151/H151-1,"-")</f>
        <v>-0.21052631578947367</v>
      </c>
      <c r="K151" s="165">
        <f t="shared" si="55"/>
        <v>-3736</v>
      </c>
      <c r="L151" s="167">
        <f t="shared" si="54"/>
        <v>5.3323143195666252E-3</v>
      </c>
    </row>
    <row r="152" spans="1:12" x14ac:dyDescent="0.25">
      <c r="A152" s="164" t="s">
        <v>102</v>
      </c>
      <c r="B152" s="165" t="s">
        <v>102</v>
      </c>
      <c r="C152" s="166">
        <v>10277</v>
      </c>
      <c r="D152" s="166">
        <v>5153</v>
      </c>
      <c r="E152" s="166">
        <v>1328</v>
      </c>
      <c r="F152" s="166">
        <v>8575</v>
      </c>
      <c r="G152" s="166">
        <v>8413</v>
      </c>
      <c r="H152" s="166">
        <v>7579</v>
      </c>
      <c r="I152" s="166">
        <v>7696</v>
      </c>
      <c r="J152" s="181">
        <f>IFERROR(I152/H152-1,"-")</f>
        <v>1.5437392795883298E-2</v>
      </c>
      <c r="K152" s="165">
        <f t="shared" si="55"/>
        <v>117</v>
      </c>
      <c r="L152" s="167">
        <f t="shared" si="54"/>
        <v>2.929157102311545E-3</v>
      </c>
    </row>
    <row r="153" spans="1:12" x14ac:dyDescent="0.25">
      <c r="A153" s="1"/>
      <c r="B153" s="161" t="s">
        <v>109</v>
      </c>
      <c r="C153" s="162">
        <v>38228</v>
      </c>
      <c r="D153" s="162">
        <v>19517</v>
      </c>
      <c r="E153" s="162">
        <v>6109</v>
      </c>
      <c r="F153" s="162">
        <v>26353</v>
      </c>
      <c r="G153" s="162">
        <v>33187</v>
      </c>
      <c r="H153" s="162">
        <v>37208</v>
      </c>
      <c r="I153" s="162">
        <v>36828</v>
      </c>
      <c r="J153" s="180">
        <f>IFERROR(I153/H153-1,"-")</f>
        <v>-1.021285745001077E-2</v>
      </c>
      <c r="K153" s="161">
        <f t="shared" si="55"/>
        <v>-380</v>
      </c>
      <c r="L153" s="163">
        <f t="shared" si="54"/>
        <v>1.4017021538972139E-2</v>
      </c>
    </row>
    <row r="154" spans="1:12" s="57" customFormat="1" x14ac:dyDescent="0.25">
      <c r="B154" s="165" t="s">
        <v>112</v>
      </c>
      <c r="C154" s="166">
        <v>11853</v>
      </c>
      <c r="D154" s="166">
        <v>5840</v>
      </c>
      <c r="E154" s="166">
        <v>235</v>
      </c>
      <c r="F154" s="166">
        <v>8984</v>
      </c>
      <c r="G154" s="166">
        <v>11077</v>
      </c>
      <c r="H154" s="166">
        <v>11470</v>
      </c>
      <c r="I154" s="166">
        <v>8908</v>
      </c>
      <c r="J154" s="181">
        <f t="shared" ref="J154:J161" si="56">IFERROR(I154/H154-1,"-")</f>
        <v>-0.22336530078465566</v>
      </c>
      <c r="K154" s="165">
        <f t="shared" si="55"/>
        <v>-2562</v>
      </c>
      <c r="L154" s="167">
        <f t="shared" si="54"/>
        <v>3.3904536729978227E-3</v>
      </c>
    </row>
    <row r="155" spans="1:12" s="57" customFormat="1" x14ac:dyDescent="0.25">
      <c r="B155" s="165" t="s">
        <v>115</v>
      </c>
      <c r="C155" s="166">
        <v>11137</v>
      </c>
      <c r="D155" s="166">
        <v>5801</v>
      </c>
      <c r="E155" s="166">
        <v>1275</v>
      </c>
      <c r="F155" s="166">
        <v>6658</v>
      </c>
      <c r="G155" s="166">
        <v>7235</v>
      </c>
      <c r="H155" s="166">
        <v>7946</v>
      </c>
      <c r="I155" s="166">
        <v>7480</v>
      </c>
      <c r="J155" s="181">
        <f t="shared" si="56"/>
        <v>-5.8645859551975876E-2</v>
      </c>
      <c r="K155" s="165">
        <f t="shared" si="55"/>
        <v>-466</v>
      </c>
      <c r="L155" s="167">
        <f t="shared" si="54"/>
        <v>2.8469458322882479E-3</v>
      </c>
    </row>
    <row r="156" spans="1:12" x14ac:dyDescent="0.25">
      <c r="A156" s="1"/>
      <c r="B156" s="165" t="s">
        <v>118</v>
      </c>
      <c r="C156" s="166">
        <v>4607</v>
      </c>
      <c r="D156" s="166">
        <v>2092</v>
      </c>
      <c r="E156" s="166">
        <v>1750</v>
      </c>
      <c r="F156" s="166">
        <v>2877</v>
      </c>
      <c r="G156" s="166">
        <v>4612</v>
      </c>
      <c r="H156" s="166">
        <v>5322</v>
      </c>
      <c r="I156" s="166">
        <v>8321</v>
      </c>
      <c r="J156" s="181">
        <f t="shared" si="56"/>
        <v>0.56350995866215703</v>
      </c>
      <c r="K156" s="165">
        <f t="shared" si="55"/>
        <v>2999</v>
      </c>
      <c r="L156" s="167">
        <f t="shared" si="54"/>
        <v>3.1670369345548812E-3</v>
      </c>
    </row>
    <row r="157" spans="1:12" x14ac:dyDescent="0.25">
      <c r="A157" s="1"/>
      <c r="B157" s="165" t="s">
        <v>125</v>
      </c>
      <c r="C157" s="166">
        <v>834</v>
      </c>
      <c r="D157" s="166">
        <v>599</v>
      </c>
      <c r="E157" s="166">
        <v>198</v>
      </c>
      <c r="F157" s="166">
        <v>760</v>
      </c>
      <c r="G157" s="166">
        <v>1054</v>
      </c>
      <c r="H157" s="166">
        <v>1467</v>
      </c>
      <c r="I157" s="166">
        <v>1387</v>
      </c>
      <c r="J157" s="181">
        <f t="shared" si="56"/>
        <v>-5.4533060668029987E-2</v>
      </c>
      <c r="K157" s="165">
        <f t="shared" si="55"/>
        <v>-80</v>
      </c>
      <c r="L157" s="167">
        <f t="shared" si="54"/>
        <v>5.2790292371441172E-4</v>
      </c>
    </row>
    <row r="158" spans="1:12" x14ac:dyDescent="0.25">
      <c r="A158" s="1"/>
      <c r="B158" s="165" t="s">
        <v>121</v>
      </c>
      <c r="C158" s="166">
        <v>1271</v>
      </c>
      <c r="D158" s="166">
        <v>736</v>
      </c>
      <c r="E158" s="166">
        <v>211</v>
      </c>
      <c r="F158" s="166">
        <v>1172</v>
      </c>
      <c r="G158" s="166">
        <v>1528</v>
      </c>
      <c r="H158" s="166">
        <v>1448</v>
      </c>
      <c r="I158" s="166">
        <v>1330</v>
      </c>
      <c r="J158" s="181">
        <f t="shared" si="56"/>
        <v>-8.1491712707182362E-2</v>
      </c>
      <c r="K158" s="165">
        <f t="shared" si="55"/>
        <v>-118</v>
      </c>
      <c r="L158" s="167">
        <f t="shared" si="54"/>
        <v>5.0620828301381948E-4</v>
      </c>
    </row>
    <row r="159" spans="1:12" x14ac:dyDescent="0.25">
      <c r="A159" s="1"/>
      <c r="B159" s="165" t="s">
        <v>130</v>
      </c>
      <c r="C159" s="166">
        <v>352</v>
      </c>
      <c r="D159" s="166">
        <v>432</v>
      </c>
      <c r="E159" s="166">
        <v>22</v>
      </c>
      <c r="F159" s="166">
        <v>288</v>
      </c>
      <c r="G159" s="166">
        <v>474</v>
      </c>
      <c r="H159" s="166">
        <v>350</v>
      </c>
      <c r="I159" s="166">
        <v>318</v>
      </c>
      <c r="J159" s="181">
        <f t="shared" si="56"/>
        <v>-9.1428571428571415E-2</v>
      </c>
      <c r="K159" s="165">
        <f t="shared" si="55"/>
        <v>-32</v>
      </c>
      <c r="L159" s="167">
        <f t="shared" si="54"/>
        <v>1.2103325864540947E-4</v>
      </c>
    </row>
    <row r="160" spans="1:12" x14ac:dyDescent="0.25">
      <c r="A160" s="164" t="s">
        <v>146</v>
      </c>
      <c r="B160" s="165" t="s">
        <v>133</v>
      </c>
      <c r="C160" s="166">
        <v>787</v>
      </c>
      <c r="D160" s="166">
        <v>575</v>
      </c>
      <c r="E160" s="166">
        <v>57</v>
      </c>
      <c r="F160" s="166">
        <v>486</v>
      </c>
      <c r="G160" s="166">
        <v>663</v>
      </c>
      <c r="H160" s="166">
        <v>589</v>
      </c>
      <c r="I160" s="166">
        <v>472</v>
      </c>
      <c r="J160" s="181">
        <f t="shared" si="56"/>
        <v>-0.19864176570458403</v>
      </c>
      <c r="K160" s="165">
        <f t="shared" si="55"/>
        <v>-117</v>
      </c>
      <c r="L160" s="167">
        <f t="shared" si="54"/>
        <v>1.7964684931016752E-4</v>
      </c>
    </row>
    <row r="161" spans="1:12" x14ac:dyDescent="0.25">
      <c r="A161" s="169" t="s">
        <v>147</v>
      </c>
      <c r="B161" s="170" t="s">
        <v>147</v>
      </c>
      <c r="C161" s="171">
        <f t="shared" ref="C161" si="57">C153-SUM(C154:C160)</f>
        <v>7387</v>
      </c>
      <c r="D161" s="171">
        <f t="shared" ref="D161:I161" si="58">D153-SUM(D154:D160)</f>
        <v>3442</v>
      </c>
      <c r="E161" s="171">
        <f t="shared" si="58"/>
        <v>2361</v>
      </c>
      <c r="F161" s="171">
        <f t="shared" si="58"/>
        <v>5128</v>
      </c>
      <c r="G161" s="171">
        <f t="shared" si="58"/>
        <v>6544</v>
      </c>
      <c r="H161" s="171">
        <f t="shared" si="58"/>
        <v>8616</v>
      </c>
      <c r="I161" s="171">
        <f t="shared" si="58"/>
        <v>8612</v>
      </c>
      <c r="J161" s="182">
        <f t="shared" si="56"/>
        <v>-4.6425255338899962E-4</v>
      </c>
      <c r="K161" s="170">
        <f>I161-H161</f>
        <v>-4</v>
      </c>
      <c r="L161" s="172">
        <f t="shared" si="54"/>
        <v>3.2777937844473783E-3</v>
      </c>
    </row>
    <row r="162" spans="1:12" ht="6" customHeight="1" x14ac:dyDescent="0.25">
      <c r="C162" s="81"/>
      <c r="D162" s="81"/>
      <c r="E162" s="81"/>
      <c r="F162" s="81"/>
      <c r="G162" s="81"/>
      <c r="H162" s="81"/>
      <c r="I162" s="81"/>
      <c r="J162" s="81"/>
    </row>
    <row r="163" spans="1:12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A5DE9-E604-4FFE-B111-BBBA79AFDE9C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4F2BB-A429-4548-A87E-4A1495FAC875}">
  <sheetPr>
    <tabColor rgb="FFF29140"/>
  </sheetPr>
  <dimension ref="A4:O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9" t="s">
        <v>263</v>
      </c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1" t="s">
        <v>70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</row>
    <row r="7" spans="1:15" ht="22.5" thickTop="1" thickBot="1" x14ac:dyDescent="0.3">
      <c r="B7" s="111"/>
      <c r="C7" s="303">
        <f t="shared" ref="C7" si="0">E7-1</f>
        <v>2020</v>
      </c>
      <c r="D7" s="304"/>
      <c r="E7" s="305">
        <f t="shared" ref="E7" si="1">G7-1</f>
        <v>2021</v>
      </c>
      <c r="F7" s="304"/>
      <c r="G7" s="305">
        <f t="shared" ref="G7" si="2">I7-1</f>
        <v>2022</v>
      </c>
      <c r="H7" s="304"/>
      <c r="I7" s="305">
        <f t="shared" ref="I7" si="3">K7-1</f>
        <v>2023</v>
      </c>
      <c r="J7" s="304"/>
      <c r="K7" s="305">
        <f>M7-1</f>
        <v>2024</v>
      </c>
      <c r="L7" s="304"/>
      <c r="M7" s="305">
        <v>2025</v>
      </c>
      <c r="N7" s="306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5" x14ac:dyDescent="0.25">
      <c r="A9" s="1" t="s">
        <v>72</v>
      </c>
      <c r="B9" s="119" t="s">
        <v>73</v>
      </c>
      <c r="C9" s="120">
        <v>21024</v>
      </c>
      <c r="D9" s="121">
        <v>-0.1447052601602864</v>
      </c>
      <c r="E9" s="120">
        <v>2960</v>
      </c>
      <c r="F9" s="121">
        <f t="shared" ref="F9:L21" si="4">IFERROR(E9/C9-1,"-")</f>
        <v>-0.85920852359208522</v>
      </c>
      <c r="G9" s="120">
        <v>13922</v>
      </c>
      <c r="H9" s="121">
        <f t="shared" si="4"/>
        <v>3.7033783783783782</v>
      </c>
      <c r="I9" s="120">
        <v>17982</v>
      </c>
      <c r="J9" s="121">
        <f t="shared" si="4"/>
        <v>0.29162476655652925</v>
      </c>
      <c r="K9" s="120">
        <v>21297</v>
      </c>
      <c r="L9" s="121">
        <f t="shared" si="4"/>
        <v>0.18435101768435103</v>
      </c>
      <c r="M9" s="120">
        <v>21020</v>
      </c>
      <c r="N9" s="121">
        <f>IFERROR(M9/K9-1,"-")</f>
        <v>-1.3006526740855562E-2</v>
      </c>
    </row>
    <row r="10" spans="1:15" x14ac:dyDescent="0.25">
      <c r="A10" s="1" t="s">
        <v>74</v>
      </c>
      <c r="B10" s="119" t="s">
        <v>75</v>
      </c>
      <c r="C10" s="120">
        <v>20377</v>
      </c>
      <c r="D10" s="121">
        <v>2.4793804063568681E-2</v>
      </c>
      <c r="E10" s="120">
        <v>2006</v>
      </c>
      <c r="F10" s="121">
        <f t="shared" si="4"/>
        <v>-0.90155567551651372</v>
      </c>
      <c r="G10" s="120">
        <v>13217</v>
      </c>
      <c r="H10" s="121">
        <f t="shared" si="4"/>
        <v>5.5887337986041876</v>
      </c>
      <c r="I10" s="120">
        <v>16181</v>
      </c>
      <c r="J10" s="121">
        <f t="shared" si="4"/>
        <v>0.22425663917681771</v>
      </c>
      <c r="K10" s="120">
        <v>18659</v>
      </c>
      <c r="L10" s="121">
        <f t="shared" si="4"/>
        <v>0.1531425746245596</v>
      </c>
      <c r="M10" s="120">
        <v>17956</v>
      </c>
      <c r="N10" s="121">
        <f t="shared" ref="N10:N13" si="5">IFERROR(M10/K10-1,"-")</f>
        <v>-3.7676188434535574E-2</v>
      </c>
    </row>
    <row r="11" spans="1:15" x14ac:dyDescent="0.25">
      <c r="A11" s="1" t="s">
        <v>76</v>
      </c>
      <c r="B11" s="119" t="s">
        <v>77</v>
      </c>
      <c r="C11" s="120">
        <v>12337</v>
      </c>
      <c r="D11" s="121">
        <v>-0.48828238417188596</v>
      </c>
      <c r="E11" s="120">
        <v>3881</v>
      </c>
      <c r="F11" s="121">
        <f t="shared" si="4"/>
        <v>-0.68541784874766964</v>
      </c>
      <c r="G11" s="120">
        <v>17020</v>
      </c>
      <c r="H11" s="121">
        <f t="shared" si="4"/>
        <v>3.3854676629734604</v>
      </c>
      <c r="I11" s="120">
        <v>18269</v>
      </c>
      <c r="J11" s="121">
        <f t="shared" si="4"/>
        <v>7.3384253819036349E-2</v>
      </c>
      <c r="K11" s="120">
        <v>20797</v>
      </c>
      <c r="L11" s="121">
        <f t="shared" si="4"/>
        <v>0.13837648475559683</v>
      </c>
      <c r="M11" s="120">
        <v>17777</v>
      </c>
      <c r="N11" s="121">
        <f t="shared" si="5"/>
        <v>-0.14521325191133339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3601</v>
      </c>
      <c r="F12" s="121" t="str">
        <f t="shared" si="4"/>
        <v>-</v>
      </c>
      <c r="G12" s="120">
        <v>12113</v>
      </c>
      <c r="H12" s="121">
        <f t="shared" si="4"/>
        <v>2.3637878367120244</v>
      </c>
      <c r="I12" s="120">
        <v>13117</v>
      </c>
      <c r="J12" s="121">
        <f t="shared" si="4"/>
        <v>8.2886155370263337E-2</v>
      </c>
      <c r="K12" s="120">
        <v>14586</v>
      </c>
      <c r="L12" s="121">
        <f t="shared" si="4"/>
        <v>0.11199207135778</v>
      </c>
      <c r="M12" s="120">
        <v>13911</v>
      </c>
      <c r="N12" s="121">
        <f t="shared" si="5"/>
        <v>-4.6277252159605098E-2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3321</v>
      </c>
      <c r="F13" s="121" t="str">
        <f t="shared" si="4"/>
        <v>-</v>
      </c>
      <c r="G13" s="120">
        <v>11098</v>
      </c>
      <c r="H13" s="121">
        <f t="shared" si="4"/>
        <v>2.3417645287563986</v>
      </c>
      <c r="I13" s="120">
        <v>10740</v>
      </c>
      <c r="J13" s="121">
        <f t="shared" si="4"/>
        <v>-3.2258064516129004E-2</v>
      </c>
      <c r="K13" s="120">
        <v>7817</v>
      </c>
      <c r="L13" s="121">
        <f t="shared" si="4"/>
        <v>-0.27216014897579144</v>
      </c>
      <c r="M13" s="120">
        <v>10049</v>
      </c>
      <c r="N13" s="121">
        <f t="shared" si="5"/>
        <v>0.28553153383651009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5772</v>
      </c>
      <c r="F14" s="121" t="str">
        <f t="shared" si="4"/>
        <v>-</v>
      </c>
      <c r="G14" s="120">
        <v>11814</v>
      </c>
      <c r="H14" s="121">
        <f t="shared" si="4"/>
        <v>1.0467775467775469</v>
      </c>
      <c r="I14" s="120">
        <v>11134</v>
      </c>
      <c r="J14" s="121">
        <f t="shared" si="4"/>
        <v>-5.7558828508549209E-2</v>
      </c>
      <c r="K14" s="120">
        <v>12283</v>
      </c>
      <c r="L14" s="121">
        <f t="shared" si="4"/>
        <v>0.10319741332854315</v>
      </c>
      <c r="M14" s="120"/>
      <c r="N14" s="121"/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8689</v>
      </c>
      <c r="F15" s="121" t="str">
        <f t="shared" si="4"/>
        <v>-</v>
      </c>
      <c r="G15" s="120">
        <v>11471</v>
      </c>
      <c r="H15" s="121">
        <f t="shared" si="4"/>
        <v>0.32017493382437556</v>
      </c>
      <c r="I15" s="120">
        <v>10514</v>
      </c>
      <c r="J15" s="121">
        <f t="shared" si="4"/>
        <v>-8.3427774387586084E-2</v>
      </c>
      <c r="K15" s="120">
        <v>12513</v>
      </c>
      <c r="L15" s="121">
        <f t="shared" si="4"/>
        <v>0.1901274491154652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3632</v>
      </c>
      <c r="D16" s="121">
        <v>-0.7811784552355705</v>
      </c>
      <c r="E16" s="120">
        <v>10607</v>
      </c>
      <c r="F16" s="121">
        <f t="shared" si="4"/>
        <v>1.920429515418502</v>
      </c>
      <c r="G16" s="120">
        <v>14845</v>
      </c>
      <c r="H16" s="121">
        <f t="shared" si="4"/>
        <v>0.39954746865277646</v>
      </c>
      <c r="I16" s="120">
        <v>12529</v>
      </c>
      <c r="J16" s="121">
        <f t="shared" si="4"/>
        <v>-0.15601212529471198</v>
      </c>
      <c r="K16" s="120">
        <v>16653</v>
      </c>
      <c r="L16" s="121">
        <f t="shared" si="4"/>
        <v>0.32915635725117731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1029</v>
      </c>
      <c r="D17" s="121">
        <v>-0.94968215158924207</v>
      </c>
      <c r="E17" s="120">
        <v>12114</v>
      </c>
      <c r="F17" s="121">
        <f t="shared" si="4"/>
        <v>10.772594752186588</v>
      </c>
      <c r="G17" s="120">
        <v>13618</v>
      </c>
      <c r="H17" s="121">
        <f t="shared" si="4"/>
        <v>0.12415387155357438</v>
      </c>
      <c r="I17" s="120">
        <v>13736</v>
      </c>
      <c r="J17" s="121">
        <f t="shared" si="4"/>
        <v>8.6650022029666207E-3</v>
      </c>
      <c r="K17" s="120">
        <v>17692</v>
      </c>
      <c r="L17" s="121">
        <f t="shared" si="4"/>
        <v>0.28800232964472916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1107</v>
      </c>
      <c r="D18" s="121">
        <v>-0.94048707058760284</v>
      </c>
      <c r="E18" s="120">
        <v>14521</v>
      </c>
      <c r="F18" s="121">
        <f t="shared" si="4"/>
        <v>12.117434507678411</v>
      </c>
      <c r="G18" s="120">
        <v>14638</v>
      </c>
      <c r="H18" s="121">
        <f t="shared" si="4"/>
        <v>8.0572963294538447E-3</v>
      </c>
      <c r="I18" s="120">
        <v>17811</v>
      </c>
      <c r="J18" s="121">
        <f t="shared" si="4"/>
        <v>0.21676458532586418</v>
      </c>
      <c r="K18" s="120">
        <v>17886</v>
      </c>
      <c r="L18" s="121">
        <f t="shared" si="4"/>
        <v>4.2108809162877403E-3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2386</v>
      </c>
      <c r="D19" s="121">
        <v>-0.89521760133503137</v>
      </c>
      <c r="E19" s="120">
        <v>16459</v>
      </c>
      <c r="F19" s="121">
        <f t="shared" si="4"/>
        <v>5.8981559094719191</v>
      </c>
      <c r="G19" s="120">
        <v>16513</v>
      </c>
      <c r="H19" s="121">
        <f t="shared" si="4"/>
        <v>3.2808797618324448E-3</v>
      </c>
      <c r="I19" s="120">
        <v>20095</v>
      </c>
      <c r="J19" s="121">
        <f t="shared" si="4"/>
        <v>0.21692000242233389</v>
      </c>
      <c r="K19" s="120">
        <v>15945</v>
      </c>
      <c r="L19" s="121">
        <f t="shared" si="4"/>
        <v>-0.20651903458571785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3004</v>
      </c>
      <c r="D20" s="121">
        <v>-0.86338623857383234</v>
      </c>
      <c r="E20" s="120">
        <v>14831</v>
      </c>
      <c r="F20" s="121">
        <f t="shared" si="4"/>
        <v>3.9370838881491341</v>
      </c>
      <c r="G20" s="120">
        <v>18070</v>
      </c>
      <c r="H20" s="121">
        <f t="shared" si="4"/>
        <v>0.21839390465915987</v>
      </c>
      <c r="I20" s="120">
        <v>19927</v>
      </c>
      <c r="J20" s="121">
        <f t="shared" si="4"/>
        <v>0.1027670171555064</v>
      </c>
      <c r="K20" s="120">
        <v>18514</v>
      </c>
      <c r="L20" s="121">
        <f t="shared" si="4"/>
        <v>-7.090881718271691E-2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65275</v>
      </c>
      <c r="D21" s="124">
        <v>-0.72198205181717889</v>
      </c>
      <c r="E21" s="123">
        <v>98762</v>
      </c>
      <c r="F21" s="124">
        <f t="shared" si="4"/>
        <v>0.51301417081577938</v>
      </c>
      <c r="G21" s="123">
        <v>168339</v>
      </c>
      <c r="H21" s="124">
        <f t="shared" si="4"/>
        <v>0.70449160608331129</v>
      </c>
      <c r="I21" s="123">
        <v>182035</v>
      </c>
      <c r="J21" s="124">
        <f t="shared" si="4"/>
        <v>8.1359637398344953E-2</v>
      </c>
      <c r="K21" s="123">
        <v>194642</v>
      </c>
      <c r="L21" s="124">
        <f t="shared" si="4"/>
        <v>6.925591232455286E-2</v>
      </c>
      <c r="M21" s="123">
        <v>80713</v>
      </c>
      <c r="N21" s="124">
        <v>-2.9378517485208477E-2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C24" s="125"/>
      <c r="K24" s="125"/>
      <c r="N24" s="81"/>
    </row>
    <row r="26" spans="1:15" ht="48.75" customHeight="1" thickBot="1" x14ac:dyDescent="0.3">
      <c r="B26" s="279" t="s">
        <v>264</v>
      </c>
      <c r="C26" s="279"/>
      <c r="D26" s="279"/>
      <c r="E26" s="279"/>
      <c r="F26" s="279"/>
      <c r="G26" s="279"/>
      <c r="H26" s="279"/>
      <c r="I26" s="279"/>
      <c r="J26" s="279"/>
      <c r="K26" s="279"/>
      <c r="L26" s="279"/>
      <c r="M26" s="279"/>
      <c r="N26" s="279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1" t="s">
        <v>99</v>
      </c>
      <c r="D28" s="302"/>
      <c r="E28" s="302"/>
      <c r="F28" s="302"/>
      <c r="G28" s="302"/>
      <c r="H28" s="302"/>
      <c r="I28" s="302"/>
      <c r="J28" s="302"/>
      <c r="K28" s="302"/>
      <c r="L28" s="302"/>
      <c r="M28" s="302"/>
      <c r="N28" s="302"/>
    </row>
    <row r="29" spans="1:15" ht="22.5" thickTop="1" thickBot="1" x14ac:dyDescent="0.3">
      <c r="B29" s="111"/>
      <c r="C29" s="303">
        <f>$C$7</f>
        <v>2020</v>
      </c>
      <c r="D29" s="304"/>
      <c r="E29" s="305">
        <f>$E$7</f>
        <v>2021</v>
      </c>
      <c r="F29" s="304"/>
      <c r="G29" s="305">
        <f>$G$7</f>
        <v>2022</v>
      </c>
      <c r="H29" s="304"/>
      <c r="I29" s="305">
        <f>$I$7</f>
        <v>2023</v>
      </c>
      <c r="J29" s="304"/>
      <c r="K29" s="305">
        <f>$K$7</f>
        <v>2024</v>
      </c>
      <c r="L29" s="304"/>
      <c r="M29" s="305">
        <f>$M$7</f>
        <v>2025</v>
      </c>
      <c r="N29" s="306"/>
    </row>
    <row r="30" spans="1:15" ht="16.5" thickTop="1" thickBot="1" x14ac:dyDescent="0.3">
      <c r="B30" s="87"/>
      <c r="C30" s="116" t="s">
        <v>71</v>
      </c>
      <c r="D30" s="117" t="str">
        <f>CONCATENATE("var. ",RIGHT(C29,2),"/",RIGHT(C29-1,2))</f>
        <v>var. 20/19</v>
      </c>
      <c r="E30" s="118" t="s">
        <v>71</v>
      </c>
      <c r="F30" s="117" t="s">
        <v>243</v>
      </c>
      <c r="G30" s="118" t="s">
        <v>71</v>
      </c>
      <c r="H30" s="117" t="s">
        <v>243</v>
      </c>
      <c r="I30" s="118" t="s">
        <v>71</v>
      </c>
      <c r="J30" s="117" t="s">
        <v>243</v>
      </c>
      <c r="K30" s="118" t="s">
        <v>71</v>
      </c>
      <c r="L30" s="117" t="s">
        <v>243</v>
      </c>
      <c r="M30" s="118" t="s">
        <v>71</v>
      </c>
      <c r="N30" s="117" t="s">
        <v>265</v>
      </c>
    </row>
    <row r="31" spans="1:15" x14ac:dyDescent="0.25">
      <c r="B31" s="119" t="s">
        <v>73</v>
      </c>
      <c r="C31" s="120">
        <v>1214</v>
      </c>
      <c r="D31" s="121">
        <v>-0.45067873303167416</v>
      </c>
      <c r="E31" s="120">
        <v>520</v>
      </c>
      <c r="F31" s="121">
        <f t="shared" ref="F31:L43" si="6">IFERROR(E31/C31-1,"-")</f>
        <v>-0.57166392092257001</v>
      </c>
      <c r="G31" s="120">
        <v>942</v>
      </c>
      <c r="H31" s="121">
        <f t="shared" si="6"/>
        <v>0.81153846153846154</v>
      </c>
      <c r="I31" s="120">
        <v>6722</v>
      </c>
      <c r="J31" s="121">
        <f t="shared" si="6"/>
        <v>6.1358811040339702</v>
      </c>
      <c r="K31" s="120">
        <v>1440</v>
      </c>
      <c r="L31" s="121">
        <f t="shared" si="6"/>
        <v>-0.78577804224933057</v>
      </c>
      <c r="M31" s="120">
        <v>2799</v>
      </c>
      <c r="N31" s="121">
        <f t="shared" ref="N31:N35" si="7">IFERROR(M31/K31-1,"-")</f>
        <v>0.94375000000000009</v>
      </c>
    </row>
    <row r="32" spans="1:15" x14ac:dyDescent="0.25">
      <c r="B32" s="119" t="s">
        <v>75</v>
      </c>
      <c r="C32" s="120">
        <v>904</v>
      </c>
      <c r="D32" s="121">
        <v>-0.52793733681462141</v>
      </c>
      <c r="E32" s="120">
        <v>511</v>
      </c>
      <c r="F32" s="121">
        <f t="shared" si="6"/>
        <v>-0.43473451327433632</v>
      </c>
      <c r="G32" s="120">
        <v>610</v>
      </c>
      <c r="H32" s="121">
        <f t="shared" si="6"/>
        <v>0.19373776908023488</v>
      </c>
      <c r="I32" s="120">
        <v>3306</v>
      </c>
      <c r="J32" s="121">
        <f t="shared" si="6"/>
        <v>4.4196721311475411</v>
      </c>
      <c r="K32" s="120">
        <v>2089</v>
      </c>
      <c r="L32" s="121">
        <f t="shared" si="6"/>
        <v>-0.36811857229280098</v>
      </c>
      <c r="M32" s="120">
        <v>1561</v>
      </c>
      <c r="N32" s="121">
        <f t="shared" si="7"/>
        <v>-0.25275251316419345</v>
      </c>
    </row>
    <row r="33" spans="2:15" x14ac:dyDescent="0.25">
      <c r="B33" s="119" t="s">
        <v>77</v>
      </c>
      <c r="C33" s="120">
        <v>787</v>
      </c>
      <c r="D33" s="121">
        <v>-0.6325863678804855</v>
      </c>
      <c r="E33" s="120">
        <v>731</v>
      </c>
      <c r="F33" s="121">
        <f t="shared" si="6"/>
        <v>-7.1156289707751008E-2</v>
      </c>
      <c r="G33" s="120">
        <v>1784</v>
      </c>
      <c r="H33" s="121">
        <f t="shared" si="6"/>
        <v>1.4404924760601916</v>
      </c>
      <c r="I33" s="120">
        <v>3072</v>
      </c>
      <c r="J33" s="121">
        <f t="shared" si="6"/>
        <v>0.72197309417040367</v>
      </c>
      <c r="K33" s="120">
        <v>4827</v>
      </c>
      <c r="L33" s="121">
        <f t="shared" si="6"/>
        <v>0.5712890625</v>
      </c>
      <c r="M33" s="120">
        <v>1575</v>
      </c>
      <c r="N33" s="121">
        <f t="shared" si="7"/>
        <v>-0.67371037911746434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712</v>
      </c>
      <c r="F34" s="121" t="str">
        <f t="shared" si="6"/>
        <v>-</v>
      </c>
      <c r="G34" s="120">
        <v>903</v>
      </c>
      <c r="H34" s="121">
        <f t="shared" si="6"/>
        <v>0.26825842696629221</v>
      </c>
      <c r="I34" s="120">
        <v>3399</v>
      </c>
      <c r="J34" s="121">
        <f t="shared" si="6"/>
        <v>2.7641196013289036</v>
      </c>
      <c r="K34" s="120">
        <v>2132</v>
      </c>
      <c r="L34" s="121">
        <f t="shared" si="6"/>
        <v>-0.37275669314504267</v>
      </c>
      <c r="M34" s="120">
        <v>1288</v>
      </c>
      <c r="N34" s="121">
        <f t="shared" si="7"/>
        <v>-0.39587242026266412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793</v>
      </c>
      <c r="F35" s="121" t="str">
        <f t="shared" si="6"/>
        <v>-</v>
      </c>
      <c r="G35" s="120">
        <v>1407</v>
      </c>
      <c r="H35" s="121">
        <f t="shared" si="6"/>
        <v>0.77427490542244648</v>
      </c>
      <c r="I35" s="120">
        <v>3612</v>
      </c>
      <c r="J35" s="121">
        <f t="shared" si="6"/>
        <v>1.5671641791044775</v>
      </c>
      <c r="K35" s="120">
        <v>1512</v>
      </c>
      <c r="L35" s="121">
        <f t="shared" si="6"/>
        <v>-0.58139534883720922</v>
      </c>
      <c r="M35" s="120">
        <v>1280</v>
      </c>
      <c r="N35" s="121">
        <f t="shared" si="7"/>
        <v>-0.15343915343915349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2003</v>
      </c>
      <c r="F36" s="121" t="str">
        <f t="shared" si="6"/>
        <v>-</v>
      </c>
      <c r="G36" s="120">
        <v>1369</v>
      </c>
      <c r="H36" s="121">
        <f t="shared" si="6"/>
        <v>-0.31652521218172736</v>
      </c>
      <c r="I36" s="120">
        <v>2638</v>
      </c>
      <c r="J36" s="121">
        <f t="shared" si="6"/>
        <v>0.92695398100803517</v>
      </c>
      <c r="K36" s="120">
        <v>1891</v>
      </c>
      <c r="L36" s="121">
        <f t="shared" si="6"/>
        <v>-0.28316906747536008</v>
      </c>
      <c r="M36" s="120"/>
      <c r="N36" s="121"/>
    </row>
    <row r="37" spans="2:15" x14ac:dyDescent="0.25">
      <c r="B37" s="119" t="s">
        <v>85</v>
      </c>
      <c r="C37" s="120">
        <v>0</v>
      </c>
      <c r="D37" s="121">
        <v>-1</v>
      </c>
      <c r="E37" s="120">
        <v>2615</v>
      </c>
      <c r="F37" s="121" t="str">
        <f t="shared" si="6"/>
        <v>-</v>
      </c>
      <c r="G37" s="120">
        <v>1203</v>
      </c>
      <c r="H37" s="121">
        <f t="shared" si="6"/>
        <v>-0.539961759082218</v>
      </c>
      <c r="I37" s="120">
        <v>2644</v>
      </c>
      <c r="J37" s="121">
        <f t="shared" si="6"/>
        <v>1.1978387364921033</v>
      </c>
      <c r="K37" s="120">
        <v>2110</v>
      </c>
      <c r="L37" s="121">
        <f t="shared" si="6"/>
        <v>-0.20196671709531011</v>
      </c>
      <c r="M37" s="120"/>
      <c r="N37" s="121"/>
    </row>
    <row r="38" spans="2:15" x14ac:dyDescent="0.25">
      <c r="B38" s="119" t="s">
        <v>87</v>
      </c>
      <c r="C38" s="120">
        <v>2492</v>
      </c>
      <c r="D38" s="121">
        <v>-0.29524886877828049</v>
      </c>
      <c r="E38" s="120">
        <v>3375</v>
      </c>
      <c r="F38" s="121">
        <f t="shared" si="6"/>
        <v>0.3543338683788122</v>
      </c>
      <c r="G38" s="120">
        <v>3184</v>
      </c>
      <c r="H38" s="121">
        <f t="shared" si="6"/>
        <v>-5.6592592592592639E-2</v>
      </c>
      <c r="I38" s="120">
        <v>2887</v>
      </c>
      <c r="J38" s="121">
        <f t="shared" si="6"/>
        <v>-9.3278894472361817E-2</v>
      </c>
      <c r="K38" s="120">
        <v>2116</v>
      </c>
      <c r="L38" s="121">
        <f t="shared" si="6"/>
        <v>-0.26705923103567719</v>
      </c>
      <c r="M38" s="120"/>
      <c r="N38" s="121"/>
    </row>
    <row r="39" spans="2:15" x14ac:dyDescent="0.25">
      <c r="B39" s="119" t="s">
        <v>89</v>
      </c>
      <c r="C39" s="120">
        <v>485</v>
      </c>
      <c r="D39" s="121">
        <v>-0.8847707293894036</v>
      </c>
      <c r="E39" s="120">
        <v>2108</v>
      </c>
      <c r="F39" s="121">
        <f t="shared" si="6"/>
        <v>3.3463917525773192</v>
      </c>
      <c r="G39" s="120">
        <v>1825</v>
      </c>
      <c r="H39" s="121">
        <f t="shared" si="6"/>
        <v>-0.13425047438330173</v>
      </c>
      <c r="I39" s="120">
        <v>3190</v>
      </c>
      <c r="J39" s="121">
        <f t="shared" si="6"/>
        <v>0.74794520547945198</v>
      </c>
      <c r="K39" s="120">
        <v>2770</v>
      </c>
      <c r="L39" s="121">
        <f t="shared" si="6"/>
        <v>-0.13166144200626961</v>
      </c>
      <c r="M39" s="120"/>
      <c r="N39" s="121"/>
    </row>
    <row r="40" spans="2:15" x14ac:dyDescent="0.25">
      <c r="B40" s="119" t="s">
        <v>91</v>
      </c>
      <c r="C40" s="120">
        <v>528</v>
      </c>
      <c r="D40" s="121">
        <v>-0.85506450727422456</v>
      </c>
      <c r="E40" s="120">
        <v>2051</v>
      </c>
      <c r="F40" s="121">
        <f t="shared" si="6"/>
        <v>2.8844696969696968</v>
      </c>
      <c r="G40" s="120">
        <v>2115</v>
      </c>
      <c r="H40" s="121">
        <f t="shared" si="6"/>
        <v>3.1204290589956107E-2</v>
      </c>
      <c r="I40" s="120">
        <v>2565</v>
      </c>
      <c r="J40" s="121">
        <f t="shared" si="6"/>
        <v>0.2127659574468086</v>
      </c>
      <c r="K40" s="120">
        <v>2189</v>
      </c>
      <c r="L40" s="121">
        <f t="shared" si="6"/>
        <v>-0.14658869395711505</v>
      </c>
      <c r="M40" s="120"/>
      <c r="N40" s="121"/>
    </row>
    <row r="41" spans="2:15" x14ac:dyDescent="0.25">
      <c r="B41" s="119" t="s">
        <v>93</v>
      </c>
      <c r="C41" s="120">
        <v>509</v>
      </c>
      <c r="D41" s="121">
        <v>-0.70980615735461794</v>
      </c>
      <c r="E41" s="120">
        <v>807</v>
      </c>
      <c r="F41" s="121">
        <f t="shared" si="6"/>
        <v>0.58546168958742628</v>
      </c>
      <c r="G41" s="120">
        <v>2957</v>
      </c>
      <c r="H41" s="121">
        <f t="shared" si="6"/>
        <v>2.6641883519206941</v>
      </c>
      <c r="I41" s="120">
        <v>2171</v>
      </c>
      <c r="J41" s="121">
        <f t="shared" si="6"/>
        <v>-0.26580994250930001</v>
      </c>
      <c r="K41" s="120">
        <v>682</v>
      </c>
      <c r="L41" s="121">
        <f t="shared" si="6"/>
        <v>-0.6858590511285122</v>
      </c>
      <c r="M41" s="120"/>
      <c r="N41" s="121"/>
    </row>
    <row r="42" spans="2:15" x14ac:dyDescent="0.25">
      <c r="B42" s="119" t="s">
        <v>95</v>
      </c>
      <c r="C42" s="120">
        <v>9</v>
      </c>
      <c r="D42" s="121">
        <v>-0.99235344095157174</v>
      </c>
      <c r="E42" s="120">
        <v>1060</v>
      </c>
      <c r="F42" s="121">
        <f t="shared" si="6"/>
        <v>116.77777777777777</v>
      </c>
      <c r="G42" s="120">
        <v>2919</v>
      </c>
      <c r="H42" s="121">
        <f t="shared" si="6"/>
        <v>1.7537735849056606</v>
      </c>
      <c r="I42" s="120">
        <v>4029</v>
      </c>
      <c r="J42" s="121">
        <f t="shared" si="6"/>
        <v>0.38026721479958892</v>
      </c>
      <c r="K42" s="120">
        <v>2061</v>
      </c>
      <c r="L42" s="121">
        <f t="shared" si="6"/>
        <v>-0.4884586746090841</v>
      </c>
      <c r="M42" s="120"/>
      <c r="N42" s="121"/>
    </row>
    <row r="43" spans="2:15" ht="15.75" x14ac:dyDescent="0.25">
      <c r="B43" s="122" t="s">
        <v>32</v>
      </c>
      <c r="C43" s="123">
        <v>6950</v>
      </c>
      <c r="D43" s="124">
        <v>-0.77558203364654976</v>
      </c>
      <c r="E43" s="123">
        <v>17286</v>
      </c>
      <c r="F43" s="124">
        <f t="shared" si="6"/>
        <v>1.4871942446043165</v>
      </c>
      <c r="G43" s="123">
        <v>21218</v>
      </c>
      <c r="H43" s="124">
        <f t="shared" si="6"/>
        <v>0.2274673145898416</v>
      </c>
      <c r="I43" s="123">
        <v>40235</v>
      </c>
      <c r="J43" s="124">
        <f t="shared" si="6"/>
        <v>0.89626732019983035</v>
      </c>
      <c r="K43" s="123">
        <v>25819</v>
      </c>
      <c r="L43" s="124">
        <f t="shared" si="6"/>
        <v>-0.35829501677643838</v>
      </c>
      <c r="M43" s="123">
        <v>8503</v>
      </c>
      <c r="N43" s="124">
        <v>-0.29141666666666666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  <c r="K46" s="125"/>
      <c r="N46" s="81"/>
    </row>
    <row r="48" spans="2:15" ht="48.75" customHeight="1" thickBot="1" x14ac:dyDescent="0.3">
      <c r="B48" s="279" t="s">
        <v>266</v>
      </c>
      <c r="C48" s="279"/>
      <c r="D48" s="279"/>
      <c r="E48" s="279"/>
      <c r="F48" s="279"/>
      <c r="G48" s="279"/>
      <c r="H48" s="279"/>
      <c r="I48" s="279"/>
      <c r="J48" s="279"/>
      <c r="K48" s="279"/>
      <c r="L48" s="279"/>
      <c r="M48" s="279"/>
      <c r="N48" s="279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1" t="s">
        <v>102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</row>
    <row r="51" spans="1:15" ht="22.5" thickTop="1" thickBot="1" x14ac:dyDescent="0.3">
      <c r="B51" s="111"/>
      <c r="C51" s="303">
        <f>$C$7</f>
        <v>2020</v>
      </c>
      <c r="D51" s="304"/>
      <c r="E51" s="305">
        <f>$E$7</f>
        <v>2021</v>
      </c>
      <c r="F51" s="304"/>
      <c r="G51" s="305">
        <f>$G$7</f>
        <v>2022</v>
      </c>
      <c r="H51" s="304"/>
      <c r="I51" s="305">
        <f>$I$7</f>
        <v>2023</v>
      </c>
      <c r="J51" s="304"/>
      <c r="K51" s="305">
        <f>$K$7</f>
        <v>2024</v>
      </c>
      <c r="L51" s="304"/>
      <c r="M51" s="305">
        <f>$M$7</f>
        <v>2025</v>
      </c>
      <c r="N51" s="306"/>
    </row>
    <row r="52" spans="1:15" ht="16.5" thickTop="1" thickBot="1" x14ac:dyDescent="0.3">
      <c r="B52" s="87"/>
      <c r="C52" s="116" t="s">
        <v>71</v>
      </c>
      <c r="D52" s="117" t="str">
        <f>CONCATENATE("var. ",RIGHT(C51,2),"/",RIGHT(C51-1,2))</f>
        <v>var. 20/19</v>
      </c>
      <c r="E52" s="118" t="s">
        <v>71</v>
      </c>
      <c r="F52" s="117" t="s">
        <v>243</v>
      </c>
      <c r="G52" s="118" t="s">
        <v>71</v>
      </c>
      <c r="H52" s="117" t="s">
        <v>243</v>
      </c>
      <c r="I52" s="118" t="s">
        <v>71</v>
      </c>
      <c r="J52" s="117" t="s">
        <v>243</v>
      </c>
      <c r="K52" s="118" t="s">
        <v>71</v>
      </c>
      <c r="L52" s="117" t="s">
        <v>243</v>
      </c>
      <c r="M52" s="118" t="s">
        <v>71</v>
      </c>
      <c r="N52" s="117" t="s">
        <v>265</v>
      </c>
    </row>
    <row r="53" spans="1:15" x14ac:dyDescent="0.25">
      <c r="A53" s="1">
        <v>1</v>
      </c>
      <c r="B53" s="119" t="s">
        <v>73</v>
      </c>
      <c r="C53" s="120">
        <v>563</v>
      </c>
      <c r="D53" s="121">
        <v>-0.57796101949025491</v>
      </c>
      <c r="E53" s="120">
        <v>258</v>
      </c>
      <c r="F53" s="121">
        <f>IFERROR(E53/C53-1,"-")</f>
        <v>-0.54174067495559508</v>
      </c>
      <c r="G53" s="120">
        <v>843</v>
      </c>
      <c r="H53" s="121">
        <f>IFERROR(G53/E53-1,"-")</f>
        <v>2.2674418604651163</v>
      </c>
      <c r="I53" s="120">
        <v>1740</v>
      </c>
      <c r="J53" s="121">
        <f>IFERROR(I53/G53-1,"-")</f>
        <v>1.0640569395017794</v>
      </c>
      <c r="K53" s="120">
        <v>940</v>
      </c>
      <c r="L53" s="121">
        <f>IFERROR(K53/I53-1,"-")</f>
        <v>-0.45977011494252873</v>
      </c>
      <c r="M53" s="120">
        <v>1491</v>
      </c>
      <c r="N53" s="121">
        <f t="shared" ref="N53:N57" si="8">IFERROR(M53/K53-1,"-")</f>
        <v>0.58617021276595738</v>
      </c>
    </row>
    <row r="54" spans="1:15" x14ac:dyDescent="0.25">
      <c r="A54" s="1">
        <v>2</v>
      </c>
      <c r="B54" s="119" t="s">
        <v>75</v>
      </c>
      <c r="C54" s="120">
        <v>504</v>
      </c>
      <c r="D54" s="121">
        <v>-0.52631578947368429</v>
      </c>
      <c r="E54" s="120">
        <v>16</v>
      </c>
      <c r="F54" s="121">
        <f t="shared" ref="F54:L65" si="9">IFERROR(E54/C54-1,"-")</f>
        <v>-0.96825396825396826</v>
      </c>
      <c r="G54" s="120">
        <v>552</v>
      </c>
      <c r="H54" s="121">
        <f t="shared" si="9"/>
        <v>33.5</v>
      </c>
      <c r="I54" s="120">
        <v>1148</v>
      </c>
      <c r="J54" s="121">
        <f t="shared" si="9"/>
        <v>1.0797101449275361</v>
      </c>
      <c r="K54" s="120">
        <v>1412</v>
      </c>
      <c r="L54" s="121">
        <f t="shared" si="9"/>
        <v>0.2299651567944252</v>
      </c>
      <c r="M54" s="120">
        <v>791</v>
      </c>
      <c r="N54" s="121">
        <f t="shared" si="8"/>
        <v>-0.4398016997167139</v>
      </c>
    </row>
    <row r="55" spans="1:15" x14ac:dyDescent="0.25">
      <c r="A55" s="1">
        <v>3</v>
      </c>
      <c r="B55" s="119" t="s">
        <v>77</v>
      </c>
      <c r="C55" s="120">
        <v>522</v>
      </c>
      <c r="D55" s="121">
        <v>-0.60122230710466007</v>
      </c>
      <c r="E55" s="120">
        <v>359</v>
      </c>
      <c r="F55" s="121">
        <f t="shared" si="9"/>
        <v>-0.3122605363984674</v>
      </c>
      <c r="G55" s="120">
        <v>1584</v>
      </c>
      <c r="H55" s="121">
        <f t="shared" si="9"/>
        <v>3.4122562674094707</v>
      </c>
      <c r="I55" s="120">
        <v>1437</v>
      </c>
      <c r="J55" s="121">
        <f t="shared" si="9"/>
        <v>-9.2803030303030276E-2</v>
      </c>
      <c r="K55" s="120">
        <v>1780</v>
      </c>
      <c r="L55" s="121">
        <f t="shared" si="9"/>
        <v>0.23869171885873341</v>
      </c>
      <c r="M55" s="120">
        <v>801</v>
      </c>
      <c r="N55" s="121">
        <f t="shared" si="8"/>
        <v>-0.55000000000000004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188</v>
      </c>
      <c r="F56" s="121" t="str">
        <f t="shared" si="9"/>
        <v>-</v>
      </c>
      <c r="G56" s="120">
        <v>851</v>
      </c>
      <c r="H56" s="121">
        <f t="shared" si="9"/>
        <v>3.5265957446808507</v>
      </c>
      <c r="I56" s="120">
        <v>1028</v>
      </c>
      <c r="J56" s="121">
        <f t="shared" si="9"/>
        <v>0.20799059929494712</v>
      </c>
      <c r="K56" s="120">
        <v>652</v>
      </c>
      <c r="L56" s="121">
        <f t="shared" si="9"/>
        <v>-0.36575875486381326</v>
      </c>
      <c r="M56" s="120">
        <v>461</v>
      </c>
      <c r="N56" s="121">
        <f t="shared" si="8"/>
        <v>-0.29294478527607359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467</v>
      </c>
      <c r="F57" s="121" t="str">
        <f t="shared" si="9"/>
        <v>-</v>
      </c>
      <c r="G57" s="120">
        <v>944</v>
      </c>
      <c r="H57" s="121">
        <f t="shared" si="9"/>
        <v>1.0214132762312635</v>
      </c>
      <c r="I57" s="120">
        <v>841</v>
      </c>
      <c r="J57" s="121">
        <f t="shared" si="9"/>
        <v>-0.10911016949152541</v>
      </c>
      <c r="K57" s="120">
        <v>401</v>
      </c>
      <c r="L57" s="121">
        <f t="shared" si="9"/>
        <v>-0.52318668252080858</v>
      </c>
      <c r="M57" s="120">
        <v>694</v>
      </c>
      <c r="N57" s="121">
        <f t="shared" si="8"/>
        <v>0.73067331670822933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1196</v>
      </c>
      <c r="F58" s="121" t="str">
        <f t="shared" si="9"/>
        <v>-</v>
      </c>
      <c r="G58" s="120">
        <v>862</v>
      </c>
      <c r="H58" s="121">
        <f t="shared" si="9"/>
        <v>-0.27926421404682278</v>
      </c>
      <c r="I58" s="120">
        <v>1029</v>
      </c>
      <c r="J58" s="121">
        <f t="shared" si="9"/>
        <v>0.19373549883990715</v>
      </c>
      <c r="K58" s="120">
        <v>1248</v>
      </c>
      <c r="L58" s="121">
        <f t="shared" si="9"/>
        <v>0.2128279883381925</v>
      </c>
      <c r="M58" s="120"/>
      <c r="N58" s="121"/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1527</v>
      </c>
      <c r="F59" s="121" t="str">
        <f t="shared" si="9"/>
        <v>-</v>
      </c>
      <c r="G59" s="120">
        <v>739</v>
      </c>
      <c r="H59" s="121">
        <f t="shared" si="9"/>
        <v>-0.51604453176162413</v>
      </c>
      <c r="I59" s="120">
        <v>857</v>
      </c>
      <c r="J59" s="121">
        <f t="shared" si="9"/>
        <v>0.15967523680649531</v>
      </c>
      <c r="K59" s="120">
        <v>786</v>
      </c>
      <c r="L59" s="121">
        <f t="shared" si="9"/>
        <v>-8.2847141190198315E-2</v>
      </c>
      <c r="M59" s="120"/>
      <c r="N59" s="121"/>
    </row>
    <row r="60" spans="1:15" x14ac:dyDescent="0.25">
      <c r="A60" s="1">
        <v>8</v>
      </c>
      <c r="B60" s="119" t="s">
        <v>87</v>
      </c>
      <c r="C60" s="120">
        <v>0</v>
      </c>
      <c r="D60" s="121">
        <v>-1</v>
      </c>
      <c r="E60" s="120">
        <v>2183</v>
      </c>
      <c r="F60" s="121" t="str">
        <f t="shared" si="9"/>
        <v>-</v>
      </c>
      <c r="G60" s="120">
        <v>1413</v>
      </c>
      <c r="H60" s="121">
        <f t="shared" si="9"/>
        <v>-0.35272560696289512</v>
      </c>
      <c r="I60" s="120">
        <v>1437</v>
      </c>
      <c r="J60" s="121">
        <f t="shared" si="9"/>
        <v>1.6985138004246281E-2</v>
      </c>
      <c r="K60" s="120">
        <v>1083</v>
      </c>
      <c r="L60" s="121">
        <f t="shared" si="9"/>
        <v>-0.24634655532359084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144</v>
      </c>
      <c r="D61" s="121">
        <v>-0.94588500563697853</v>
      </c>
      <c r="E61" s="120">
        <v>1251</v>
      </c>
      <c r="F61" s="121">
        <f t="shared" si="9"/>
        <v>7.6875</v>
      </c>
      <c r="G61" s="120">
        <v>1401</v>
      </c>
      <c r="H61" s="121">
        <f t="shared" si="9"/>
        <v>0.11990407673860903</v>
      </c>
      <c r="I61" s="120">
        <v>925</v>
      </c>
      <c r="J61" s="121">
        <f t="shared" si="9"/>
        <v>-0.33975731620271232</v>
      </c>
      <c r="K61" s="120">
        <v>779</v>
      </c>
      <c r="L61" s="121">
        <f t="shared" si="9"/>
        <v>-0.15783783783783789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106</v>
      </c>
      <c r="D62" s="121">
        <v>-0.9642133693450371</v>
      </c>
      <c r="E62" s="120">
        <v>1256</v>
      </c>
      <c r="F62" s="121">
        <f t="shared" si="9"/>
        <v>10.849056603773585</v>
      </c>
      <c r="G62" s="120">
        <v>1534</v>
      </c>
      <c r="H62" s="121">
        <f t="shared" si="9"/>
        <v>0.22133757961783429</v>
      </c>
      <c r="I62" s="120">
        <v>1410</v>
      </c>
      <c r="J62" s="121">
        <f t="shared" si="9"/>
        <v>-8.0834419817470637E-2</v>
      </c>
      <c r="K62" s="120">
        <v>775</v>
      </c>
      <c r="L62" s="121">
        <f t="shared" si="9"/>
        <v>-0.45035460992907805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99</v>
      </c>
      <c r="D63" s="121">
        <v>-0.89389067524115751</v>
      </c>
      <c r="E63" s="120">
        <v>757</v>
      </c>
      <c r="F63" s="121">
        <f t="shared" si="9"/>
        <v>6.6464646464646462</v>
      </c>
      <c r="G63" s="120">
        <v>1893</v>
      </c>
      <c r="H63" s="121">
        <f t="shared" si="9"/>
        <v>1.500660501981506</v>
      </c>
      <c r="I63" s="120">
        <v>1531</v>
      </c>
      <c r="J63" s="121">
        <f t="shared" si="9"/>
        <v>-0.19123085050184896</v>
      </c>
      <c r="K63" s="120">
        <v>566</v>
      </c>
      <c r="L63" s="121">
        <f t="shared" si="9"/>
        <v>-0.63030698889614634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9</v>
      </c>
      <c r="D64" s="121">
        <v>-0.98562300319488816</v>
      </c>
      <c r="E64" s="120">
        <v>838</v>
      </c>
      <c r="F64" s="121">
        <f t="shared" si="9"/>
        <v>92.111111111111114</v>
      </c>
      <c r="G64" s="120">
        <v>1612</v>
      </c>
      <c r="H64" s="121">
        <f t="shared" si="9"/>
        <v>0.92362768496420045</v>
      </c>
      <c r="I64" s="120">
        <v>1688</v>
      </c>
      <c r="J64" s="121">
        <f t="shared" si="9"/>
        <v>4.7146401985111552E-2</v>
      </c>
      <c r="K64" s="120">
        <v>1073</v>
      </c>
      <c r="L64" s="121">
        <f t="shared" si="9"/>
        <v>-0.36433649289099523</v>
      </c>
      <c r="M64" s="120"/>
      <c r="N64" s="121"/>
    </row>
    <row r="65" spans="1:15" ht="15.75" x14ac:dyDescent="0.25">
      <c r="B65" s="122" t="s">
        <v>32</v>
      </c>
      <c r="C65" s="123">
        <v>1947</v>
      </c>
      <c r="D65" s="124">
        <v>-0.89188138605064415</v>
      </c>
      <c r="E65" s="123">
        <v>10296</v>
      </c>
      <c r="F65" s="124">
        <f t="shared" si="9"/>
        <v>4.2881355932203391</v>
      </c>
      <c r="G65" s="123">
        <v>14228</v>
      </c>
      <c r="H65" s="124">
        <f t="shared" si="9"/>
        <v>0.38189588189588197</v>
      </c>
      <c r="I65" s="123">
        <v>15071</v>
      </c>
      <c r="J65" s="124">
        <f t="shared" si="9"/>
        <v>5.924936744447562E-2</v>
      </c>
      <c r="K65" s="123">
        <v>11495</v>
      </c>
      <c r="L65" s="124">
        <f t="shared" si="9"/>
        <v>-0.23727688939021963</v>
      </c>
      <c r="M65" s="123">
        <v>4238</v>
      </c>
      <c r="N65" s="124">
        <v>-0.18264223722275796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  <c r="K68" s="125"/>
      <c r="N68" s="81"/>
    </row>
    <row r="70" spans="1:15" ht="48.75" customHeight="1" thickBot="1" x14ac:dyDescent="0.3">
      <c r="B70" s="279" t="s">
        <v>267</v>
      </c>
      <c r="C70" s="279"/>
      <c r="D70" s="279"/>
      <c r="E70" s="279"/>
      <c r="F70" s="279"/>
      <c r="G70" s="279"/>
      <c r="H70" s="279"/>
      <c r="I70" s="279"/>
      <c r="J70" s="279"/>
      <c r="K70" s="279"/>
      <c r="L70" s="279"/>
      <c r="M70" s="279"/>
      <c r="N70" s="279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1" t="s">
        <v>105</v>
      </c>
      <c r="D72" s="302"/>
      <c r="E72" s="302"/>
      <c r="F72" s="302"/>
      <c r="G72" s="302"/>
      <c r="H72" s="302"/>
      <c r="I72" s="302"/>
      <c r="J72" s="302"/>
      <c r="K72" s="302"/>
      <c r="L72" s="302"/>
      <c r="M72" s="302"/>
      <c r="N72" s="302"/>
    </row>
    <row r="73" spans="1:15" ht="22.5" thickTop="1" thickBot="1" x14ac:dyDescent="0.3">
      <c r="B73" s="111"/>
      <c r="C73" s="303">
        <f>$C$7</f>
        <v>2020</v>
      </c>
      <c r="D73" s="304"/>
      <c r="E73" s="305">
        <f>$E$7</f>
        <v>2021</v>
      </c>
      <c r="F73" s="304"/>
      <c r="G73" s="305">
        <f>$G$7</f>
        <v>2022</v>
      </c>
      <c r="H73" s="304"/>
      <c r="I73" s="305">
        <f>$I$7</f>
        <v>2023</v>
      </c>
      <c r="J73" s="304"/>
      <c r="K73" s="305">
        <f>$K$7</f>
        <v>2024</v>
      </c>
      <c r="L73" s="304"/>
      <c r="M73" s="305">
        <f>$M$7</f>
        <v>2025</v>
      </c>
      <c r="N73" s="306"/>
    </row>
    <row r="74" spans="1:15" ht="16.5" thickTop="1" thickBot="1" x14ac:dyDescent="0.3">
      <c r="B74" s="87"/>
      <c r="C74" s="116" t="s">
        <v>71</v>
      </c>
      <c r="D74" s="117" t="str">
        <f>CONCATENATE("var. ",RIGHT(C73,2),"/",RIGHT(C73-1,2))</f>
        <v>var. 20/19</v>
      </c>
      <c r="E74" s="118" t="s">
        <v>71</v>
      </c>
      <c r="F74" s="117" t="s">
        <v>243</v>
      </c>
      <c r="G74" s="118" t="s">
        <v>71</v>
      </c>
      <c r="H74" s="117" t="s">
        <v>243</v>
      </c>
      <c r="I74" s="118" t="s">
        <v>71</v>
      </c>
      <c r="J74" s="117" t="s">
        <v>243</v>
      </c>
      <c r="K74" s="118" t="s">
        <v>71</v>
      </c>
      <c r="L74" s="117" t="s">
        <v>243</v>
      </c>
      <c r="M74" s="118" t="s">
        <v>71</v>
      </c>
      <c r="N74" s="117" t="s">
        <v>265</v>
      </c>
    </row>
    <row r="75" spans="1:15" x14ac:dyDescent="0.25">
      <c r="A75" s="1">
        <v>1</v>
      </c>
      <c r="B75" s="119" t="s">
        <v>73</v>
      </c>
      <c r="C75" s="120">
        <v>651</v>
      </c>
      <c r="D75" s="121">
        <v>-0.25684931506849318</v>
      </c>
      <c r="E75" s="120">
        <v>262</v>
      </c>
      <c r="F75" s="121">
        <f>IFERROR(E75/C75-1,"-")</f>
        <v>-0.59754224270353307</v>
      </c>
      <c r="G75" s="120">
        <v>99</v>
      </c>
      <c r="H75" s="121">
        <f>IFERROR(G75/E75-1,"-")</f>
        <v>-0.62213740458015265</v>
      </c>
      <c r="I75" s="120">
        <v>4982</v>
      </c>
      <c r="J75" s="121">
        <f>IFERROR(I75/G75-1,"-")</f>
        <v>49.323232323232325</v>
      </c>
      <c r="K75" s="120">
        <v>500</v>
      </c>
      <c r="L75" s="121">
        <f>IFERROR(K75/I75-1,"-")</f>
        <v>-0.89963869931754314</v>
      </c>
      <c r="M75" s="120">
        <v>1308</v>
      </c>
      <c r="N75" s="121">
        <f t="shared" ref="N75:N79" si="10">IFERROR(M75/K75-1,"-")</f>
        <v>1.6160000000000001</v>
      </c>
    </row>
    <row r="76" spans="1:15" x14ac:dyDescent="0.25">
      <c r="A76" s="1">
        <v>2</v>
      </c>
      <c r="B76" s="119" t="s">
        <v>75</v>
      </c>
      <c r="C76" s="120">
        <v>400</v>
      </c>
      <c r="D76" s="121">
        <v>-0.5299647473560517</v>
      </c>
      <c r="E76" s="120">
        <v>495</v>
      </c>
      <c r="F76" s="121">
        <f t="shared" ref="F76:L87" si="11">IFERROR(E76/C76-1,"-")</f>
        <v>0.23750000000000004</v>
      </c>
      <c r="G76" s="120">
        <v>58</v>
      </c>
      <c r="H76" s="121">
        <f t="shared" si="11"/>
        <v>-0.88282828282828285</v>
      </c>
      <c r="I76" s="120">
        <v>2158</v>
      </c>
      <c r="J76" s="121">
        <f t="shared" si="11"/>
        <v>36.206896551724135</v>
      </c>
      <c r="K76" s="120">
        <v>677</v>
      </c>
      <c r="L76" s="121">
        <f t="shared" si="11"/>
        <v>-0.68628359592215016</v>
      </c>
      <c r="M76" s="120">
        <v>770</v>
      </c>
      <c r="N76" s="121">
        <f t="shared" si="10"/>
        <v>0.13737075332348603</v>
      </c>
    </row>
    <row r="77" spans="1:15" x14ac:dyDescent="0.25">
      <c r="A77" s="1">
        <v>3</v>
      </c>
      <c r="B77" s="119" t="s">
        <v>77</v>
      </c>
      <c r="C77" s="120">
        <v>265</v>
      </c>
      <c r="D77" s="121">
        <v>-0.68187274909963991</v>
      </c>
      <c r="E77" s="120">
        <v>372</v>
      </c>
      <c r="F77" s="121">
        <f t="shared" si="11"/>
        <v>0.40377358490566029</v>
      </c>
      <c r="G77" s="120">
        <v>200</v>
      </c>
      <c r="H77" s="121">
        <f t="shared" si="11"/>
        <v>-0.4623655913978495</v>
      </c>
      <c r="I77" s="120">
        <v>1635</v>
      </c>
      <c r="J77" s="121">
        <f t="shared" si="11"/>
        <v>7.1750000000000007</v>
      </c>
      <c r="K77" s="120">
        <v>3047</v>
      </c>
      <c r="L77" s="121">
        <f t="shared" si="11"/>
        <v>0.8636085626911314</v>
      </c>
      <c r="M77" s="120">
        <v>774</v>
      </c>
      <c r="N77" s="121">
        <f t="shared" si="10"/>
        <v>-0.74597965211683626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524</v>
      </c>
      <c r="F78" s="121" t="str">
        <f t="shared" si="11"/>
        <v>-</v>
      </c>
      <c r="G78" s="120">
        <v>52</v>
      </c>
      <c r="H78" s="121">
        <f t="shared" si="11"/>
        <v>-0.9007633587786259</v>
      </c>
      <c r="I78" s="120">
        <v>2371</v>
      </c>
      <c r="J78" s="121">
        <f t="shared" si="11"/>
        <v>44.596153846153847</v>
      </c>
      <c r="K78" s="120">
        <v>1480</v>
      </c>
      <c r="L78" s="121">
        <f t="shared" si="11"/>
        <v>-0.37579080556727118</v>
      </c>
      <c r="M78" s="120">
        <v>827</v>
      </c>
      <c r="N78" s="121">
        <f t="shared" si="10"/>
        <v>-0.44121621621621621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326</v>
      </c>
      <c r="F79" s="121" t="str">
        <f t="shared" si="11"/>
        <v>-</v>
      </c>
      <c r="G79" s="120">
        <v>463</v>
      </c>
      <c r="H79" s="121">
        <f t="shared" si="11"/>
        <v>0.42024539877300615</v>
      </c>
      <c r="I79" s="120">
        <v>2771</v>
      </c>
      <c r="J79" s="121">
        <f t="shared" si="11"/>
        <v>4.9848812095032393</v>
      </c>
      <c r="K79" s="120">
        <v>1111</v>
      </c>
      <c r="L79" s="121">
        <f t="shared" si="11"/>
        <v>-0.59906171057380009</v>
      </c>
      <c r="M79" s="120">
        <v>586</v>
      </c>
      <c r="N79" s="121">
        <f t="shared" si="10"/>
        <v>-0.47254725472547254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807</v>
      </c>
      <c r="F80" s="121" t="str">
        <f t="shared" si="11"/>
        <v>-</v>
      </c>
      <c r="G80" s="120">
        <v>507</v>
      </c>
      <c r="H80" s="121">
        <f t="shared" si="11"/>
        <v>-0.37174721189591076</v>
      </c>
      <c r="I80" s="120">
        <v>1609</v>
      </c>
      <c r="J80" s="121">
        <f t="shared" si="11"/>
        <v>2.1735700197238659</v>
      </c>
      <c r="K80" s="120">
        <v>643</v>
      </c>
      <c r="L80" s="121">
        <f t="shared" si="11"/>
        <v>-0.60037290242386576</v>
      </c>
      <c r="M80" s="120"/>
      <c r="N80" s="121"/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1088</v>
      </c>
      <c r="F81" s="121" t="str">
        <f t="shared" si="11"/>
        <v>-</v>
      </c>
      <c r="G81" s="120">
        <v>464</v>
      </c>
      <c r="H81" s="121">
        <f t="shared" si="11"/>
        <v>-0.57352941176470584</v>
      </c>
      <c r="I81" s="120">
        <v>1787</v>
      </c>
      <c r="J81" s="121">
        <f t="shared" si="11"/>
        <v>2.8512931034482758</v>
      </c>
      <c r="K81" s="120">
        <v>1324</v>
      </c>
      <c r="L81" s="121">
        <f t="shared" si="11"/>
        <v>-0.25909345271404594</v>
      </c>
      <c r="M81" s="120"/>
      <c r="N81" s="121"/>
    </row>
    <row r="82" spans="1:15" x14ac:dyDescent="0.25">
      <c r="A82" s="1">
        <v>8</v>
      </c>
      <c r="B82" s="119" t="s">
        <v>87</v>
      </c>
      <c r="C82" s="120">
        <v>2492</v>
      </c>
      <c r="D82" s="121">
        <v>0.25795053003533575</v>
      </c>
      <c r="E82" s="120">
        <v>1192</v>
      </c>
      <c r="F82" s="121">
        <f t="shared" si="11"/>
        <v>-0.521669341894061</v>
      </c>
      <c r="G82" s="120">
        <v>1771</v>
      </c>
      <c r="H82" s="121">
        <f t="shared" si="11"/>
        <v>0.48573825503355694</v>
      </c>
      <c r="I82" s="120">
        <v>1450</v>
      </c>
      <c r="J82" s="121">
        <f t="shared" si="11"/>
        <v>-0.181253529079616</v>
      </c>
      <c r="K82" s="120">
        <v>1033</v>
      </c>
      <c r="L82" s="121">
        <f t="shared" si="11"/>
        <v>-0.28758620689655168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341</v>
      </c>
      <c r="D83" s="121">
        <v>-0.77971576227390182</v>
      </c>
      <c r="E83" s="120">
        <v>857</v>
      </c>
      <c r="F83" s="121">
        <f t="shared" si="11"/>
        <v>1.5131964809384164</v>
      </c>
      <c r="G83" s="120">
        <v>424</v>
      </c>
      <c r="H83" s="121">
        <f t="shared" si="11"/>
        <v>-0.50525087514585765</v>
      </c>
      <c r="I83" s="120">
        <v>2265</v>
      </c>
      <c r="J83" s="121">
        <f t="shared" si="11"/>
        <v>4.341981132075472</v>
      </c>
      <c r="K83" s="120">
        <v>1991</v>
      </c>
      <c r="L83" s="121">
        <f t="shared" si="11"/>
        <v>-0.12097130242825604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422</v>
      </c>
      <c r="D84" s="121">
        <v>-0.38032305433186486</v>
      </c>
      <c r="E84" s="120">
        <v>795</v>
      </c>
      <c r="F84" s="121">
        <f t="shared" si="11"/>
        <v>0.88388625592417069</v>
      </c>
      <c r="G84" s="120">
        <v>581</v>
      </c>
      <c r="H84" s="121">
        <f t="shared" si="11"/>
        <v>-0.26918238993710697</v>
      </c>
      <c r="I84" s="120">
        <v>1155</v>
      </c>
      <c r="J84" s="121">
        <f t="shared" si="11"/>
        <v>0.98795180722891573</v>
      </c>
      <c r="K84" s="120">
        <v>1414</v>
      </c>
      <c r="L84" s="121">
        <f t="shared" si="11"/>
        <v>0.22424242424242413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410</v>
      </c>
      <c r="D85" s="121">
        <v>-0.50060901339829478</v>
      </c>
      <c r="E85" s="120">
        <v>50</v>
      </c>
      <c r="F85" s="121">
        <f t="shared" si="11"/>
        <v>-0.87804878048780488</v>
      </c>
      <c r="G85" s="120">
        <v>1064</v>
      </c>
      <c r="H85" s="121">
        <f t="shared" si="11"/>
        <v>20.28</v>
      </c>
      <c r="I85" s="120">
        <v>640</v>
      </c>
      <c r="J85" s="121">
        <f t="shared" si="11"/>
        <v>-0.39849624060150379</v>
      </c>
      <c r="K85" s="120">
        <v>116</v>
      </c>
      <c r="L85" s="121">
        <f t="shared" si="11"/>
        <v>-0.81874999999999998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0</v>
      </c>
      <c r="D86" s="121">
        <v>-1</v>
      </c>
      <c r="E86" s="120">
        <v>222</v>
      </c>
      <c r="F86" s="121" t="str">
        <f t="shared" si="11"/>
        <v>-</v>
      </c>
      <c r="G86" s="120">
        <v>1307</v>
      </c>
      <c r="H86" s="121">
        <f t="shared" si="11"/>
        <v>4.8873873873873874</v>
      </c>
      <c r="I86" s="120">
        <v>2341</v>
      </c>
      <c r="J86" s="121">
        <f t="shared" si="11"/>
        <v>0.79112471308339716</v>
      </c>
      <c r="K86" s="120">
        <v>988</v>
      </c>
      <c r="L86" s="121">
        <f t="shared" si="11"/>
        <v>-0.57795813754805636</v>
      </c>
      <c r="M86" s="120"/>
      <c r="N86" s="121"/>
    </row>
    <row r="87" spans="1:15" ht="15.75" x14ac:dyDescent="0.25">
      <c r="B87" s="122" t="s">
        <v>32</v>
      </c>
      <c r="C87" s="123">
        <v>5003</v>
      </c>
      <c r="D87" s="124">
        <v>-0.61399583365481059</v>
      </c>
      <c r="E87" s="123">
        <v>6990</v>
      </c>
      <c r="F87" s="124">
        <f t="shared" si="11"/>
        <v>0.39716170297821307</v>
      </c>
      <c r="G87" s="123">
        <v>6990</v>
      </c>
      <c r="H87" s="124">
        <f t="shared" si="11"/>
        <v>0</v>
      </c>
      <c r="I87" s="123">
        <v>25164</v>
      </c>
      <c r="J87" s="124">
        <f t="shared" si="11"/>
        <v>2.6</v>
      </c>
      <c r="K87" s="123">
        <v>14324</v>
      </c>
      <c r="L87" s="124">
        <f t="shared" si="11"/>
        <v>-0.43077412176124619</v>
      </c>
      <c r="M87" s="123">
        <v>4265</v>
      </c>
      <c r="N87" s="124">
        <v>-0.3741746148202495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  <c r="K90" s="125"/>
      <c r="N90" s="81"/>
    </row>
    <row r="92" spans="1:15" ht="48.75" customHeight="1" thickBot="1" x14ac:dyDescent="0.3">
      <c r="B92" s="279" t="s">
        <v>268</v>
      </c>
      <c r="C92" s="279"/>
      <c r="D92" s="279"/>
      <c r="E92" s="279"/>
      <c r="F92" s="279"/>
      <c r="G92" s="279"/>
      <c r="H92" s="279"/>
      <c r="I92" s="279"/>
      <c r="J92" s="279"/>
      <c r="K92" s="279"/>
      <c r="L92" s="279"/>
      <c r="M92" s="279"/>
      <c r="N92" s="279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1" t="s">
        <v>109</v>
      </c>
      <c r="D94" s="302"/>
      <c r="E94" s="302"/>
      <c r="F94" s="302"/>
      <c r="G94" s="302"/>
      <c r="H94" s="302"/>
      <c r="I94" s="302"/>
      <c r="J94" s="302"/>
      <c r="K94" s="302"/>
      <c r="L94" s="302"/>
      <c r="M94" s="302"/>
      <c r="N94" s="302"/>
    </row>
    <row r="95" spans="1:15" ht="22.5" thickTop="1" thickBot="1" x14ac:dyDescent="0.3">
      <c r="B95" s="111"/>
      <c r="C95" s="303">
        <f>$C$7</f>
        <v>2020</v>
      </c>
      <c r="D95" s="304"/>
      <c r="E95" s="305">
        <f>$E$7</f>
        <v>2021</v>
      </c>
      <c r="F95" s="304"/>
      <c r="G95" s="305">
        <f>$G$7</f>
        <v>2022</v>
      </c>
      <c r="H95" s="304"/>
      <c r="I95" s="305">
        <f>$I$7</f>
        <v>2023</v>
      </c>
      <c r="J95" s="304"/>
      <c r="K95" s="305">
        <f>$K$7</f>
        <v>2024</v>
      </c>
      <c r="L95" s="304"/>
      <c r="M95" s="305">
        <f>$M$7</f>
        <v>2025</v>
      </c>
      <c r="N95" s="306"/>
    </row>
    <row r="96" spans="1:15" ht="16.5" thickTop="1" thickBot="1" x14ac:dyDescent="0.3">
      <c r="B96" s="87"/>
      <c r="C96" s="116" t="s">
        <v>71</v>
      </c>
      <c r="D96" s="117" t="str">
        <f>CONCATENATE("var. ",RIGHT(C95,2),"/",RIGHT(C95-1,2))</f>
        <v>var. 20/19</v>
      </c>
      <c r="E96" s="118" t="s">
        <v>71</v>
      </c>
      <c r="F96" s="117" t="s">
        <v>243</v>
      </c>
      <c r="G96" s="118" t="s">
        <v>71</v>
      </c>
      <c r="H96" s="117" t="s">
        <v>243</v>
      </c>
      <c r="I96" s="118" t="s">
        <v>71</v>
      </c>
      <c r="J96" s="117" t="s">
        <v>243</v>
      </c>
      <c r="K96" s="118" t="s">
        <v>71</v>
      </c>
      <c r="L96" s="117" t="s">
        <v>243</v>
      </c>
      <c r="M96" s="118" t="s">
        <v>71</v>
      </c>
      <c r="N96" s="117" t="s">
        <v>265</v>
      </c>
    </row>
    <row r="97" spans="2:14" x14ac:dyDescent="0.25">
      <c r="B97" s="119" t="s">
        <v>73</v>
      </c>
      <c r="C97" s="120">
        <v>19810</v>
      </c>
      <c r="D97" s="121">
        <v>-0.11447856600062578</v>
      </c>
      <c r="E97" s="120">
        <v>2440</v>
      </c>
      <c r="F97" s="121">
        <f t="shared" ref="F97:L109" si="12">IFERROR(E97/C97-1,"-")</f>
        <v>-0.87682988389702166</v>
      </c>
      <c r="G97" s="120">
        <v>12980</v>
      </c>
      <c r="H97" s="121">
        <f t="shared" si="12"/>
        <v>4.3196721311475406</v>
      </c>
      <c r="I97" s="120">
        <v>11260</v>
      </c>
      <c r="J97" s="121">
        <f t="shared" si="12"/>
        <v>-0.13251155624036981</v>
      </c>
      <c r="K97" s="120">
        <v>19857</v>
      </c>
      <c r="L97" s="121">
        <f t="shared" si="12"/>
        <v>0.76349911190053277</v>
      </c>
      <c r="M97" s="120">
        <v>18221</v>
      </c>
      <c r="N97" s="121">
        <f t="shared" ref="N97:N101" si="13">IFERROR(M97/K97-1,"-")</f>
        <v>-8.2389081935841268E-2</v>
      </c>
    </row>
    <row r="98" spans="2:14" x14ac:dyDescent="0.25">
      <c r="B98" s="119" t="s">
        <v>75</v>
      </c>
      <c r="C98" s="120">
        <v>19473</v>
      </c>
      <c r="D98" s="121">
        <v>8.369970504758184E-2</v>
      </c>
      <c r="E98" s="120">
        <v>1495</v>
      </c>
      <c r="F98" s="121">
        <f t="shared" si="12"/>
        <v>-0.9232270323011349</v>
      </c>
      <c r="G98" s="120">
        <v>12607</v>
      </c>
      <c r="H98" s="121">
        <f t="shared" si="12"/>
        <v>7.4327759197324408</v>
      </c>
      <c r="I98" s="120">
        <v>12875</v>
      </c>
      <c r="J98" s="121">
        <f t="shared" si="12"/>
        <v>2.1258031252478826E-2</v>
      </c>
      <c r="K98" s="120">
        <v>16570</v>
      </c>
      <c r="L98" s="121">
        <f t="shared" si="12"/>
        <v>0.28699029126213582</v>
      </c>
      <c r="M98" s="120">
        <v>16395</v>
      </c>
      <c r="N98" s="121">
        <f t="shared" si="13"/>
        <v>-1.0561255280627679E-2</v>
      </c>
    </row>
    <row r="99" spans="2:14" x14ac:dyDescent="0.25">
      <c r="B99" s="119" t="s">
        <v>77</v>
      </c>
      <c r="C99" s="120">
        <v>11550</v>
      </c>
      <c r="D99" s="121">
        <v>-0.47421131697546315</v>
      </c>
      <c r="E99" s="120">
        <v>3150</v>
      </c>
      <c r="F99" s="121">
        <f t="shared" si="12"/>
        <v>-0.72727272727272729</v>
      </c>
      <c r="G99" s="120">
        <v>15236</v>
      </c>
      <c r="H99" s="121">
        <f t="shared" si="12"/>
        <v>3.8368253968253967</v>
      </c>
      <c r="I99" s="120">
        <v>15197</v>
      </c>
      <c r="J99" s="121">
        <f t="shared" si="12"/>
        <v>-2.5597269624573205E-3</v>
      </c>
      <c r="K99" s="120">
        <v>15970</v>
      </c>
      <c r="L99" s="121">
        <f t="shared" si="12"/>
        <v>5.086530236230824E-2</v>
      </c>
      <c r="M99" s="120">
        <v>16202</v>
      </c>
      <c r="N99" s="121">
        <f t="shared" si="13"/>
        <v>1.4527238572323187E-2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2889</v>
      </c>
      <c r="F100" s="121" t="str">
        <f t="shared" si="12"/>
        <v>-</v>
      </c>
      <c r="G100" s="120">
        <v>11210</v>
      </c>
      <c r="H100" s="121">
        <f t="shared" si="12"/>
        <v>2.8802353755624783</v>
      </c>
      <c r="I100" s="120">
        <v>9718</v>
      </c>
      <c r="J100" s="121">
        <f t="shared" si="12"/>
        <v>-0.13309545049063332</v>
      </c>
      <c r="K100" s="120">
        <v>12454</v>
      </c>
      <c r="L100" s="121">
        <f t="shared" si="12"/>
        <v>0.28153941140152305</v>
      </c>
      <c r="M100" s="120">
        <v>12623</v>
      </c>
      <c r="N100" s="121">
        <f t="shared" si="13"/>
        <v>1.3569937369519725E-2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2528</v>
      </c>
      <c r="F101" s="121" t="str">
        <f t="shared" si="12"/>
        <v>-</v>
      </c>
      <c r="G101" s="120">
        <v>9691</v>
      </c>
      <c r="H101" s="121">
        <f t="shared" si="12"/>
        <v>2.8334651898734178</v>
      </c>
      <c r="I101" s="120">
        <v>7128</v>
      </c>
      <c r="J101" s="121">
        <f t="shared" si="12"/>
        <v>-0.26447219069239503</v>
      </c>
      <c r="K101" s="120">
        <v>6305</v>
      </c>
      <c r="L101" s="121">
        <f t="shared" si="12"/>
        <v>-0.11546015712682378</v>
      </c>
      <c r="M101" s="120">
        <v>8769</v>
      </c>
      <c r="N101" s="121">
        <f t="shared" si="13"/>
        <v>0.39080095162569384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3769</v>
      </c>
      <c r="F102" s="121" t="str">
        <f t="shared" si="12"/>
        <v>-</v>
      </c>
      <c r="G102" s="120">
        <v>10445</v>
      </c>
      <c r="H102" s="121">
        <f t="shared" si="12"/>
        <v>1.7712921199257097</v>
      </c>
      <c r="I102" s="120">
        <v>8496</v>
      </c>
      <c r="J102" s="121">
        <f t="shared" si="12"/>
        <v>-0.18659645763523214</v>
      </c>
      <c r="K102" s="120">
        <v>10392</v>
      </c>
      <c r="L102" s="121">
        <f t="shared" si="12"/>
        <v>0.2231638418079096</v>
      </c>
      <c r="M102" s="120"/>
      <c r="N102" s="121"/>
    </row>
    <row r="103" spans="2:14" x14ac:dyDescent="0.25">
      <c r="B103" s="119" t="s">
        <v>85</v>
      </c>
      <c r="C103" s="120">
        <v>0</v>
      </c>
      <c r="D103" s="121">
        <v>-1</v>
      </c>
      <c r="E103" s="120">
        <v>6074</v>
      </c>
      <c r="F103" s="121" t="str">
        <f t="shared" si="12"/>
        <v>-</v>
      </c>
      <c r="G103" s="120">
        <v>10268</v>
      </c>
      <c r="H103" s="121">
        <f t="shared" si="12"/>
        <v>0.69048403029305239</v>
      </c>
      <c r="I103" s="120">
        <v>7870</v>
      </c>
      <c r="J103" s="121">
        <f t="shared" si="12"/>
        <v>-0.2335410985586287</v>
      </c>
      <c r="K103" s="120">
        <v>10403</v>
      </c>
      <c r="L103" s="121">
        <f t="shared" si="12"/>
        <v>0.32185514612452359</v>
      </c>
      <c r="M103" s="120"/>
      <c r="N103" s="121"/>
    </row>
    <row r="104" spans="2:14" x14ac:dyDescent="0.25">
      <c r="B104" s="119" t="s">
        <v>87</v>
      </c>
      <c r="C104" s="120">
        <v>1140</v>
      </c>
      <c r="D104" s="121">
        <v>-0.91272393201653657</v>
      </c>
      <c r="E104" s="120">
        <v>7232</v>
      </c>
      <c r="F104" s="121">
        <f t="shared" si="12"/>
        <v>5.3438596491228072</v>
      </c>
      <c r="G104" s="120">
        <v>11661</v>
      </c>
      <c r="H104" s="121">
        <f t="shared" si="12"/>
        <v>0.61241703539823011</v>
      </c>
      <c r="I104" s="120">
        <v>9642</v>
      </c>
      <c r="J104" s="121">
        <f t="shared" si="12"/>
        <v>-0.17314124003087217</v>
      </c>
      <c r="K104" s="120">
        <v>14537</v>
      </c>
      <c r="L104" s="121">
        <f t="shared" si="12"/>
        <v>0.50767475627463177</v>
      </c>
      <c r="M104" s="120"/>
      <c r="N104" s="121"/>
    </row>
    <row r="105" spans="2:14" x14ac:dyDescent="0.25">
      <c r="B105" s="119" t="s">
        <v>89</v>
      </c>
      <c r="C105" s="120">
        <v>544</v>
      </c>
      <c r="D105" s="121">
        <v>-0.96650452558340005</v>
      </c>
      <c r="E105" s="120">
        <v>10006</v>
      </c>
      <c r="F105" s="121">
        <f t="shared" si="12"/>
        <v>17.393382352941178</v>
      </c>
      <c r="G105" s="120">
        <v>11793</v>
      </c>
      <c r="H105" s="121">
        <f t="shared" si="12"/>
        <v>0.17859284429342392</v>
      </c>
      <c r="I105" s="120">
        <v>10546</v>
      </c>
      <c r="J105" s="121">
        <f t="shared" si="12"/>
        <v>-0.10574069363181549</v>
      </c>
      <c r="K105" s="120">
        <v>14922</v>
      </c>
      <c r="L105" s="121">
        <f t="shared" si="12"/>
        <v>0.41494405461786465</v>
      </c>
      <c r="M105" s="120"/>
      <c r="N105" s="121"/>
    </row>
    <row r="106" spans="2:14" x14ac:dyDescent="0.25">
      <c r="B106" s="119" t="s">
        <v>91</v>
      </c>
      <c r="C106" s="120">
        <v>579</v>
      </c>
      <c r="D106" s="121">
        <v>-0.9612916165262736</v>
      </c>
      <c r="E106" s="120">
        <v>12470</v>
      </c>
      <c r="F106" s="121">
        <f t="shared" si="12"/>
        <v>20.537132987910191</v>
      </c>
      <c r="G106" s="120">
        <v>12523</v>
      </c>
      <c r="H106" s="121">
        <f t="shared" si="12"/>
        <v>4.2502004811548755E-3</v>
      </c>
      <c r="I106" s="120">
        <v>15246</v>
      </c>
      <c r="J106" s="121">
        <f t="shared" si="12"/>
        <v>0.21743991056456125</v>
      </c>
      <c r="K106" s="120">
        <v>15697</v>
      </c>
      <c r="L106" s="121">
        <f t="shared" si="12"/>
        <v>2.9581529581529598E-2</v>
      </c>
      <c r="M106" s="120"/>
      <c r="N106" s="121"/>
    </row>
    <row r="107" spans="2:14" x14ac:dyDescent="0.25">
      <c r="B107" s="119" t="s">
        <v>93</v>
      </c>
      <c r="C107" s="120">
        <v>1877</v>
      </c>
      <c r="D107" s="121">
        <v>-0.91069134510158445</v>
      </c>
      <c r="E107" s="120">
        <v>15652</v>
      </c>
      <c r="F107" s="121">
        <f t="shared" si="12"/>
        <v>7.3388385721896636</v>
      </c>
      <c r="G107" s="120">
        <v>13556</v>
      </c>
      <c r="H107" s="121">
        <f t="shared" si="12"/>
        <v>-0.13391259902887809</v>
      </c>
      <c r="I107" s="120">
        <v>17924</v>
      </c>
      <c r="J107" s="121">
        <f t="shared" si="12"/>
        <v>0.32221894364119219</v>
      </c>
      <c r="K107" s="120">
        <v>15263</v>
      </c>
      <c r="L107" s="121">
        <f t="shared" si="12"/>
        <v>-0.14846016514170945</v>
      </c>
      <c r="M107" s="120"/>
      <c r="N107" s="121"/>
    </row>
    <row r="108" spans="2:14" x14ac:dyDescent="0.25">
      <c r="B108" s="119" t="s">
        <v>95</v>
      </c>
      <c r="C108" s="120">
        <v>2995</v>
      </c>
      <c r="D108" s="121">
        <v>-0.85609263886219489</v>
      </c>
      <c r="E108" s="120">
        <v>13771</v>
      </c>
      <c r="F108" s="121">
        <f t="shared" si="12"/>
        <v>3.5979966611018366</v>
      </c>
      <c r="G108" s="120">
        <v>15151</v>
      </c>
      <c r="H108" s="121">
        <f t="shared" si="12"/>
        <v>0.10021058746641498</v>
      </c>
      <c r="I108" s="120">
        <v>15898</v>
      </c>
      <c r="J108" s="121">
        <f t="shared" si="12"/>
        <v>4.9303676324994994E-2</v>
      </c>
      <c r="K108" s="120">
        <v>16453</v>
      </c>
      <c r="L108" s="121">
        <f t="shared" si="12"/>
        <v>3.4910051578814993E-2</v>
      </c>
      <c r="M108" s="120"/>
      <c r="N108" s="121"/>
    </row>
    <row r="109" spans="2:14" ht="15.75" x14ac:dyDescent="0.25">
      <c r="B109" s="122" t="s">
        <v>32</v>
      </c>
      <c r="C109" s="123">
        <v>58325</v>
      </c>
      <c r="D109" s="124">
        <v>-0.71383783571617809</v>
      </c>
      <c r="E109" s="123">
        <v>81476</v>
      </c>
      <c r="F109" s="124">
        <f t="shared" si="12"/>
        <v>0.39693099014144884</v>
      </c>
      <c r="G109" s="123">
        <v>147121</v>
      </c>
      <c r="H109" s="124">
        <f t="shared" si="12"/>
        <v>0.80569738327851148</v>
      </c>
      <c r="I109" s="123">
        <v>141800</v>
      </c>
      <c r="J109" s="124">
        <f t="shared" si="12"/>
        <v>-3.6167508377457969E-2</v>
      </c>
      <c r="K109" s="123">
        <v>168823</v>
      </c>
      <c r="L109" s="124">
        <f t="shared" si="12"/>
        <v>0.19057122708039498</v>
      </c>
      <c r="M109" s="123">
        <v>72210</v>
      </c>
      <c r="N109" s="124">
        <v>1.4812524593850185E-2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  <c r="K112" s="125"/>
      <c r="N112" s="81"/>
    </row>
    <row r="114" spans="1:15" ht="48.75" customHeight="1" thickBot="1" x14ac:dyDescent="0.3">
      <c r="B114" s="279" t="s">
        <v>269</v>
      </c>
      <c r="C114" s="279"/>
      <c r="D114" s="279"/>
      <c r="E114" s="279"/>
      <c r="F114" s="279"/>
      <c r="G114" s="279"/>
      <c r="H114" s="279"/>
      <c r="I114" s="279"/>
      <c r="J114" s="279"/>
      <c r="K114" s="279"/>
      <c r="L114" s="279"/>
      <c r="M114" s="279"/>
      <c r="N114" s="279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1" t="s">
        <v>112</v>
      </c>
      <c r="D116" s="302"/>
      <c r="E116" s="302"/>
      <c r="F116" s="302"/>
      <c r="G116" s="302"/>
      <c r="H116" s="302"/>
      <c r="I116" s="302"/>
      <c r="J116" s="302"/>
      <c r="K116" s="302"/>
      <c r="L116" s="302"/>
      <c r="M116" s="302"/>
      <c r="N116" s="302"/>
    </row>
    <row r="117" spans="1:15" ht="22.5" thickTop="1" thickBot="1" x14ac:dyDescent="0.3">
      <c r="B117" s="111"/>
      <c r="C117" s="303">
        <f>$C$7</f>
        <v>2020</v>
      </c>
      <c r="D117" s="304"/>
      <c r="E117" s="305">
        <f>$E$7</f>
        <v>2021</v>
      </c>
      <c r="F117" s="304"/>
      <c r="G117" s="305">
        <f>$G$7</f>
        <v>2022</v>
      </c>
      <c r="H117" s="304"/>
      <c r="I117" s="305">
        <f>$I$7</f>
        <v>2023</v>
      </c>
      <c r="J117" s="304"/>
      <c r="K117" s="305">
        <f>$K$7</f>
        <v>2024</v>
      </c>
      <c r="L117" s="304"/>
      <c r="M117" s="305">
        <f>$M$7</f>
        <v>2025</v>
      </c>
      <c r="N117" s="306"/>
    </row>
    <row r="118" spans="1:15" ht="16.5" thickTop="1" thickBot="1" x14ac:dyDescent="0.3">
      <c r="B118" s="87"/>
      <c r="C118" s="116" t="s">
        <v>71</v>
      </c>
      <c r="D118" s="117" t="str">
        <f>CONCATENATE("var. ",RIGHT(C117,2),"/",RIGHT(C117-1,2))</f>
        <v>var. 20/19</v>
      </c>
      <c r="E118" s="118" t="s">
        <v>71</v>
      </c>
      <c r="F118" s="117" t="s">
        <v>243</v>
      </c>
      <c r="G118" s="118" t="s">
        <v>71</v>
      </c>
      <c r="H118" s="117" t="s">
        <v>243</v>
      </c>
      <c r="I118" s="118" t="s">
        <v>71</v>
      </c>
      <c r="J118" s="117" t="s">
        <v>243</v>
      </c>
      <c r="K118" s="118" t="s">
        <v>71</v>
      </c>
      <c r="L118" s="117" t="s">
        <v>243</v>
      </c>
      <c r="M118" s="118" t="s">
        <v>71</v>
      </c>
      <c r="N118" s="117" t="s">
        <v>265</v>
      </c>
    </row>
    <row r="119" spans="1:15" x14ac:dyDescent="0.25">
      <c r="B119" s="119" t="s">
        <v>73</v>
      </c>
      <c r="C119" s="120">
        <v>5266</v>
      </c>
      <c r="D119" s="121">
        <v>-0.1048784633690294</v>
      </c>
      <c r="E119" s="120">
        <v>108</v>
      </c>
      <c r="F119" s="121">
        <f t="shared" ref="F119:L131" si="14">IFERROR(E119/C119-1,"-")</f>
        <v>-0.97949107481959741</v>
      </c>
      <c r="G119" s="120">
        <v>4195</v>
      </c>
      <c r="H119" s="121">
        <f t="shared" si="14"/>
        <v>37.842592592592595</v>
      </c>
      <c r="I119" s="120">
        <v>4671</v>
      </c>
      <c r="J119" s="121">
        <f t="shared" si="14"/>
        <v>0.11346841477949932</v>
      </c>
      <c r="K119" s="120">
        <v>5648</v>
      </c>
      <c r="L119" s="121">
        <f t="shared" si="14"/>
        <v>0.20916292014557913</v>
      </c>
      <c r="M119" s="120">
        <v>6773</v>
      </c>
      <c r="N119" s="121">
        <f t="shared" ref="N119:N123" si="15">IFERROR(M119/K119-1,"-")</f>
        <v>0.19918555240793201</v>
      </c>
    </row>
    <row r="120" spans="1:15" x14ac:dyDescent="0.25">
      <c r="B120" s="119" t="s">
        <v>75</v>
      </c>
      <c r="C120" s="120">
        <v>6304</v>
      </c>
      <c r="D120" s="121">
        <v>0.12471008028545949</v>
      </c>
      <c r="E120" s="120">
        <v>93</v>
      </c>
      <c r="F120" s="121">
        <f t="shared" si="14"/>
        <v>-0.98524746192893398</v>
      </c>
      <c r="G120" s="120">
        <v>5743</v>
      </c>
      <c r="H120" s="121">
        <f t="shared" si="14"/>
        <v>60.752688172043008</v>
      </c>
      <c r="I120" s="120">
        <v>5059</v>
      </c>
      <c r="J120" s="121">
        <f t="shared" si="14"/>
        <v>-0.11910151488768939</v>
      </c>
      <c r="K120" s="120">
        <v>5918</v>
      </c>
      <c r="L120" s="121">
        <f t="shared" si="14"/>
        <v>0.16979640245107719</v>
      </c>
      <c r="M120" s="120">
        <v>5656</v>
      </c>
      <c r="N120" s="121">
        <f t="shared" si="15"/>
        <v>-4.427171341669478E-2</v>
      </c>
    </row>
    <row r="121" spans="1:15" x14ac:dyDescent="0.25">
      <c r="B121" s="119" t="s">
        <v>77</v>
      </c>
      <c r="C121" s="120">
        <v>7338</v>
      </c>
      <c r="D121" s="121">
        <v>9.5714499029416089E-2</v>
      </c>
      <c r="E121" s="120">
        <v>88</v>
      </c>
      <c r="F121" s="121">
        <f t="shared" si="14"/>
        <v>-0.98800763150722271</v>
      </c>
      <c r="G121" s="120">
        <v>6750</v>
      </c>
      <c r="H121" s="121">
        <f t="shared" si="14"/>
        <v>75.704545454545453</v>
      </c>
      <c r="I121" s="120">
        <v>5407</v>
      </c>
      <c r="J121" s="121">
        <f t="shared" si="14"/>
        <v>-0.19896296296296301</v>
      </c>
      <c r="K121" s="120">
        <v>5789</v>
      </c>
      <c r="L121" s="121">
        <f t="shared" si="14"/>
        <v>7.0649158498242937E-2</v>
      </c>
      <c r="M121" s="120">
        <v>6562</v>
      </c>
      <c r="N121" s="121">
        <f t="shared" si="15"/>
        <v>0.13352910692693043</v>
      </c>
    </row>
    <row r="122" spans="1:15" x14ac:dyDescent="0.25">
      <c r="B122" s="119" t="s">
        <v>79</v>
      </c>
      <c r="C122" s="120">
        <v>0</v>
      </c>
      <c r="D122" s="121">
        <v>-1</v>
      </c>
      <c r="E122" s="120">
        <v>101</v>
      </c>
      <c r="F122" s="121" t="str">
        <f t="shared" si="14"/>
        <v>-</v>
      </c>
      <c r="G122" s="120">
        <v>5198</v>
      </c>
      <c r="H122" s="121">
        <f t="shared" si="14"/>
        <v>50.465346534653463</v>
      </c>
      <c r="I122" s="120">
        <v>3130</v>
      </c>
      <c r="J122" s="121">
        <f t="shared" si="14"/>
        <v>-0.39784532512504811</v>
      </c>
      <c r="K122" s="120">
        <v>4286</v>
      </c>
      <c r="L122" s="121">
        <f t="shared" si="14"/>
        <v>0.36932907348242816</v>
      </c>
      <c r="M122" s="120">
        <v>4952</v>
      </c>
      <c r="N122" s="121">
        <f t="shared" si="15"/>
        <v>0.15538964069062056</v>
      </c>
    </row>
    <row r="123" spans="1:15" x14ac:dyDescent="0.25">
      <c r="B123" s="119" t="s">
        <v>81</v>
      </c>
      <c r="C123" s="120">
        <v>0</v>
      </c>
      <c r="D123" s="121">
        <v>-1</v>
      </c>
      <c r="E123" s="120">
        <v>103</v>
      </c>
      <c r="F123" s="121" t="str">
        <f t="shared" si="14"/>
        <v>-</v>
      </c>
      <c r="G123" s="120">
        <v>5387</v>
      </c>
      <c r="H123" s="121">
        <f t="shared" si="14"/>
        <v>51.300970873786405</v>
      </c>
      <c r="I123" s="120">
        <v>4056</v>
      </c>
      <c r="J123" s="121">
        <f t="shared" si="14"/>
        <v>-0.2470762947837386</v>
      </c>
      <c r="K123" s="120">
        <v>4481</v>
      </c>
      <c r="L123" s="121">
        <f t="shared" si="14"/>
        <v>0.10478303747534512</v>
      </c>
      <c r="M123" s="120">
        <v>4822</v>
      </c>
      <c r="N123" s="121">
        <f t="shared" si="15"/>
        <v>7.6099085025663982E-2</v>
      </c>
    </row>
    <row r="124" spans="1:15" x14ac:dyDescent="0.25">
      <c r="B124" s="119" t="s">
        <v>83</v>
      </c>
      <c r="C124" s="120">
        <v>0</v>
      </c>
      <c r="D124" s="121">
        <v>-1</v>
      </c>
      <c r="E124" s="120">
        <v>173</v>
      </c>
      <c r="F124" s="121" t="str">
        <f t="shared" si="14"/>
        <v>-</v>
      </c>
      <c r="G124" s="120">
        <v>5659</v>
      </c>
      <c r="H124" s="121">
        <f t="shared" si="14"/>
        <v>31.710982658959537</v>
      </c>
      <c r="I124" s="120">
        <v>4750</v>
      </c>
      <c r="J124" s="121">
        <f t="shared" si="14"/>
        <v>-0.16062908641102669</v>
      </c>
      <c r="K124" s="120">
        <v>8026</v>
      </c>
      <c r="L124" s="121">
        <f t="shared" si="14"/>
        <v>0.6896842105263159</v>
      </c>
      <c r="M124" s="120"/>
      <c r="N124" s="121"/>
    </row>
    <row r="125" spans="1:15" x14ac:dyDescent="0.25">
      <c r="B125" s="119" t="s">
        <v>85</v>
      </c>
      <c r="C125" s="120">
        <v>0</v>
      </c>
      <c r="D125" s="121">
        <v>-1</v>
      </c>
      <c r="E125" s="120">
        <v>304</v>
      </c>
      <c r="F125" s="121" t="str">
        <f t="shared" si="14"/>
        <v>-</v>
      </c>
      <c r="G125" s="120">
        <v>5584</v>
      </c>
      <c r="H125" s="121">
        <f t="shared" si="14"/>
        <v>17.368421052631579</v>
      </c>
      <c r="I125" s="120">
        <v>3580</v>
      </c>
      <c r="J125" s="121">
        <f t="shared" si="14"/>
        <v>-0.35888252148997135</v>
      </c>
      <c r="K125" s="120">
        <v>4630</v>
      </c>
      <c r="L125" s="121">
        <f t="shared" si="14"/>
        <v>0.2932960893854748</v>
      </c>
      <c r="M125" s="120"/>
      <c r="N125" s="121"/>
    </row>
    <row r="126" spans="1:15" x14ac:dyDescent="0.25">
      <c r="B126" s="119" t="s">
        <v>87</v>
      </c>
      <c r="C126" s="120">
        <v>81</v>
      </c>
      <c r="D126" s="121">
        <v>-0.98361650485436891</v>
      </c>
      <c r="E126" s="120">
        <v>1468</v>
      </c>
      <c r="F126" s="121">
        <f t="shared" si="14"/>
        <v>17.123456790123456</v>
      </c>
      <c r="G126" s="120">
        <v>5102</v>
      </c>
      <c r="H126" s="121">
        <f t="shared" si="14"/>
        <v>2.4754768392370572</v>
      </c>
      <c r="I126" s="120">
        <v>3569</v>
      </c>
      <c r="J126" s="121">
        <f t="shared" si="14"/>
        <v>-0.30047040376323009</v>
      </c>
      <c r="K126" s="120">
        <v>6181</v>
      </c>
      <c r="L126" s="121">
        <f t="shared" si="14"/>
        <v>0.73185766321098344</v>
      </c>
      <c r="M126" s="120"/>
      <c r="N126" s="121"/>
    </row>
    <row r="127" spans="1:15" x14ac:dyDescent="0.25">
      <c r="B127" s="119" t="s">
        <v>89</v>
      </c>
      <c r="C127" s="120">
        <v>119</v>
      </c>
      <c r="D127" s="121">
        <v>-0.98330995792426368</v>
      </c>
      <c r="E127" s="120">
        <v>4607</v>
      </c>
      <c r="F127" s="121">
        <f t="shared" si="14"/>
        <v>37.714285714285715</v>
      </c>
      <c r="G127" s="120">
        <v>5315</v>
      </c>
      <c r="H127" s="121">
        <f t="shared" si="14"/>
        <v>0.15367918385066193</v>
      </c>
      <c r="I127" s="120">
        <v>5343</v>
      </c>
      <c r="J127" s="121">
        <f t="shared" si="14"/>
        <v>5.2681091251176593E-3</v>
      </c>
      <c r="K127" s="120">
        <v>6777</v>
      </c>
      <c r="L127" s="121">
        <f t="shared" si="14"/>
        <v>0.26838854576080862</v>
      </c>
      <c r="M127" s="120"/>
      <c r="N127" s="121"/>
    </row>
    <row r="128" spans="1:15" x14ac:dyDescent="0.25">
      <c r="A128" s="125"/>
      <c r="B128" s="119" t="s">
        <v>91</v>
      </c>
      <c r="C128" s="120">
        <v>110</v>
      </c>
      <c r="D128" s="121">
        <v>-0.98116115773248846</v>
      </c>
      <c r="E128" s="120">
        <v>4920</v>
      </c>
      <c r="F128" s="121">
        <f t="shared" si="14"/>
        <v>43.727272727272727</v>
      </c>
      <c r="G128" s="120">
        <v>5929</v>
      </c>
      <c r="H128" s="121">
        <f t="shared" si="14"/>
        <v>0.20508130081300813</v>
      </c>
      <c r="I128" s="120">
        <v>5420</v>
      </c>
      <c r="J128" s="121">
        <f t="shared" si="14"/>
        <v>-8.5849215719345562E-2</v>
      </c>
      <c r="K128" s="120">
        <v>6559</v>
      </c>
      <c r="L128" s="121">
        <f t="shared" si="14"/>
        <v>0.21014760147601486</v>
      </c>
      <c r="M128" s="120"/>
      <c r="N128" s="121"/>
    </row>
    <row r="129" spans="2:15" x14ac:dyDescent="0.25">
      <c r="B129" s="119" t="s">
        <v>93</v>
      </c>
      <c r="C129" s="120">
        <v>164</v>
      </c>
      <c r="D129" s="121">
        <v>-0.96824782187802516</v>
      </c>
      <c r="E129" s="120">
        <v>5007</v>
      </c>
      <c r="F129" s="121">
        <f t="shared" si="14"/>
        <v>29.530487804878049</v>
      </c>
      <c r="G129" s="120">
        <v>5060</v>
      </c>
      <c r="H129" s="121">
        <f t="shared" si="14"/>
        <v>1.0585180746954359E-2</v>
      </c>
      <c r="I129" s="120">
        <v>5036</v>
      </c>
      <c r="J129" s="121">
        <f t="shared" si="14"/>
        <v>-4.7430830039525418E-3</v>
      </c>
      <c r="K129" s="120">
        <v>5563</v>
      </c>
      <c r="L129" s="121">
        <f t="shared" si="14"/>
        <v>0.10464654487688652</v>
      </c>
      <c r="M129" s="120"/>
      <c r="N129" s="121"/>
    </row>
    <row r="130" spans="2:15" x14ac:dyDescent="0.25">
      <c r="B130" s="119" t="s">
        <v>95</v>
      </c>
      <c r="C130" s="120">
        <v>350</v>
      </c>
      <c r="D130" s="121">
        <v>-0.93652520856002908</v>
      </c>
      <c r="E130" s="120">
        <v>3721</v>
      </c>
      <c r="F130" s="121">
        <f t="shared" si="14"/>
        <v>9.6314285714285717</v>
      </c>
      <c r="G130" s="120">
        <v>5200</v>
      </c>
      <c r="H130" s="121">
        <f t="shared" si="14"/>
        <v>0.3974737973662994</v>
      </c>
      <c r="I130" s="120">
        <v>5463</v>
      </c>
      <c r="J130" s="121">
        <f t="shared" si="14"/>
        <v>5.0576923076923075E-2</v>
      </c>
      <c r="K130" s="120">
        <v>5875</v>
      </c>
      <c r="L130" s="121">
        <f t="shared" si="14"/>
        <v>7.541643785465868E-2</v>
      </c>
      <c r="M130" s="120"/>
      <c r="N130" s="121"/>
    </row>
    <row r="131" spans="2:15" ht="15.75" x14ac:dyDescent="0.25">
      <c r="B131" s="122" t="s">
        <v>32</v>
      </c>
      <c r="C131" s="123">
        <v>19771</v>
      </c>
      <c r="D131" s="124">
        <v>-0.70810387846396883</v>
      </c>
      <c r="E131" s="123">
        <v>20693</v>
      </c>
      <c r="F131" s="124">
        <f t="shared" si="14"/>
        <v>4.6633958828587341E-2</v>
      </c>
      <c r="G131" s="123">
        <v>65122</v>
      </c>
      <c r="H131" s="124">
        <f t="shared" si="14"/>
        <v>2.1470545595128789</v>
      </c>
      <c r="I131" s="123">
        <v>55484</v>
      </c>
      <c r="J131" s="124">
        <f t="shared" si="14"/>
        <v>-0.14799914007555048</v>
      </c>
      <c r="K131" s="123">
        <v>69733</v>
      </c>
      <c r="L131" s="124">
        <f t="shared" si="14"/>
        <v>0.25681277485401188</v>
      </c>
      <c r="M131" s="123">
        <v>28765</v>
      </c>
      <c r="N131" s="124">
        <v>0.10117908276548504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C134" s="125"/>
      <c r="K134" s="125"/>
      <c r="N134" s="81"/>
    </row>
    <row r="136" spans="2:15" ht="48.75" customHeight="1" thickBot="1" x14ac:dyDescent="0.3">
      <c r="B136" s="279" t="s">
        <v>270</v>
      </c>
      <c r="C136" s="279"/>
      <c r="D136" s="279"/>
      <c r="E136" s="279"/>
      <c r="F136" s="279"/>
      <c r="G136" s="279"/>
      <c r="H136" s="279"/>
      <c r="I136" s="279"/>
      <c r="J136" s="279"/>
      <c r="K136" s="279"/>
      <c r="L136" s="279"/>
      <c r="M136" s="279"/>
      <c r="N136" s="279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1" t="s">
        <v>115</v>
      </c>
      <c r="D138" s="302"/>
      <c r="E138" s="302"/>
      <c r="F138" s="302"/>
      <c r="G138" s="302"/>
      <c r="H138" s="302"/>
      <c r="I138" s="302"/>
      <c r="J138" s="302"/>
      <c r="K138" s="302"/>
      <c r="L138" s="302"/>
      <c r="M138" s="302"/>
      <c r="N138" s="302"/>
    </row>
    <row r="139" spans="2:15" ht="22.5" thickTop="1" thickBot="1" x14ac:dyDescent="0.3">
      <c r="B139" s="111"/>
      <c r="C139" s="303">
        <f>$C$7</f>
        <v>2020</v>
      </c>
      <c r="D139" s="304"/>
      <c r="E139" s="305">
        <f>$E$7</f>
        <v>2021</v>
      </c>
      <c r="F139" s="304"/>
      <c r="G139" s="305">
        <f>$G$7</f>
        <v>2022</v>
      </c>
      <c r="H139" s="304"/>
      <c r="I139" s="305">
        <f>$I$7</f>
        <v>2023</v>
      </c>
      <c r="J139" s="304"/>
      <c r="K139" s="305">
        <f>$K$7</f>
        <v>2024</v>
      </c>
      <c r="L139" s="304"/>
      <c r="M139" s="305">
        <f>$M$7</f>
        <v>2025</v>
      </c>
      <c r="N139" s="306"/>
    </row>
    <row r="140" spans="2:15" ht="16.5" thickTop="1" thickBot="1" x14ac:dyDescent="0.3">
      <c r="B140" s="87"/>
      <c r="C140" s="116" t="s">
        <v>71</v>
      </c>
      <c r="D140" s="117" t="str">
        <f>CONCATENATE("var. ",RIGHT(C139,2),"/",RIGHT(C139-1,2))</f>
        <v>var. 20/19</v>
      </c>
      <c r="E140" s="118" t="s">
        <v>71</v>
      </c>
      <c r="F140" s="117" t="s">
        <v>243</v>
      </c>
      <c r="G140" s="118" t="s">
        <v>71</v>
      </c>
      <c r="H140" s="117" t="s">
        <v>243</v>
      </c>
      <c r="I140" s="118" t="s">
        <v>71</v>
      </c>
      <c r="J140" s="117" t="s">
        <v>243</v>
      </c>
      <c r="K140" s="118" t="s">
        <v>71</v>
      </c>
      <c r="L140" s="117" t="s">
        <v>243</v>
      </c>
      <c r="M140" s="118" t="s">
        <v>71</v>
      </c>
      <c r="N140" s="117" t="s">
        <v>265</v>
      </c>
    </row>
    <row r="141" spans="2:15" x14ac:dyDescent="0.25">
      <c r="B141" s="119" t="s">
        <v>73</v>
      </c>
      <c r="C141" s="120">
        <v>6545</v>
      </c>
      <c r="D141" s="121">
        <v>-4.3687901811805929E-2</v>
      </c>
      <c r="E141" s="120">
        <v>999</v>
      </c>
      <c r="F141" s="121">
        <f t="shared" ref="F141:L153" si="16">IFERROR(E141/C141-1,"-")</f>
        <v>-0.8473644003055768</v>
      </c>
      <c r="G141" s="120">
        <v>4563</v>
      </c>
      <c r="H141" s="121">
        <f t="shared" si="16"/>
        <v>3.5675675675675675</v>
      </c>
      <c r="I141" s="120">
        <v>1909</v>
      </c>
      <c r="J141" s="121">
        <f t="shared" si="16"/>
        <v>-0.58163488932719698</v>
      </c>
      <c r="K141" s="120">
        <v>6720</v>
      </c>
      <c r="L141" s="121">
        <f t="shared" si="16"/>
        <v>2.5201676270298585</v>
      </c>
      <c r="M141" s="120">
        <v>4621</v>
      </c>
      <c r="N141" s="121">
        <f t="shared" ref="N141:N145" si="17">IFERROR(M141/K141-1,"-")</f>
        <v>-0.31235119047619042</v>
      </c>
    </row>
    <row r="142" spans="2:15" x14ac:dyDescent="0.25">
      <c r="B142" s="119" t="s">
        <v>75</v>
      </c>
      <c r="C142" s="120">
        <v>6280</v>
      </c>
      <c r="D142" s="121">
        <v>-0.10015761570425563</v>
      </c>
      <c r="E142" s="120">
        <v>977</v>
      </c>
      <c r="F142" s="121">
        <f t="shared" si="16"/>
        <v>-0.84442675159235669</v>
      </c>
      <c r="G142" s="120">
        <v>2880</v>
      </c>
      <c r="H142" s="121">
        <f t="shared" si="16"/>
        <v>1.9477993858751281</v>
      </c>
      <c r="I142" s="120">
        <v>3000</v>
      </c>
      <c r="J142" s="121">
        <f t="shared" si="16"/>
        <v>4.1666666666666741E-2</v>
      </c>
      <c r="K142" s="120">
        <v>4191</v>
      </c>
      <c r="L142" s="121">
        <f t="shared" si="16"/>
        <v>0.39700000000000002</v>
      </c>
      <c r="M142" s="120">
        <v>4410</v>
      </c>
      <c r="N142" s="121">
        <f t="shared" si="17"/>
        <v>5.2254831782390765E-2</v>
      </c>
    </row>
    <row r="143" spans="2:15" x14ac:dyDescent="0.25">
      <c r="B143" s="119" t="s">
        <v>77</v>
      </c>
      <c r="C143" s="120">
        <v>1807</v>
      </c>
      <c r="D143" s="121">
        <v>-0.80081569664902996</v>
      </c>
      <c r="E143" s="120">
        <v>1444</v>
      </c>
      <c r="F143" s="121">
        <f t="shared" si="16"/>
        <v>-0.20088544548976206</v>
      </c>
      <c r="G143" s="120">
        <v>4119</v>
      </c>
      <c r="H143" s="121">
        <f t="shared" si="16"/>
        <v>1.8524930747922439</v>
      </c>
      <c r="I143" s="120">
        <v>4413</v>
      </c>
      <c r="J143" s="121">
        <f t="shared" si="16"/>
        <v>7.1376547705753746E-2</v>
      </c>
      <c r="K143" s="120">
        <v>4701</v>
      </c>
      <c r="L143" s="121">
        <f t="shared" si="16"/>
        <v>6.5261726716519419E-2</v>
      </c>
      <c r="M143" s="120">
        <v>4240</v>
      </c>
      <c r="N143" s="121">
        <f t="shared" si="17"/>
        <v>-9.8064241650712591E-2</v>
      </c>
    </row>
    <row r="144" spans="2:15" x14ac:dyDescent="0.25">
      <c r="B144" s="119" t="s">
        <v>79</v>
      </c>
      <c r="C144" s="120">
        <v>0</v>
      </c>
      <c r="D144" s="121">
        <v>-1</v>
      </c>
      <c r="E144" s="120">
        <v>1194</v>
      </c>
      <c r="F144" s="121" t="str">
        <f t="shared" si="16"/>
        <v>-</v>
      </c>
      <c r="G144" s="120">
        <v>2495</v>
      </c>
      <c r="H144" s="121">
        <f t="shared" si="16"/>
        <v>1.0896147403685092</v>
      </c>
      <c r="I144" s="120">
        <v>2417</v>
      </c>
      <c r="J144" s="121">
        <f t="shared" si="16"/>
        <v>-3.1262525050100187E-2</v>
      </c>
      <c r="K144" s="120">
        <v>3247</v>
      </c>
      <c r="L144" s="121">
        <f t="shared" si="16"/>
        <v>0.3434009102192801</v>
      </c>
      <c r="M144" s="120">
        <v>3274</v>
      </c>
      <c r="N144" s="121">
        <f t="shared" si="17"/>
        <v>8.3153680320295909E-3</v>
      </c>
    </row>
    <row r="145" spans="1:15" x14ac:dyDescent="0.25">
      <c r="B145" s="119" t="s">
        <v>81</v>
      </c>
      <c r="C145" s="120">
        <v>0</v>
      </c>
      <c r="D145" s="121">
        <v>-1</v>
      </c>
      <c r="E145" s="120">
        <v>782</v>
      </c>
      <c r="F145" s="121" t="str">
        <f t="shared" si="16"/>
        <v>-</v>
      </c>
      <c r="G145" s="120">
        <v>1509</v>
      </c>
      <c r="H145" s="121">
        <f t="shared" si="16"/>
        <v>0.92966751918158574</v>
      </c>
      <c r="I145" s="120">
        <v>635</v>
      </c>
      <c r="J145" s="121">
        <f t="shared" si="16"/>
        <v>-0.57919151756129894</v>
      </c>
      <c r="K145" s="120">
        <v>365</v>
      </c>
      <c r="L145" s="121">
        <f t="shared" si="16"/>
        <v>-0.42519685039370081</v>
      </c>
      <c r="M145" s="120">
        <v>1121</v>
      </c>
      <c r="N145" s="121">
        <f t="shared" si="17"/>
        <v>2.0712328767123287</v>
      </c>
    </row>
    <row r="146" spans="1:15" x14ac:dyDescent="0.25">
      <c r="B146" s="119" t="s">
        <v>83</v>
      </c>
      <c r="C146" s="120">
        <v>0</v>
      </c>
      <c r="D146" s="121">
        <v>-1</v>
      </c>
      <c r="E146" s="120">
        <v>1480</v>
      </c>
      <c r="F146" s="121" t="str">
        <f t="shared" si="16"/>
        <v>-</v>
      </c>
      <c r="G146" s="120">
        <v>2083</v>
      </c>
      <c r="H146" s="121">
        <f t="shared" si="16"/>
        <v>0.40743243243243232</v>
      </c>
      <c r="I146" s="120">
        <v>1387</v>
      </c>
      <c r="J146" s="121">
        <f t="shared" si="16"/>
        <v>-0.33413346135381661</v>
      </c>
      <c r="K146" s="120">
        <v>767</v>
      </c>
      <c r="L146" s="121">
        <f t="shared" si="16"/>
        <v>-0.44700793078586876</v>
      </c>
      <c r="M146" s="120"/>
      <c r="N146" s="121"/>
    </row>
    <row r="147" spans="1:15" x14ac:dyDescent="0.25">
      <c r="B147" s="119" t="s">
        <v>85</v>
      </c>
      <c r="C147" s="120">
        <v>0</v>
      </c>
      <c r="D147" s="121">
        <v>-1</v>
      </c>
      <c r="E147" s="120">
        <v>2519</v>
      </c>
      <c r="F147" s="121" t="str">
        <f t="shared" si="16"/>
        <v>-</v>
      </c>
      <c r="G147" s="120">
        <v>1894</v>
      </c>
      <c r="H147" s="121">
        <f t="shared" si="16"/>
        <v>-0.24811433108376335</v>
      </c>
      <c r="I147" s="120">
        <v>1550</v>
      </c>
      <c r="J147" s="121">
        <f t="shared" si="16"/>
        <v>-0.18162618796198526</v>
      </c>
      <c r="K147" s="120">
        <v>2203</v>
      </c>
      <c r="L147" s="121">
        <f t="shared" si="16"/>
        <v>0.42129032258064525</v>
      </c>
      <c r="M147" s="120"/>
      <c r="N147" s="121"/>
    </row>
    <row r="148" spans="1:15" x14ac:dyDescent="0.25">
      <c r="B148" s="119" t="s">
        <v>87</v>
      </c>
      <c r="C148" s="120">
        <v>256</v>
      </c>
      <c r="D148" s="121">
        <v>-0.91779062299293512</v>
      </c>
      <c r="E148" s="120">
        <v>2212</v>
      </c>
      <c r="F148" s="121">
        <f t="shared" si="16"/>
        <v>7.640625</v>
      </c>
      <c r="G148" s="120">
        <v>2314</v>
      </c>
      <c r="H148" s="121">
        <f t="shared" si="16"/>
        <v>4.6112115732368952E-2</v>
      </c>
      <c r="I148" s="120">
        <v>1791</v>
      </c>
      <c r="J148" s="121">
        <f t="shared" si="16"/>
        <v>-0.22601555747623159</v>
      </c>
      <c r="K148" s="120">
        <v>2519</v>
      </c>
      <c r="L148" s="121">
        <f t="shared" si="16"/>
        <v>0.40647682858738143</v>
      </c>
      <c r="M148" s="120"/>
      <c r="N148" s="121"/>
    </row>
    <row r="149" spans="1:15" x14ac:dyDescent="0.25">
      <c r="B149" s="119" t="s">
        <v>89</v>
      </c>
      <c r="C149" s="120">
        <v>221</v>
      </c>
      <c r="D149" s="121">
        <v>-0.9588454376163873</v>
      </c>
      <c r="E149" s="120">
        <v>2697</v>
      </c>
      <c r="F149" s="121">
        <f t="shared" si="16"/>
        <v>11.203619909502262</v>
      </c>
      <c r="G149" s="120">
        <v>2011</v>
      </c>
      <c r="H149" s="121">
        <f t="shared" si="16"/>
        <v>-0.25435669262143124</v>
      </c>
      <c r="I149" s="120">
        <v>2284</v>
      </c>
      <c r="J149" s="121">
        <f t="shared" si="16"/>
        <v>0.1357533565390352</v>
      </c>
      <c r="K149" s="120">
        <v>2496</v>
      </c>
      <c r="L149" s="121">
        <f t="shared" si="16"/>
        <v>9.2819614711033172E-2</v>
      </c>
      <c r="M149" s="120"/>
      <c r="N149" s="121"/>
    </row>
    <row r="150" spans="1:15" x14ac:dyDescent="0.25">
      <c r="A150" s="125"/>
      <c r="B150" s="119" t="s">
        <v>91</v>
      </c>
      <c r="C150" s="120">
        <v>210</v>
      </c>
      <c r="D150" s="121">
        <v>-0.95385629531970995</v>
      </c>
      <c r="E150" s="120">
        <v>3806</v>
      </c>
      <c r="F150" s="121">
        <f t="shared" si="16"/>
        <v>17.123809523809523</v>
      </c>
      <c r="G150" s="120">
        <v>2086</v>
      </c>
      <c r="H150" s="121">
        <f t="shared" si="16"/>
        <v>-0.45191802417235938</v>
      </c>
      <c r="I150" s="120">
        <v>3442</v>
      </c>
      <c r="J150" s="121">
        <f t="shared" si="16"/>
        <v>0.65004793863854271</v>
      </c>
      <c r="K150" s="120">
        <v>3103</v>
      </c>
      <c r="L150" s="121">
        <f t="shared" si="16"/>
        <v>-9.8489250435793152E-2</v>
      </c>
      <c r="M150" s="120"/>
      <c r="N150" s="121"/>
    </row>
    <row r="151" spans="1:15" x14ac:dyDescent="0.25">
      <c r="B151" s="119" t="s">
        <v>93</v>
      </c>
      <c r="C151" s="120">
        <v>1354</v>
      </c>
      <c r="D151" s="121">
        <v>-0.85135580195411131</v>
      </c>
      <c r="E151" s="120">
        <v>6820</v>
      </c>
      <c r="F151" s="121">
        <f t="shared" si="16"/>
        <v>4.0369276218611523</v>
      </c>
      <c r="G151" s="120">
        <v>3576</v>
      </c>
      <c r="H151" s="121">
        <f t="shared" si="16"/>
        <v>-0.47565982404692086</v>
      </c>
      <c r="I151" s="120">
        <v>6832</v>
      </c>
      <c r="J151" s="121">
        <f t="shared" si="16"/>
        <v>0.91051454138702459</v>
      </c>
      <c r="K151" s="120">
        <v>4594</v>
      </c>
      <c r="L151" s="121">
        <f t="shared" si="16"/>
        <v>-0.32757611241217799</v>
      </c>
      <c r="M151" s="120"/>
      <c r="N151" s="121"/>
    </row>
    <row r="152" spans="1:15" x14ac:dyDescent="0.25">
      <c r="B152" s="119" t="s">
        <v>95</v>
      </c>
      <c r="C152" s="120">
        <v>1915</v>
      </c>
      <c r="D152" s="121">
        <v>-0.78832762241627052</v>
      </c>
      <c r="E152" s="120">
        <v>6300</v>
      </c>
      <c r="F152" s="121">
        <f t="shared" si="16"/>
        <v>2.2898172323759791</v>
      </c>
      <c r="G152" s="120">
        <v>4554</v>
      </c>
      <c r="H152" s="121">
        <f t="shared" si="16"/>
        <v>-0.27714285714285714</v>
      </c>
      <c r="I152" s="120">
        <v>4805</v>
      </c>
      <c r="J152" s="121">
        <f t="shared" si="16"/>
        <v>5.5116381203337728E-2</v>
      </c>
      <c r="K152" s="120">
        <v>4165</v>
      </c>
      <c r="L152" s="121">
        <f t="shared" si="16"/>
        <v>-0.13319458896982306</v>
      </c>
      <c r="M152" s="120"/>
      <c r="N152" s="121"/>
    </row>
    <row r="153" spans="1:15" ht="15.75" x14ac:dyDescent="0.25">
      <c r="B153" s="122" t="s">
        <v>32</v>
      </c>
      <c r="C153" s="123">
        <v>18669</v>
      </c>
      <c r="D153" s="124">
        <v>-0.73307120388904767</v>
      </c>
      <c r="E153" s="123">
        <v>31230</v>
      </c>
      <c r="F153" s="124">
        <f t="shared" si="16"/>
        <v>0.67282661095934437</v>
      </c>
      <c r="G153" s="123">
        <v>34084</v>
      </c>
      <c r="H153" s="124">
        <f t="shared" si="16"/>
        <v>9.1386487351905243E-2</v>
      </c>
      <c r="I153" s="123">
        <v>34465</v>
      </c>
      <c r="J153" s="124">
        <f t="shared" si="16"/>
        <v>1.117826546180023E-2</v>
      </c>
      <c r="K153" s="123">
        <v>39071</v>
      </c>
      <c r="L153" s="124">
        <f t="shared" si="16"/>
        <v>0.13364282605541855</v>
      </c>
      <c r="M153" s="123">
        <v>17666</v>
      </c>
      <c r="N153" s="124">
        <v>-8.1044527673741151E-2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C156" s="125"/>
      <c r="K156" s="125"/>
      <c r="N156" s="81"/>
    </row>
    <row r="158" spans="1:15" ht="48.75" customHeight="1" thickBot="1" x14ac:dyDescent="0.3">
      <c r="B158" s="279" t="s">
        <v>271</v>
      </c>
      <c r="C158" s="279"/>
      <c r="D158" s="279"/>
      <c r="E158" s="279"/>
      <c r="F158" s="279"/>
      <c r="G158" s="279"/>
      <c r="H158" s="279"/>
      <c r="I158" s="279"/>
      <c r="J158" s="279"/>
      <c r="K158" s="279"/>
      <c r="L158" s="279"/>
      <c r="M158" s="279"/>
      <c r="N158" s="279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1" t="s">
        <v>118</v>
      </c>
      <c r="D160" s="302"/>
      <c r="E160" s="302"/>
      <c r="F160" s="302"/>
      <c r="G160" s="302"/>
      <c r="H160" s="302"/>
      <c r="I160" s="302"/>
      <c r="J160" s="302"/>
      <c r="K160" s="302"/>
      <c r="L160" s="302"/>
      <c r="M160" s="302"/>
      <c r="N160" s="302"/>
    </row>
    <row r="161" spans="2:14" ht="22.5" thickTop="1" thickBot="1" x14ac:dyDescent="0.3">
      <c r="B161" s="111"/>
      <c r="C161" s="303">
        <f>$C$7</f>
        <v>2020</v>
      </c>
      <c r="D161" s="304"/>
      <c r="E161" s="305">
        <f>$E$7</f>
        <v>2021</v>
      </c>
      <c r="F161" s="304"/>
      <c r="G161" s="305">
        <f>$G$7</f>
        <v>2022</v>
      </c>
      <c r="H161" s="304"/>
      <c r="I161" s="305">
        <f>$I$7</f>
        <v>2023</v>
      </c>
      <c r="J161" s="304"/>
      <c r="K161" s="305">
        <f>$K$7</f>
        <v>2024</v>
      </c>
      <c r="L161" s="304"/>
      <c r="M161" s="305">
        <f>$M$7</f>
        <v>2025</v>
      </c>
      <c r="N161" s="306"/>
    </row>
    <row r="162" spans="2:14" ht="16.5" thickTop="1" thickBot="1" x14ac:dyDescent="0.3">
      <c r="B162" s="87"/>
      <c r="C162" s="116" t="s">
        <v>71</v>
      </c>
      <c r="D162" s="117" t="str">
        <f>CONCATENATE("var. ",RIGHT(C161,2),"/",RIGHT(C161-1,2))</f>
        <v>var. 20/19</v>
      </c>
      <c r="E162" s="118" t="s">
        <v>71</v>
      </c>
      <c r="F162" s="117" t="s">
        <v>243</v>
      </c>
      <c r="G162" s="118" t="s">
        <v>71</v>
      </c>
      <c r="H162" s="117" t="s">
        <v>243</v>
      </c>
      <c r="I162" s="118" t="s">
        <v>71</v>
      </c>
      <c r="J162" s="117" t="s">
        <v>243</v>
      </c>
      <c r="K162" s="118" t="s">
        <v>71</v>
      </c>
      <c r="L162" s="117" t="s">
        <v>243</v>
      </c>
      <c r="M162" s="118" t="s">
        <v>71</v>
      </c>
      <c r="N162" s="117" t="s">
        <v>265</v>
      </c>
    </row>
    <row r="163" spans="2:14" x14ac:dyDescent="0.25">
      <c r="B163" s="119" t="s">
        <v>73</v>
      </c>
      <c r="C163" s="120">
        <v>416</v>
      </c>
      <c r="D163" s="121">
        <v>-0.37817638266068765</v>
      </c>
      <c r="E163" s="120">
        <v>107</v>
      </c>
      <c r="F163" s="121">
        <f t="shared" ref="F163:L175" si="18">IFERROR(E163/C163-1,"-")</f>
        <v>-0.74278846153846156</v>
      </c>
      <c r="G163" s="120">
        <v>274</v>
      </c>
      <c r="H163" s="121">
        <f t="shared" si="18"/>
        <v>1.5607476635514019</v>
      </c>
      <c r="I163" s="120">
        <v>617</v>
      </c>
      <c r="J163" s="121">
        <f t="shared" si="18"/>
        <v>1.2518248175182483</v>
      </c>
      <c r="K163" s="120">
        <v>747</v>
      </c>
      <c r="L163" s="121">
        <f t="shared" si="18"/>
        <v>0.21069692058346834</v>
      </c>
      <c r="M163" s="120">
        <v>468</v>
      </c>
      <c r="N163" s="121">
        <f t="shared" ref="N163:N167" si="19">IFERROR(M163/K163-1,"-")</f>
        <v>-0.37349397590361444</v>
      </c>
    </row>
    <row r="164" spans="2:14" x14ac:dyDescent="0.25">
      <c r="B164" s="119" t="s">
        <v>75</v>
      </c>
      <c r="C164" s="120">
        <v>641</v>
      </c>
      <c r="D164" s="121">
        <v>0.35517970401691334</v>
      </c>
      <c r="E164" s="120">
        <v>48</v>
      </c>
      <c r="F164" s="121">
        <f t="shared" si="18"/>
        <v>-0.9251170046801872</v>
      </c>
      <c r="G164" s="120">
        <v>444</v>
      </c>
      <c r="H164" s="121">
        <f t="shared" si="18"/>
        <v>8.25</v>
      </c>
      <c r="I164" s="120">
        <v>654</v>
      </c>
      <c r="J164" s="121">
        <f t="shared" si="18"/>
        <v>0.47297297297297303</v>
      </c>
      <c r="K164" s="120">
        <v>490</v>
      </c>
      <c r="L164" s="121">
        <f t="shared" si="18"/>
        <v>-0.25076452599388377</v>
      </c>
      <c r="M164" s="120">
        <v>579</v>
      </c>
      <c r="N164" s="121">
        <f t="shared" si="19"/>
        <v>0.18163265306122445</v>
      </c>
    </row>
    <row r="165" spans="2:14" x14ac:dyDescent="0.25">
      <c r="B165" s="119" t="s">
        <v>77</v>
      </c>
      <c r="C165" s="120">
        <v>63</v>
      </c>
      <c r="D165" s="121">
        <v>-0.85746606334841635</v>
      </c>
      <c r="E165" s="120">
        <v>463</v>
      </c>
      <c r="F165" s="121">
        <f t="shared" si="18"/>
        <v>6.3492063492063489</v>
      </c>
      <c r="G165" s="120">
        <v>624</v>
      </c>
      <c r="H165" s="121">
        <f t="shared" si="18"/>
        <v>0.3477321814254859</v>
      </c>
      <c r="I165" s="120">
        <v>785</v>
      </c>
      <c r="J165" s="121">
        <f t="shared" si="18"/>
        <v>0.25801282051282048</v>
      </c>
      <c r="K165" s="120">
        <v>707</v>
      </c>
      <c r="L165" s="121">
        <f t="shared" si="18"/>
        <v>-9.9363057324840742E-2</v>
      </c>
      <c r="M165" s="120">
        <v>451</v>
      </c>
      <c r="N165" s="121">
        <f t="shared" si="19"/>
        <v>-0.36209335219236205</v>
      </c>
    </row>
    <row r="166" spans="2:14" x14ac:dyDescent="0.25">
      <c r="B166" s="119" t="s">
        <v>79</v>
      </c>
      <c r="C166" s="120">
        <v>0</v>
      </c>
      <c r="D166" s="121">
        <v>-1</v>
      </c>
      <c r="E166" s="120">
        <v>104</v>
      </c>
      <c r="F166" s="121" t="str">
        <f t="shared" si="18"/>
        <v>-</v>
      </c>
      <c r="G166" s="120">
        <v>540</v>
      </c>
      <c r="H166" s="121">
        <f t="shared" si="18"/>
        <v>4.1923076923076925</v>
      </c>
      <c r="I166" s="120">
        <v>749</v>
      </c>
      <c r="J166" s="121">
        <f t="shared" si="18"/>
        <v>0.38703703703703707</v>
      </c>
      <c r="K166" s="120">
        <v>471</v>
      </c>
      <c r="L166" s="121">
        <f t="shared" si="18"/>
        <v>-0.3711615487316422</v>
      </c>
      <c r="M166" s="120">
        <v>425</v>
      </c>
      <c r="N166" s="121">
        <f t="shared" si="19"/>
        <v>-9.7664543524416114E-2</v>
      </c>
    </row>
    <row r="167" spans="2:14" x14ac:dyDescent="0.25">
      <c r="B167" s="119" t="s">
        <v>81</v>
      </c>
      <c r="C167" s="120">
        <v>0</v>
      </c>
      <c r="D167" s="121">
        <v>-1</v>
      </c>
      <c r="E167" s="120">
        <v>384</v>
      </c>
      <c r="F167" s="121" t="str">
        <f t="shared" si="18"/>
        <v>-</v>
      </c>
      <c r="G167" s="120">
        <v>386</v>
      </c>
      <c r="H167" s="121">
        <f t="shared" si="18"/>
        <v>5.2083333333332593E-3</v>
      </c>
      <c r="I167" s="120">
        <v>298</v>
      </c>
      <c r="J167" s="121">
        <f t="shared" si="18"/>
        <v>-0.227979274611399</v>
      </c>
      <c r="K167" s="120">
        <v>131</v>
      </c>
      <c r="L167" s="121">
        <f t="shared" si="18"/>
        <v>-0.56040268456375841</v>
      </c>
      <c r="M167" s="120">
        <v>370</v>
      </c>
      <c r="N167" s="121">
        <f t="shared" si="19"/>
        <v>1.8244274809160306</v>
      </c>
    </row>
    <row r="168" spans="2:14" x14ac:dyDescent="0.25">
      <c r="B168" s="119" t="s">
        <v>83</v>
      </c>
      <c r="C168" s="120">
        <v>0</v>
      </c>
      <c r="D168" s="121">
        <v>-1</v>
      </c>
      <c r="E168" s="120">
        <v>367</v>
      </c>
      <c r="F168" s="121" t="str">
        <f t="shared" si="18"/>
        <v>-</v>
      </c>
      <c r="G168" s="120">
        <v>313</v>
      </c>
      <c r="H168" s="121">
        <f t="shared" si="18"/>
        <v>-0.14713896457765663</v>
      </c>
      <c r="I168" s="120">
        <v>385</v>
      </c>
      <c r="J168" s="121">
        <f t="shared" si="18"/>
        <v>0.23003194888178924</v>
      </c>
      <c r="K168" s="120">
        <v>222</v>
      </c>
      <c r="L168" s="121">
        <f t="shared" si="18"/>
        <v>-0.42337662337662341</v>
      </c>
      <c r="M168" s="120"/>
      <c r="N168" s="121"/>
    </row>
    <row r="169" spans="2:14" x14ac:dyDescent="0.25">
      <c r="B169" s="119" t="s">
        <v>85</v>
      </c>
      <c r="C169" s="120">
        <v>0</v>
      </c>
      <c r="D169" s="121">
        <v>-1</v>
      </c>
      <c r="E169" s="120">
        <v>244</v>
      </c>
      <c r="F169" s="121" t="str">
        <f t="shared" si="18"/>
        <v>-</v>
      </c>
      <c r="G169" s="120">
        <v>423</v>
      </c>
      <c r="H169" s="121">
        <f t="shared" si="18"/>
        <v>0.73360655737704916</v>
      </c>
      <c r="I169" s="120">
        <v>332</v>
      </c>
      <c r="J169" s="121">
        <f t="shared" si="18"/>
        <v>-0.21513002364066192</v>
      </c>
      <c r="K169" s="120">
        <v>181</v>
      </c>
      <c r="L169" s="121">
        <f t="shared" si="18"/>
        <v>-0.45481927710843373</v>
      </c>
      <c r="M169" s="120"/>
      <c r="N169" s="121"/>
    </row>
    <row r="170" spans="2:14" x14ac:dyDescent="0.25">
      <c r="B170" s="119" t="s">
        <v>87</v>
      </c>
      <c r="C170" s="120">
        <v>227</v>
      </c>
      <c r="D170" s="121">
        <v>-0.7408675799086758</v>
      </c>
      <c r="E170" s="120">
        <v>656</v>
      </c>
      <c r="F170" s="121">
        <f t="shared" si="18"/>
        <v>1.8898678414096914</v>
      </c>
      <c r="G170" s="120">
        <v>844</v>
      </c>
      <c r="H170" s="121">
        <f t="shared" si="18"/>
        <v>0.28658536585365857</v>
      </c>
      <c r="I170" s="120">
        <v>638</v>
      </c>
      <c r="J170" s="121">
        <f t="shared" si="18"/>
        <v>-0.24407582938388628</v>
      </c>
      <c r="K170" s="120">
        <v>993</v>
      </c>
      <c r="L170" s="121">
        <f t="shared" si="18"/>
        <v>0.55642633228840133</v>
      </c>
      <c r="M170" s="120"/>
      <c r="N170" s="121"/>
    </row>
    <row r="171" spans="2:14" x14ac:dyDescent="0.25">
      <c r="B171" s="119" t="s">
        <v>89</v>
      </c>
      <c r="C171" s="120">
        <v>58</v>
      </c>
      <c r="D171" s="121">
        <v>-0.81931464174454827</v>
      </c>
      <c r="E171" s="120">
        <v>269</v>
      </c>
      <c r="F171" s="121">
        <f t="shared" si="18"/>
        <v>3.6379310344827589</v>
      </c>
      <c r="G171" s="120">
        <v>658</v>
      </c>
      <c r="H171" s="121">
        <f t="shared" si="18"/>
        <v>1.446096654275093</v>
      </c>
      <c r="I171" s="120">
        <v>379</v>
      </c>
      <c r="J171" s="121">
        <f t="shared" si="18"/>
        <v>-0.42401215805471126</v>
      </c>
      <c r="K171" s="120">
        <v>1070</v>
      </c>
      <c r="L171" s="121">
        <f t="shared" si="18"/>
        <v>1.8232189973614776</v>
      </c>
      <c r="M171" s="120"/>
      <c r="N171" s="121"/>
    </row>
    <row r="172" spans="2:14" x14ac:dyDescent="0.25">
      <c r="B172" s="119" t="s">
        <v>91</v>
      </c>
      <c r="C172" s="120">
        <v>10</v>
      </c>
      <c r="D172" s="121">
        <v>-0.97023809523809523</v>
      </c>
      <c r="E172" s="120">
        <v>582</v>
      </c>
      <c r="F172" s="121">
        <f t="shared" si="18"/>
        <v>57.2</v>
      </c>
      <c r="G172" s="120">
        <v>562</v>
      </c>
      <c r="H172" s="121">
        <f t="shared" si="18"/>
        <v>-3.4364261168384869E-2</v>
      </c>
      <c r="I172" s="120">
        <v>717</v>
      </c>
      <c r="J172" s="121">
        <f t="shared" si="18"/>
        <v>0.27580071174377219</v>
      </c>
      <c r="K172" s="120">
        <v>709</v>
      </c>
      <c r="L172" s="121">
        <f t="shared" si="18"/>
        <v>-1.1157601115760141E-2</v>
      </c>
      <c r="M172" s="120"/>
      <c r="N172" s="121"/>
    </row>
    <row r="173" spans="2:14" x14ac:dyDescent="0.25">
      <c r="B173" s="119" t="s">
        <v>93</v>
      </c>
      <c r="C173" s="120">
        <v>17</v>
      </c>
      <c r="D173" s="121">
        <v>-0.95595854922279788</v>
      </c>
      <c r="E173" s="120">
        <v>339</v>
      </c>
      <c r="F173" s="121">
        <f t="shared" si="18"/>
        <v>18.941176470588236</v>
      </c>
      <c r="G173" s="120">
        <v>499</v>
      </c>
      <c r="H173" s="121">
        <f t="shared" si="18"/>
        <v>0.471976401179941</v>
      </c>
      <c r="I173" s="120">
        <v>631</v>
      </c>
      <c r="J173" s="121">
        <f t="shared" si="18"/>
        <v>0.26452905811623251</v>
      </c>
      <c r="K173" s="120">
        <v>478</v>
      </c>
      <c r="L173" s="121">
        <f t="shared" si="18"/>
        <v>-0.24247226624405704</v>
      </c>
      <c r="M173" s="120"/>
      <c r="N173" s="121"/>
    </row>
    <row r="174" spans="2:14" x14ac:dyDescent="0.25">
      <c r="B174" s="119" t="s">
        <v>95</v>
      </c>
      <c r="C174" s="120">
        <v>42</v>
      </c>
      <c r="D174" s="121">
        <v>-0.82203389830508478</v>
      </c>
      <c r="E174" s="120">
        <v>310</v>
      </c>
      <c r="F174" s="121">
        <f t="shared" si="18"/>
        <v>6.3809523809523814</v>
      </c>
      <c r="G174" s="120">
        <v>830</v>
      </c>
      <c r="H174" s="121">
        <f t="shared" si="18"/>
        <v>1.6774193548387095</v>
      </c>
      <c r="I174" s="120">
        <v>599</v>
      </c>
      <c r="J174" s="121">
        <f t="shared" si="18"/>
        <v>-0.27831325301204823</v>
      </c>
      <c r="K174" s="120">
        <v>475</v>
      </c>
      <c r="L174" s="121">
        <f t="shared" si="18"/>
        <v>-0.20701168614357257</v>
      </c>
      <c r="M174" s="120"/>
      <c r="N174" s="121"/>
    </row>
    <row r="175" spans="2:14" ht="15.75" x14ac:dyDescent="0.25">
      <c r="B175" s="122" t="s">
        <v>32</v>
      </c>
      <c r="C175" s="123">
        <v>1519</v>
      </c>
      <c r="D175" s="124">
        <v>-0.77635453474676086</v>
      </c>
      <c r="E175" s="123">
        <v>3873</v>
      </c>
      <c r="F175" s="124">
        <f t="shared" si="18"/>
        <v>1.5497037524687296</v>
      </c>
      <c r="G175" s="123">
        <v>6397</v>
      </c>
      <c r="H175" s="124">
        <f t="shared" si="18"/>
        <v>0.65169119545571919</v>
      </c>
      <c r="I175" s="123">
        <v>6784</v>
      </c>
      <c r="J175" s="124">
        <f t="shared" si="18"/>
        <v>6.0497108019384127E-2</v>
      </c>
      <c r="K175" s="123">
        <v>6674</v>
      </c>
      <c r="L175" s="124">
        <f t="shared" si="18"/>
        <v>-1.6214622641509413E-2</v>
      </c>
      <c r="M175" s="123">
        <v>2293</v>
      </c>
      <c r="N175" s="124">
        <v>-9.9371563236449356E-2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</row>
    <row r="178" spans="1:15" x14ac:dyDescent="0.25">
      <c r="C178" s="125"/>
      <c r="K178" s="125"/>
      <c r="N178" s="81"/>
    </row>
    <row r="180" spans="1:15" ht="48.75" customHeight="1" thickBot="1" x14ac:dyDescent="0.3">
      <c r="B180" s="279" t="s">
        <v>272</v>
      </c>
      <c r="C180" s="279"/>
      <c r="D180" s="279"/>
      <c r="E180" s="279"/>
      <c r="F180" s="279"/>
      <c r="G180" s="279"/>
      <c r="H180" s="279"/>
      <c r="I180" s="279"/>
      <c r="J180" s="279"/>
      <c r="K180" s="279"/>
      <c r="L180" s="279"/>
      <c r="M180" s="279"/>
      <c r="N180" s="279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1" t="s">
        <v>121</v>
      </c>
      <c r="D182" s="302"/>
      <c r="E182" s="302"/>
      <c r="F182" s="302"/>
      <c r="G182" s="302"/>
      <c r="H182" s="302"/>
      <c r="I182" s="302"/>
      <c r="J182" s="302"/>
      <c r="K182" s="302"/>
      <c r="L182" s="302"/>
      <c r="M182" s="302"/>
      <c r="N182" s="302"/>
    </row>
    <row r="183" spans="1:15" ht="22.5" thickTop="1" thickBot="1" x14ac:dyDescent="0.3">
      <c r="B183" s="111"/>
      <c r="C183" s="303">
        <f>$C$7</f>
        <v>2020</v>
      </c>
      <c r="D183" s="304"/>
      <c r="E183" s="305">
        <f>$E$7</f>
        <v>2021</v>
      </c>
      <c r="F183" s="304"/>
      <c r="G183" s="305">
        <f>$G$7</f>
        <v>2022</v>
      </c>
      <c r="H183" s="304"/>
      <c r="I183" s="305">
        <f>$I$7</f>
        <v>2023</v>
      </c>
      <c r="J183" s="304"/>
      <c r="K183" s="305">
        <f>$K$7</f>
        <v>2024</v>
      </c>
      <c r="L183" s="304"/>
      <c r="M183" s="305">
        <f>$M$7</f>
        <v>2025</v>
      </c>
      <c r="N183" s="306"/>
    </row>
    <row r="184" spans="1:15" ht="16.5" thickTop="1" thickBot="1" x14ac:dyDescent="0.3">
      <c r="B184" s="87"/>
      <c r="C184" s="116" t="s">
        <v>71</v>
      </c>
      <c r="D184" s="117" t="str">
        <f>CONCATENATE("var. ",RIGHT(C183,2),"/",RIGHT(C183-1,2))</f>
        <v>var. 20/19</v>
      </c>
      <c r="E184" s="118" t="s">
        <v>71</v>
      </c>
      <c r="F184" s="117" t="s">
        <v>243</v>
      </c>
      <c r="G184" s="118" t="s">
        <v>71</v>
      </c>
      <c r="H184" s="117" t="s">
        <v>243</v>
      </c>
      <c r="I184" s="118" t="s">
        <v>71</v>
      </c>
      <c r="J184" s="117" t="s">
        <v>243</v>
      </c>
      <c r="K184" s="118" t="s">
        <v>71</v>
      </c>
      <c r="L184" s="117" t="s">
        <v>243</v>
      </c>
      <c r="M184" s="118" t="s">
        <v>71</v>
      </c>
      <c r="N184" s="117" t="s">
        <v>265</v>
      </c>
    </row>
    <row r="185" spans="1:15" x14ac:dyDescent="0.25">
      <c r="A185" s="125"/>
      <c r="B185" s="119" t="s">
        <v>73</v>
      </c>
      <c r="C185" s="120">
        <v>270</v>
      </c>
      <c r="D185" s="121">
        <v>-0.59459459459459452</v>
      </c>
      <c r="E185" s="120">
        <v>74</v>
      </c>
      <c r="F185" s="121">
        <f t="shared" ref="F185:L197" si="20">IFERROR(E185/C185-1,"-")</f>
        <v>-0.72592592592592586</v>
      </c>
      <c r="G185" s="120">
        <v>358</v>
      </c>
      <c r="H185" s="121">
        <f t="shared" si="20"/>
        <v>3.8378378378378377</v>
      </c>
      <c r="I185" s="120">
        <v>248</v>
      </c>
      <c r="J185" s="121">
        <f t="shared" si="20"/>
        <v>-0.30726256983240219</v>
      </c>
      <c r="K185" s="120">
        <v>659</v>
      </c>
      <c r="L185" s="121">
        <f t="shared" si="20"/>
        <v>1.657258064516129</v>
      </c>
      <c r="M185" s="120">
        <v>368</v>
      </c>
      <c r="N185" s="121">
        <f t="shared" ref="N185:N189" si="21">IFERROR(M185/K185-1,"-")</f>
        <v>-0.44157814871016687</v>
      </c>
    </row>
    <row r="186" spans="1:15" x14ac:dyDescent="0.25">
      <c r="B186" s="119" t="s">
        <v>75</v>
      </c>
      <c r="C186" s="120">
        <v>364</v>
      </c>
      <c r="D186" s="121">
        <v>-0.53689567430025442</v>
      </c>
      <c r="E186" s="120">
        <v>6</v>
      </c>
      <c r="F186" s="121">
        <f t="shared" si="20"/>
        <v>-0.98351648351648346</v>
      </c>
      <c r="G186" s="120">
        <v>221</v>
      </c>
      <c r="H186" s="121">
        <f t="shared" si="20"/>
        <v>35.833333333333336</v>
      </c>
      <c r="I186" s="120">
        <v>250</v>
      </c>
      <c r="J186" s="121">
        <f t="shared" si="20"/>
        <v>0.13122171945701355</v>
      </c>
      <c r="K186" s="120">
        <v>262</v>
      </c>
      <c r="L186" s="121">
        <f t="shared" si="20"/>
        <v>4.8000000000000043E-2</v>
      </c>
      <c r="M186" s="120">
        <v>458</v>
      </c>
      <c r="N186" s="121">
        <f t="shared" si="21"/>
        <v>0.74809160305343503</v>
      </c>
    </row>
    <row r="187" spans="1:15" x14ac:dyDescent="0.25">
      <c r="B187" s="119" t="s">
        <v>77</v>
      </c>
      <c r="C187" s="120">
        <v>91</v>
      </c>
      <c r="D187" s="121">
        <v>-0.87308228730822868</v>
      </c>
      <c r="E187" s="120">
        <v>22</v>
      </c>
      <c r="F187" s="121">
        <f t="shared" si="20"/>
        <v>-0.75824175824175821</v>
      </c>
      <c r="G187" s="120">
        <v>223</v>
      </c>
      <c r="H187" s="121">
        <f t="shared" si="20"/>
        <v>9.1363636363636367</v>
      </c>
      <c r="I187" s="120">
        <v>394</v>
      </c>
      <c r="J187" s="121">
        <f t="shared" si="20"/>
        <v>0.76681614349775784</v>
      </c>
      <c r="K187" s="120">
        <v>268</v>
      </c>
      <c r="L187" s="121">
        <f t="shared" si="20"/>
        <v>-0.31979695431472077</v>
      </c>
      <c r="M187" s="120">
        <v>136</v>
      </c>
      <c r="N187" s="121">
        <f t="shared" si="21"/>
        <v>-0.4925373134328358</v>
      </c>
    </row>
    <row r="188" spans="1:15" x14ac:dyDescent="0.25">
      <c r="B188" s="119" t="s">
        <v>79</v>
      </c>
      <c r="C188" s="120">
        <v>0</v>
      </c>
      <c r="D188" s="121">
        <v>-1</v>
      </c>
      <c r="E188" s="120">
        <v>26</v>
      </c>
      <c r="F188" s="121" t="str">
        <f t="shared" si="20"/>
        <v>-</v>
      </c>
      <c r="G188" s="120">
        <v>291</v>
      </c>
      <c r="H188" s="121">
        <f t="shared" si="20"/>
        <v>10.192307692307692</v>
      </c>
      <c r="I188" s="120">
        <v>302</v>
      </c>
      <c r="J188" s="121">
        <f t="shared" si="20"/>
        <v>3.7800687285223455E-2</v>
      </c>
      <c r="K188" s="120">
        <v>249</v>
      </c>
      <c r="L188" s="121">
        <f t="shared" si="20"/>
        <v>-0.17549668874172186</v>
      </c>
      <c r="M188" s="120">
        <v>269</v>
      </c>
      <c r="N188" s="121">
        <f t="shared" si="21"/>
        <v>8.032128514056236E-2</v>
      </c>
    </row>
    <row r="189" spans="1:15" x14ac:dyDescent="0.25">
      <c r="B189" s="119" t="s">
        <v>81</v>
      </c>
      <c r="C189" s="120">
        <v>0</v>
      </c>
      <c r="D189" s="121">
        <v>-1</v>
      </c>
      <c r="E189" s="120">
        <v>69</v>
      </c>
      <c r="F189" s="121" t="str">
        <f t="shared" si="20"/>
        <v>-</v>
      </c>
      <c r="G189" s="120">
        <v>106</v>
      </c>
      <c r="H189" s="121">
        <f t="shared" si="20"/>
        <v>0.53623188405797095</v>
      </c>
      <c r="I189" s="120">
        <v>109</v>
      </c>
      <c r="J189" s="121">
        <f t="shared" si="20"/>
        <v>2.8301886792452935E-2</v>
      </c>
      <c r="K189" s="120">
        <v>12</v>
      </c>
      <c r="L189" s="121">
        <f t="shared" si="20"/>
        <v>-0.88990825688073394</v>
      </c>
      <c r="M189" s="120">
        <v>113</v>
      </c>
      <c r="N189" s="121">
        <f t="shared" si="21"/>
        <v>8.4166666666666661</v>
      </c>
    </row>
    <row r="190" spans="1:15" x14ac:dyDescent="0.25">
      <c r="B190" s="119" t="s">
        <v>122</v>
      </c>
      <c r="C190" s="120">
        <v>0</v>
      </c>
      <c r="D190" s="121">
        <v>-1</v>
      </c>
      <c r="E190" s="120">
        <v>96</v>
      </c>
      <c r="F190" s="121" t="str">
        <f t="shared" si="20"/>
        <v>-</v>
      </c>
      <c r="G190" s="120">
        <v>105</v>
      </c>
      <c r="H190" s="121">
        <f t="shared" si="20"/>
        <v>9.375E-2</v>
      </c>
      <c r="I190" s="120">
        <v>133</v>
      </c>
      <c r="J190" s="121">
        <f t="shared" si="20"/>
        <v>0.26666666666666661</v>
      </c>
      <c r="K190" s="120">
        <v>19</v>
      </c>
      <c r="L190" s="121">
        <f t="shared" si="20"/>
        <v>-0.85714285714285721</v>
      </c>
      <c r="M190" s="120"/>
      <c r="N190" s="121"/>
    </row>
    <row r="191" spans="1:15" x14ac:dyDescent="0.25">
      <c r="B191" s="119" t="s">
        <v>85</v>
      </c>
      <c r="C191" s="120">
        <v>0</v>
      </c>
      <c r="D191" s="121">
        <v>-1</v>
      </c>
      <c r="E191" s="120">
        <v>209</v>
      </c>
      <c r="F191" s="121" t="str">
        <f t="shared" si="20"/>
        <v>-</v>
      </c>
      <c r="G191" s="120">
        <v>93</v>
      </c>
      <c r="H191" s="121">
        <f t="shared" si="20"/>
        <v>-0.55502392344497609</v>
      </c>
      <c r="I191" s="120">
        <v>117</v>
      </c>
      <c r="J191" s="121">
        <f t="shared" si="20"/>
        <v>0.25806451612903225</v>
      </c>
      <c r="K191" s="120">
        <v>10</v>
      </c>
      <c r="L191" s="121">
        <f t="shared" si="20"/>
        <v>-0.9145299145299145</v>
      </c>
      <c r="M191" s="120"/>
      <c r="N191" s="121"/>
    </row>
    <row r="192" spans="1:15" x14ac:dyDescent="0.25">
      <c r="B192" s="119" t="s">
        <v>87</v>
      </c>
      <c r="C192" s="120">
        <v>68</v>
      </c>
      <c r="D192" s="121">
        <v>-0.41379310344827591</v>
      </c>
      <c r="E192" s="120">
        <v>132</v>
      </c>
      <c r="F192" s="121">
        <f t="shared" si="20"/>
        <v>0.94117647058823528</v>
      </c>
      <c r="G192" s="120">
        <v>313</v>
      </c>
      <c r="H192" s="121">
        <f t="shared" si="20"/>
        <v>1.3712121212121211</v>
      </c>
      <c r="I192" s="120">
        <v>284</v>
      </c>
      <c r="J192" s="121">
        <f t="shared" si="20"/>
        <v>-9.2651757188498385E-2</v>
      </c>
      <c r="K192" s="120">
        <v>282</v>
      </c>
      <c r="L192" s="121">
        <f t="shared" si="20"/>
        <v>-7.0422535211267512E-3</v>
      </c>
      <c r="M192" s="120"/>
      <c r="N192" s="121"/>
    </row>
    <row r="193" spans="2:15" x14ac:dyDescent="0.25">
      <c r="B193" s="119" t="s">
        <v>89</v>
      </c>
      <c r="C193" s="120">
        <v>10</v>
      </c>
      <c r="D193" s="121">
        <v>-0.96941896024464835</v>
      </c>
      <c r="E193" s="120">
        <v>130</v>
      </c>
      <c r="F193" s="121">
        <f t="shared" si="20"/>
        <v>12</v>
      </c>
      <c r="G193" s="120">
        <v>194</v>
      </c>
      <c r="H193" s="121">
        <f t="shared" si="20"/>
        <v>0.49230769230769234</v>
      </c>
      <c r="I193" s="120">
        <v>55</v>
      </c>
      <c r="J193" s="121">
        <f t="shared" si="20"/>
        <v>-0.71649484536082475</v>
      </c>
      <c r="K193" s="120">
        <v>464</v>
      </c>
      <c r="L193" s="121">
        <f t="shared" si="20"/>
        <v>7.4363636363636356</v>
      </c>
      <c r="M193" s="120"/>
      <c r="N193" s="121"/>
    </row>
    <row r="194" spans="2:15" x14ac:dyDescent="0.25">
      <c r="B194" s="119" t="s">
        <v>91</v>
      </c>
      <c r="C194" s="120">
        <v>25</v>
      </c>
      <c r="D194" s="121">
        <v>-0.78813559322033899</v>
      </c>
      <c r="E194" s="120">
        <v>156</v>
      </c>
      <c r="F194" s="121">
        <f t="shared" si="20"/>
        <v>5.24</v>
      </c>
      <c r="G194" s="120">
        <v>46</v>
      </c>
      <c r="H194" s="121">
        <f t="shared" si="20"/>
        <v>-0.70512820512820507</v>
      </c>
      <c r="I194" s="120">
        <v>181</v>
      </c>
      <c r="J194" s="121">
        <f t="shared" si="20"/>
        <v>2.9347826086956523</v>
      </c>
      <c r="K194" s="120">
        <v>440</v>
      </c>
      <c r="L194" s="121">
        <f t="shared" si="20"/>
        <v>1.430939226519337</v>
      </c>
      <c r="M194" s="120"/>
      <c r="N194" s="121"/>
    </row>
    <row r="195" spans="2:15" x14ac:dyDescent="0.25">
      <c r="B195" s="119" t="s">
        <v>93</v>
      </c>
      <c r="C195" s="120">
        <v>42</v>
      </c>
      <c r="D195" s="121">
        <v>-0.86274509803921573</v>
      </c>
      <c r="E195" s="120">
        <v>392</v>
      </c>
      <c r="F195" s="121">
        <f t="shared" si="20"/>
        <v>8.3333333333333339</v>
      </c>
      <c r="G195" s="120">
        <v>81</v>
      </c>
      <c r="H195" s="121">
        <f t="shared" si="20"/>
        <v>-0.79336734693877553</v>
      </c>
      <c r="I195" s="120">
        <v>301</v>
      </c>
      <c r="J195" s="121">
        <f t="shared" si="20"/>
        <v>2.7160493827160495</v>
      </c>
      <c r="K195" s="120">
        <v>280</v>
      </c>
      <c r="L195" s="121">
        <f t="shared" si="20"/>
        <v>-6.9767441860465129E-2</v>
      </c>
      <c r="M195" s="120"/>
      <c r="N195" s="121"/>
    </row>
    <row r="196" spans="2:15" x14ac:dyDescent="0.25">
      <c r="B196" s="119" t="s">
        <v>95</v>
      </c>
      <c r="C196" s="120">
        <v>213</v>
      </c>
      <c r="D196" s="121">
        <v>0.54347826086956519</v>
      </c>
      <c r="E196" s="120">
        <v>147</v>
      </c>
      <c r="F196" s="121">
        <f t="shared" si="20"/>
        <v>-0.3098591549295775</v>
      </c>
      <c r="G196" s="120">
        <v>223</v>
      </c>
      <c r="H196" s="121">
        <f t="shared" si="20"/>
        <v>0.51700680272108834</v>
      </c>
      <c r="I196" s="120">
        <v>254</v>
      </c>
      <c r="J196" s="121">
        <f t="shared" si="20"/>
        <v>0.13901345291479816</v>
      </c>
      <c r="K196" s="120">
        <v>363</v>
      </c>
      <c r="L196" s="121">
        <f t="shared" si="20"/>
        <v>0.42913385826771644</v>
      </c>
      <c r="M196" s="120"/>
      <c r="N196" s="121"/>
    </row>
    <row r="197" spans="2:15" ht="15.75" x14ac:dyDescent="0.25">
      <c r="B197" s="122" t="s">
        <v>32</v>
      </c>
      <c r="C197" s="123">
        <v>1095</v>
      </c>
      <c r="D197" s="124">
        <v>-0.74445740956826145</v>
      </c>
      <c r="E197" s="123">
        <v>1459</v>
      </c>
      <c r="F197" s="124">
        <f t="shared" si="20"/>
        <v>0.33242009132420081</v>
      </c>
      <c r="G197" s="123">
        <v>2254</v>
      </c>
      <c r="H197" s="124">
        <f t="shared" si="20"/>
        <v>0.544893762851268</v>
      </c>
      <c r="I197" s="123">
        <v>2628</v>
      </c>
      <c r="J197" s="124">
        <f t="shared" si="20"/>
        <v>0.16592724046140206</v>
      </c>
      <c r="K197" s="123">
        <v>3308</v>
      </c>
      <c r="L197" s="124">
        <f t="shared" si="20"/>
        <v>0.25875190258751912</v>
      </c>
      <c r="M197" s="123">
        <v>1344</v>
      </c>
      <c r="N197" s="124">
        <v>-7.3103448275862015E-2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C200" s="125"/>
      <c r="K200" s="125"/>
      <c r="N200" s="81"/>
    </row>
    <row r="202" spans="2:15" ht="48.75" customHeight="1" thickBot="1" x14ac:dyDescent="0.3">
      <c r="B202" s="279" t="s">
        <v>273</v>
      </c>
      <c r="C202" s="279"/>
      <c r="D202" s="279"/>
      <c r="E202" s="279"/>
      <c r="F202" s="279"/>
      <c r="G202" s="279"/>
      <c r="H202" s="279"/>
      <c r="I202" s="279"/>
      <c r="J202" s="279"/>
      <c r="K202" s="279"/>
      <c r="L202" s="279"/>
      <c r="M202" s="279"/>
      <c r="N202" s="279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1" t="s">
        <v>125</v>
      </c>
      <c r="D204" s="302"/>
      <c r="E204" s="302"/>
      <c r="F204" s="302"/>
      <c r="G204" s="302"/>
      <c r="H204" s="302"/>
      <c r="I204" s="302"/>
      <c r="J204" s="302"/>
      <c r="K204" s="302"/>
      <c r="L204" s="302"/>
      <c r="M204" s="302"/>
      <c r="N204" s="302"/>
    </row>
    <row r="205" spans="2:15" ht="22.5" thickTop="1" thickBot="1" x14ac:dyDescent="0.3">
      <c r="B205" s="111"/>
      <c r="C205" s="303">
        <f>$C$7</f>
        <v>2020</v>
      </c>
      <c r="D205" s="304"/>
      <c r="E205" s="305">
        <f>$E$7</f>
        <v>2021</v>
      </c>
      <c r="F205" s="304"/>
      <c r="G205" s="305">
        <f>$G$7</f>
        <v>2022</v>
      </c>
      <c r="H205" s="304"/>
      <c r="I205" s="305">
        <f>$I$7</f>
        <v>2023</v>
      </c>
      <c r="J205" s="304"/>
      <c r="K205" s="305">
        <f>$K$7</f>
        <v>2024</v>
      </c>
      <c r="L205" s="304"/>
      <c r="M205" s="305">
        <f>$M$7</f>
        <v>2025</v>
      </c>
      <c r="N205" s="306"/>
    </row>
    <row r="206" spans="2:15" ht="16.5" thickTop="1" thickBot="1" x14ac:dyDescent="0.3">
      <c r="B206" s="87"/>
      <c r="C206" s="116" t="s">
        <v>71</v>
      </c>
      <c r="D206" s="117" t="str">
        <f>CONCATENATE("var. ",RIGHT(C205,2),"/",RIGHT(C205-1,2))</f>
        <v>var. 20/19</v>
      </c>
      <c r="E206" s="118" t="s">
        <v>71</v>
      </c>
      <c r="F206" s="117" t="s">
        <v>243</v>
      </c>
      <c r="G206" s="118" t="s">
        <v>71</v>
      </c>
      <c r="H206" s="117" t="s">
        <v>243</v>
      </c>
      <c r="I206" s="118" t="s">
        <v>71</v>
      </c>
      <c r="J206" s="117" t="s">
        <v>243</v>
      </c>
      <c r="K206" s="118" t="s">
        <v>71</v>
      </c>
      <c r="L206" s="117" t="s">
        <v>243</v>
      </c>
      <c r="M206" s="118" t="s">
        <v>71</v>
      </c>
      <c r="N206" s="117" t="s">
        <v>265</v>
      </c>
    </row>
    <row r="207" spans="2:15" x14ac:dyDescent="0.25">
      <c r="B207" s="119" t="s">
        <v>73</v>
      </c>
      <c r="C207" s="120">
        <v>275</v>
      </c>
      <c r="D207" s="121">
        <v>-0.44556451612903225</v>
      </c>
      <c r="E207" s="120">
        <v>51</v>
      </c>
      <c r="F207" s="121">
        <f t="shared" ref="F207:L219" si="22">IFERROR(E207/C207-1,"-")</f>
        <v>-0.81454545454545457</v>
      </c>
      <c r="G207" s="120">
        <v>459</v>
      </c>
      <c r="H207" s="121">
        <f t="shared" si="22"/>
        <v>8</v>
      </c>
      <c r="I207" s="120">
        <v>201</v>
      </c>
      <c r="J207" s="121">
        <f t="shared" si="22"/>
        <v>-0.56209150326797386</v>
      </c>
      <c r="K207" s="120">
        <v>520</v>
      </c>
      <c r="L207" s="121">
        <f t="shared" si="22"/>
        <v>1.5870646766169156</v>
      </c>
      <c r="M207" s="120">
        <v>669</v>
      </c>
      <c r="N207" s="121">
        <f t="shared" ref="N207:N211" si="23">IFERROR(M207/K207-1,"-")</f>
        <v>0.28653846153846163</v>
      </c>
    </row>
    <row r="208" spans="2:15" x14ac:dyDescent="0.25">
      <c r="B208" s="119" t="s">
        <v>75</v>
      </c>
      <c r="C208" s="120">
        <v>303</v>
      </c>
      <c r="D208" s="121">
        <v>-0.41279069767441856</v>
      </c>
      <c r="E208" s="120">
        <v>101</v>
      </c>
      <c r="F208" s="121">
        <f t="shared" si="22"/>
        <v>-0.66666666666666674</v>
      </c>
      <c r="G208" s="120">
        <v>335</v>
      </c>
      <c r="H208" s="121">
        <f t="shared" si="22"/>
        <v>2.3168316831683167</v>
      </c>
      <c r="I208" s="120">
        <v>189</v>
      </c>
      <c r="J208" s="121">
        <f t="shared" si="22"/>
        <v>-0.43582089552238801</v>
      </c>
      <c r="K208" s="120">
        <v>670</v>
      </c>
      <c r="L208" s="121">
        <f t="shared" si="22"/>
        <v>2.5449735449735451</v>
      </c>
      <c r="M208" s="120">
        <v>437</v>
      </c>
      <c r="N208" s="121">
        <f t="shared" si="23"/>
        <v>-0.34776119402985073</v>
      </c>
    </row>
    <row r="209" spans="2:15" x14ac:dyDescent="0.25">
      <c r="B209" s="119" t="s">
        <v>77</v>
      </c>
      <c r="C209" s="120">
        <v>10</v>
      </c>
      <c r="D209" s="121">
        <v>-0.98373983739837401</v>
      </c>
      <c r="E209" s="120">
        <v>82</v>
      </c>
      <c r="F209" s="121">
        <f t="shared" si="22"/>
        <v>7.1999999999999993</v>
      </c>
      <c r="G209" s="120">
        <v>257</v>
      </c>
      <c r="H209" s="121">
        <f t="shared" si="22"/>
        <v>2.1341463414634148</v>
      </c>
      <c r="I209" s="120">
        <v>324</v>
      </c>
      <c r="J209" s="121">
        <f t="shared" si="22"/>
        <v>0.26070038910505833</v>
      </c>
      <c r="K209" s="120">
        <v>586</v>
      </c>
      <c r="L209" s="121">
        <f t="shared" si="22"/>
        <v>0.80864197530864201</v>
      </c>
      <c r="M209" s="120">
        <v>430</v>
      </c>
      <c r="N209" s="121">
        <f t="shared" si="23"/>
        <v>-0.2662116040955631</v>
      </c>
    </row>
    <row r="210" spans="2:15" x14ac:dyDescent="0.25">
      <c r="B210" s="119" t="s">
        <v>79</v>
      </c>
      <c r="C210" s="120">
        <v>0</v>
      </c>
      <c r="D210" s="121">
        <v>-1</v>
      </c>
      <c r="E210" s="120">
        <v>110</v>
      </c>
      <c r="F210" s="121" t="str">
        <f t="shared" si="22"/>
        <v>-</v>
      </c>
      <c r="G210" s="120">
        <v>150</v>
      </c>
      <c r="H210" s="121">
        <f t="shared" si="22"/>
        <v>0.36363636363636354</v>
      </c>
      <c r="I210" s="120">
        <v>135</v>
      </c>
      <c r="J210" s="121">
        <f t="shared" si="22"/>
        <v>-9.9999999999999978E-2</v>
      </c>
      <c r="K210" s="120">
        <v>430</v>
      </c>
      <c r="L210" s="121">
        <f t="shared" si="22"/>
        <v>2.1851851851851851</v>
      </c>
      <c r="M210" s="120">
        <v>289</v>
      </c>
      <c r="N210" s="121">
        <f t="shared" si="23"/>
        <v>-0.32790697674418601</v>
      </c>
    </row>
    <row r="211" spans="2:15" x14ac:dyDescent="0.25">
      <c r="B211" s="119" t="s">
        <v>81</v>
      </c>
      <c r="C211" s="120">
        <v>0</v>
      </c>
      <c r="D211" s="121">
        <v>-1</v>
      </c>
      <c r="E211" s="120">
        <v>131</v>
      </c>
      <c r="F211" s="121" t="str">
        <f t="shared" si="22"/>
        <v>-</v>
      </c>
      <c r="G211" s="120">
        <v>131</v>
      </c>
      <c r="H211" s="121">
        <f t="shared" si="22"/>
        <v>0</v>
      </c>
      <c r="I211" s="120">
        <v>93</v>
      </c>
      <c r="J211" s="121">
        <f t="shared" si="22"/>
        <v>-0.29007633587786263</v>
      </c>
      <c r="K211" s="120">
        <v>61</v>
      </c>
      <c r="L211" s="121">
        <f t="shared" si="22"/>
        <v>-0.34408602150537637</v>
      </c>
      <c r="M211" s="120">
        <v>112</v>
      </c>
      <c r="N211" s="121">
        <f t="shared" si="23"/>
        <v>0.83606557377049184</v>
      </c>
    </row>
    <row r="212" spans="2:15" x14ac:dyDescent="0.25">
      <c r="B212" s="119" t="s">
        <v>83</v>
      </c>
      <c r="C212" s="120">
        <v>0</v>
      </c>
      <c r="D212" s="121">
        <v>-1</v>
      </c>
      <c r="E212" s="120">
        <v>96</v>
      </c>
      <c r="F212" s="121" t="str">
        <f t="shared" si="22"/>
        <v>-</v>
      </c>
      <c r="G212" s="120">
        <v>154</v>
      </c>
      <c r="H212" s="121">
        <f t="shared" si="22"/>
        <v>0.60416666666666674</v>
      </c>
      <c r="I212" s="120">
        <v>117</v>
      </c>
      <c r="J212" s="121">
        <f t="shared" si="22"/>
        <v>-0.24025974025974028</v>
      </c>
      <c r="K212" s="120">
        <v>40</v>
      </c>
      <c r="L212" s="121">
        <f t="shared" si="22"/>
        <v>-0.65811965811965811</v>
      </c>
      <c r="M212" s="120"/>
      <c r="N212" s="121"/>
    </row>
    <row r="213" spans="2:15" x14ac:dyDescent="0.25">
      <c r="B213" s="119" t="s">
        <v>85</v>
      </c>
      <c r="C213" s="120">
        <v>0</v>
      </c>
      <c r="D213" s="121">
        <v>-1</v>
      </c>
      <c r="E213" s="120">
        <v>162</v>
      </c>
      <c r="F213" s="121" t="str">
        <f t="shared" si="22"/>
        <v>-</v>
      </c>
      <c r="G213" s="120">
        <v>377</v>
      </c>
      <c r="H213" s="121">
        <f t="shared" si="22"/>
        <v>1.3271604938271606</v>
      </c>
      <c r="I213" s="120">
        <v>118</v>
      </c>
      <c r="J213" s="121">
        <f t="shared" si="22"/>
        <v>-0.6870026525198939</v>
      </c>
      <c r="K213" s="120">
        <v>232</v>
      </c>
      <c r="L213" s="121">
        <f t="shared" si="22"/>
        <v>0.96610169491525433</v>
      </c>
      <c r="M213" s="120"/>
      <c r="N213" s="121"/>
    </row>
    <row r="214" spans="2:15" x14ac:dyDescent="0.25">
      <c r="B214" s="119" t="s">
        <v>87</v>
      </c>
      <c r="C214" s="120">
        <v>323</v>
      </c>
      <c r="D214" s="121">
        <v>-9.0140845070422526E-2</v>
      </c>
      <c r="E214" s="120">
        <v>341</v>
      </c>
      <c r="F214" s="121">
        <f t="shared" si="22"/>
        <v>5.5727554179566541E-2</v>
      </c>
      <c r="G214" s="120">
        <v>218</v>
      </c>
      <c r="H214" s="121">
        <f t="shared" si="22"/>
        <v>-0.36070381231671556</v>
      </c>
      <c r="I214" s="120">
        <v>96</v>
      </c>
      <c r="J214" s="121">
        <f t="shared" si="22"/>
        <v>-0.55963302752293576</v>
      </c>
      <c r="K214" s="120">
        <v>510</v>
      </c>
      <c r="L214" s="121">
        <f t="shared" si="22"/>
        <v>4.3125</v>
      </c>
      <c r="M214" s="120"/>
      <c r="N214" s="121"/>
    </row>
    <row r="215" spans="2:15" x14ac:dyDescent="0.25">
      <c r="B215" s="119" t="s">
        <v>89</v>
      </c>
      <c r="C215" s="120">
        <v>0</v>
      </c>
      <c r="D215" s="121">
        <v>-1</v>
      </c>
      <c r="E215" s="120">
        <v>216</v>
      </c>
      <c r="F215" s="121" t="str">
        <f t="shared" si="22"/>
        <v>-</v>
      </c>
      <c r="G215" s="120">
        <v>101</v>
      </c>
      <c r="H215" s="121">
        <f t="shared" si="22"/>
        <v>-0.53240740740740744</v>
      </c>
      <c r="I215" s="120">
        <v>141</v>
      </c>
      <c r="J215" s="121">
        <f t="shared" si="22"/>
        <v>0.39603960396039595</v>
      </c>
      <c r="K215" s="120">
        <v>436</v>
      </c>
      <c r="L215" s="121">
        <f t="shared" si="22"/>
        <v>2.0921985815602837</v>
      </c>
      <c r="M215" s="120"/>
      <c r="N215" s="121"/>
    </row>
    <row r="216" spans="2:15" x14ac:dyDescent="0.25">
      <c r="B216" s="119" t="s">
        <v>91</v>
      </c>
      <c r="C216" s="120">
        <v>17</v>
      </c>
      <c r="D216" s="121">
        <v>-0.93772893772893773</v>
      </c>
      <c r="E216" s="120">
        <v>272</v>
      </c>
      <c r="F216" s="121">
        <f t="shared" si="22"/>
        <v>15</v>
      </c>
      <c r="G216" s="120">
        <v>281</v>
      </c>
      <c r="H216" s="121">
        <f t="shared" si="22"/>
        <v>3.3088235294117752E-2</v>
      </c>
      <c r="I216" s="120">
        <v>435</v>
      </c>
      <c r="J216" s="121">
        <f t="shared" si="22"/>
        <v>0.54804270462633453</v>
      </c>
      <c r="K216" s="120">
        <v>490</v>
      </c>
      <c r="L216" s="121">
        <f t="shared" si="22"/>
        <v>0.12643678160919536</v>
      </c>
      <c r="M216" s="120"/>
      <c r="N216" s="121"/>
    </row>
    <row r="217" spans="2:15" x14ac:dyDescent="0.25">
      <c r="B217" s="119" t="s">
        <v>93</v>
      </c>
      <c r="C217" s="120">
        <v>2</v>
      </c>
      <c r="D217" s="121">
        <v>-0.9923371647509579</v>
      </c>
      <c r="E217" s="120">
        <v>301</v>
      </c>
      <c r="F217" s="121">
        <f t="shared" si="22"/>
        <v>149.5</v>
      </c>
      <c r="G217" s="120">
        <v>323</v>
      </c>
      <c r="H217" s="121">
        <f t="shared" si="22"/>
        <v>7.3089700996677776E-2</v>
      </c>
      <c r="I217" s="120">
        <v>698</v>
      </c>
      <c r="J217" s="121">
        <f t="shared" si="22"/>
        <v>1.1609907120743035</v>
      </c>
      <c r="K217" s="120">
        <v>392</v>
      </c>
      <c r="L217" s="121">
        <f t="shared" si="22"/>
        <v>-0.43839541547277938</v>
      </c>
      <c r="M217" s="120"/>
      <c r="N217" s="121"/>
    </row>
    <row r="218" spans="2:15" x14ac:dyDescent="0.25">
      <c r="B218" s="119" t="s">
        <v>95</v>
      </c>
      <c r="C218" s="120">
        <v>45</v>
      </c>
      <c r="D218" s="121">
        <v>-0.47058823529411764</v>
      </c>
      <c r="E218" s="120">
        <v>328</v>
      </c>
      <c r="F218" s="121">
        <f t="shared" si="22"/>
        <v>6.2888888888888888</v>
      </c>
      <c r="G218" s="120">
        <v>267</v>
      </c>
      <c r="H218" s="121">
        <f t="shared" si="22"/>
        <v>-0.18597560975609762</v>
      </c>
      <c r="I218" s="120">
        <v>264</v>
      </c>
      <c r="J218" s="121">
        <f t="shared" si="22"/>
        <v>-1.1235955056179803E-2</v>
      </c>
      <c r="K218" s="120">
        <v>470</v>
      </c>
      <c r="L218" s="121">
        <f t="shared" si="22"/>
        <v>0.78030303030303028</v>
      </c>
      <c r="M218" s="120"/>
      <c r="N218" s="121"/>
    </row>
    <row r="219" spans="2:15" ht="15.75" x14ac:dyDescent="0.25">
      <c r="B219" s="122" t="s">
        <v>32</v>
      </c>
      <c r="C219" s="123">
        <v>1082</v>
      </c>
      <c r="D219" s="124">
        <v>-0.70859143549690273</v>
      </c>
      <c r="E219" s="123">
        <v>2191</v>
      </c>
      <c r="F219" s="124">
        <f t="shared" si="22"/>
        <v>1.0249537892791127</v>
      </c>
      <c r="G219" s="123">
        <v>3053</v>
      </c>
      <c r="H219" s="124">
        <f t="shared" si="22"/>
        <v>0.39342765860337736</v>
      </c>
      <c r="I219" s="123">
        <v>2811</v>
      </c>
      <c r="J219" s="124">
        <f t="shared" si="22"/>
        <v>-7.9266295447101176E-2</v>
      </c>
      <c r="K219" s="123">
        <v>4837</v>
      </c>
      <c r="L219" s="124">
        <f t="shared" si="22"/>
        <v>0.72073995019565995</v>
      </c>
      <c r="M219" s="123">
        <v>1937</v>
      </c>
      <c r="N219" s="124">
        <v>-0.14556682840758717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C222" s="125"/>
      <c r="K222" s="125"/>
      <c r="N222" s="81"/>
    </row>
    <row r="224" spans="2:15" ht="48.75" customHeight="1" thickBot="1" x14ac:dyDescent="0.3">
      <c r="B224" s="279" t="s">
        <v>274</v>
      </c>
      <c r="C224" s="279"/>
      <c r="D224" s="279"/>
      <c r="E224" s="279"/>
      <c r="F224" s="279"/>
      <c r="G224" s="279"/>
      <c r="H224" s="279"/>
      <c r="I224" s="279"/>
      <c r="J224" s="279"/>
      <c r="K224" s="279"/>
      <c r="L224" s="279"/>
      <c r="M224" s="279"/>
      <c r="N224" s="279"/>
      <c r="O224" s="1" t="s">
        <v>149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150</v>
      </c>
    </row>
    <row r="226" spans="2:15" ht="22.5" thickTop="1" thickBot="1" x14ac:dyDescent="0.3">
      <c r="B226" s="126" t="str">
        <f>C226</f>
        <v>Dinamarca</v>
      </c>
      <c r="C226" s="301" t="s">
        <v>130</v>
      </c>
      <c r="D226" s="302"/>
      <c r="E226" s="302"/>
      <c r="F226" s="302"/>
      <c r="G226" s="302"/>
      <c r="H226" s="302"/>
      <c r="I226" s="302"/>
      <c r="J226" s="302"/>
      <c r="K226" s="302"/>
      <c r="L226" s="302"/>
      <c r="M226" s="302"/>
      <c r="N226" s="302"/>
    </row>
    <row r="227" spans="2:15" ht="22.5" thickTop="1" thickBot="1" x14ac:dyDescent="0.3">
      <c r="B227" s="111"/>
      <c r="C227" s="303">
        <f>$C$7</f>
        <v>2020</v>
      </c>
      <c r="D227" s="304"/>
      <c r="E227" s="305">
        <f>$E$7</f>
        <v>2021</v>
      </c>
      <c r="F227" s="304"/>
      <c r="G227" s="305">
        <f>$G$7</f>
        <v>2022</v>
      </c>
      <c r="H227" s="304"/>
      <c r="I227" s="305">
        <f>$I$7</f>
        <v>2023</v>
      </c>
      <c r="J227" s="304"/>
      <c r="K227" s="305">
        <f>$K$7</f>
        <v>2024</v>
      </c>
      <c r="L227" s="304"/>
      <c r="M227" s="305">
        <f>$M$7</f>
        <v>2025</v>
      </c>
      <c r="N227" s="306"/>
    </row>
    <row r="228" spans="2:15" ht="16.5" thickTop="1" thickBot="1" x14ac:dyDescent="0.3">
      <c r="B228" s="87"/>
      <c r="C228" s="116" t="s">
        <v>71</v>
      </c>
      <c r="D228" s="117" t="str">
        <f>CONCATENATE("var. ",RIGHT(C227,2),"/",RIGHT(C227-1,2))</f>
        <v>var. 20/19</v>
      </c>
      <c r="E228" s="118" t="s">
        <v>71</v>
      </c>
      <c r="F228" s="117" t="s">
        <v>243</v>
      </c>
      <c r="G228" s="118" t="s">
        <v>71</v>
      </c>
      <c r="H228" s="117" t="s">
        <v>243</v>
      </c>
      <c r="I228" s="118" t="s">
        <v>71</v>
      </c>
      <c r="J228" s="117" t="s">
        <v>243</v>
      </c>
      <c r="K228" s="118" t="s">
        <v>71</v>
      </c>
      <c r="L228" s="117" t="s">
        <v>243</v>
      </c>
      <c r="M228" s="118" t="s">
        <v>71</v>
      </c>
      <c r="N228" s="117" t="s">
        <v>265</v>
      </c>
    </row>
    <row r="229" spans="2:15" x14ac:dyDescent="0.25">
      <c r="B229" s="119" t="s">
        <v>73</v>
      </c>
      <c r="C229" s="120">
        <v>438</v>
      </c>
      <c r="D229" s="121">
        <v>-0.35302806499261452</v>
      </c>
      <c r="E229" s="120">
        <v>5</v>
      </c>
      <c r="F229" s="121">
        <f t="shared" ref="F229:L241" si="24">IFERROR(E229/C229-1,"-")</f>
        <v>-0.98858447488584478</v>
      </c>
      <c r="G229" s="120">
        <v>69</v>
      </c>
      <c r="H229" s="121">
        <f t="shared" si="24"/>
        <v>12.8</v>
      </c>
      <c r="I229" s="120">
        <v>111</v>
      </c>
      <c r="J229" s="121">
        <f t="shared" si="24"/>
        <v>0.60869565217391308</v>
      </c>
      <c r="K229" s="120">
        <v>153</v>
      </c>
      <c r="L229" s="121">
        <f t="shared" si="24"/>
        <v>0.37837837837837829</v>
      </c>
      <c r="M229" s="120">
        <v>143</v>
      </c>
      <c r="N229" s="121">
        <f t="shared" ref="N229:N233" si="25">IFERROR(M229/K229-1,"-")</f>
        <v>-6.5359477124182996E-2</v>
      </c>
    </row>
    <row r="230" spans="2:15" x14ac:dyDescent="0.25">
      <c r="B230" s="119" t="s">
        <v>75</v>
      </c>
      <c r="C230" s="120">
        <v>52</v>
      </c>
      <c r="D230" s="121">
        <v>-0.69047619047619047</v>
      </c>
      <c r="E230" s="120">
        <v>0</v>
      </c>
      <c r="F230" s="121">
        <f t="shared" si="24"/>
        <v>-1</v>
      </c>
      <c r="G230" s="120">
        <v>56</v>
      </c>
      <c r="H230" s="121" t="str">
        <f t="shared" si="24"/>
        <v>-</v>
      </c>
      <c r="I230" s="120">
        <v>210</v>
      </c>
      <c r="J230" s="121">
        <f t="shared" si="24"/>
        <v>2.75</v>
      </c>
      <c r="K230" s="120">
        <v>120</v>
      </c>
      <c r="L230" s="121">
        <f t="shared" si="24"/>
        <v>-0.4285714285714286</v>
      </c>
      <c r="M230" s="120">
        <v>139</v>
      </c>
      <c r="N230" s="121">
        <f t="shared" si="25"/>
        <v>0.15833333333333344</v>
      </c>
    </row>
    <row r="231" spans="2:15" x14ac:dyDescent="0.25">
      <c r="B231" s="119" t="s">
        <v>77</v>
      </c>
      <c r="C231" s="120">
        <v>223</v>
      </c>
      <c r="D231" s="121">
        <v>1.50561797752809</v>
      </c>
      <c r="E231" s="120">
        <v>15</v>
      </c>
      <c r="F231" s="121">
        <f t="shared" si="24"/>
        <v>-0.93273542600896864</v>
      </c>
      <c r="G231" s="120">
        <v>56</v>
      </c>
      <c r="H231" s="121">
        <f t="shared" si="24"/>
        <v>2.7333333333333334</v>
      </c>
      <c r="I231" s="120">
        <v>126</v>
      </c>
      <c r="J231" s="121">
        <f t="shared" si="24"/>
        <v>1.25</v>
      </c>
      <c r="K231" s="120">
        <v>82</v>
      </c>
      <c r="L231" s="121">
        <f t="shared" si="24"/>
        <v>-0.34920634920634919</v>
      </c>
      <c r="M231" s="120">
        <v>227</v>
      </c>
      <c r="N231" s="121">
        <f t="shared" si="25"/>
        <v>1.7682926829268291</v>
      </c>
    </row>
    <row r="232" spans="2:15" x14ac:dyDescent="0.25">
      <c r="B232" s="119" t="s">
        <v>79</v>
      </c>
      <c r="C232" s="120">
        <v>0</v>
      </c>
      <c r="D232" s="121">
        <v>-1</v>
      </c>
      <c r="E232" s="120">
        <v>23</v>
      </c>
      <c r="F232" s="121" t="str">
        <f t="shared" si="24"/>
        <v>-</v>
      </c>
      <c r="G232" s="120">
        <v>16</v>
      </c>
      <c r="H232" s="121">
        <f t="shared" si="24"/>
        <v>-0.30434782608695654</v>
      </c>
      <c r="I232" s="120">
        <v>29</v>
      </c>
      <c r="J232" s="121">
        <f t="shared" si="24"/>
        <v>0.8125</v>
      </c>
      <c r="K232" s="120">
        <v>2</v>
      </c>
      <c r="L232" s="121">
        <f t="shared" si="24"/>
        <v>-0.93103448275862066</v>
      </c>
      <c r="M232" s="120">
        <v>73</v>
      </c>
      <c r="N232" s="121">
        <f t="shared" si="25"/>
        <v>35.5</v>
      </c>
    </row>
    <row r="233" spans="2:15" x14ac:dyDescent="0.25">
      <c r="B233" s="119" t="s">
        <v>81</v>
      </c>
      <c r="C233" s="120">
        <v>0</v>
      </c>
      <c r="D233" s="121">
        <v>-1</v>
      </c>
      <c r="E233" s="120">
        <v>64</v>
      </c>
      <c r="F233" s="121" t="str">
        <f t="shared" si="24"/>
        <v>-</v>
      </c>
      <c r="G233" s="120">
        <v>4</v>
      </c>
      <c r="H233" s="121">
        <f t="shared" si="24"/>
        <v>-0.9375</v>
      </c>
      <c r="I233" s="120">
        <v>12</v>
      </c>
      <c r="J233" s="121">
        <f t="shared" si="24"/>
        <v>2</v>
      </c>
      <c r="K233" s="120">
        <v>0</v>
      </c>
      <c r="L233" s="121">
        <f t="shared" si="24"/>
        <v>-1</v>
      </c>
      <c r="M233" s="120">
        <v>12</v>
      </c>
      <c r="N233" s="121" t="str">
        <f t="shared" si="25"/>
        <v>-</v>
      </c>
    </row>
    <row r="234" spans="2:15" x14ac:dyDescent="0.25">
      <c r="B234" s="119" t="s">
        <v>83</v>
      </c>
      <c r="C234" s="120">
        <v>0</v>
      </c>
      <c r="D234" s="121">
        <v>-1</v>
      </c>
      <c r="E234" s="120">
        <v>26</v>
      </c>
      <c r="F234" s="121" t="str">
        <f t="shared" si="24"/>
        <v>-</v>
      </c>
      <c r="G234" s="120">
        <v>0</v>
      </c>
      <c r="H234" s="121">
        <f t="shared" si="24"/>
        <v>-1</v>
      </c>
      <c r="I234" s="120">
        <v>24</v>
      </c>
      <c r="J234" s="121" t="str">
        <f t="shared" si="24"/>
        <v>-</v>
      </c>
      <c r="K234" s="120">
        <v>0</v>
      </c>
      <c r="L234" s="121">
        <f t="shared" si="24"/>
        <v>-1</v>
      </c>
      <c r="M234" s="120"/>
      <c r="N234" s="121"/>
    </row>
    <row r="235" spans="2:15" x14ac:dyDescent="0.25">
      <c r="B235" s="119" t="s">
        <v>85</v>
      </c>
      <c r="C235" s="120">
        <v>0</v>
      </c>
      <c r="D235" s="121">
        <v>-1</v>
      </c>
      <c r="E235" s="120">
        <v>61</v>
      </c>
      <c r="F235" s="121" t="str">
        <f t="shared" si="24"/>
        <v>-</v>
      </c>
      <c r="G235" s="120">
        <v>63</v>
      </c>
      <c r="H235" s="121">
        <f t="shared" si="24"/>
        <v>3.2786885245901676E-2</v>
      </c>
      <c r="I235" s="120">
        <v>14</v>
      </c>
      <c r="J235" s="121">
        <f t="shared" si="24"/>
        <v>-0.77777777777777779</v>
      </c>
      <c r="K235" s="120">
        <v>48</v>
      </c>
      <c r="L235" s="121">
        <f t="shared" si="24"/>
        <v>2.4285714285714284</v>
      </c>
      <c r="M235" s="120"/>
      <c r="N235" s="121"/>
    </row>
    <row r="236" spans="2:15" x14ac:dyDescent="0.25">
      <c r="B236" s="119" t="s">
        <v>87</v>
      </c>
      <c r="C236" s="120">
        <v>0</v>
      </c>
      <c r="D236" s="121">
        <v>-1</v>
      </c>
      <c r="E236" s="120">
        <v>30</v>
      </c>
      <c r="F236" s="121" t="str">
        <f t="shared" si="24"/>
        <v>-</v>
      </c>
      <c r="G236" s="120">
        <v>21</v>
      </c>
      <c r="H236" s="121">
        <f t="shared" si="24"/>
        <v>-0.30000000000000004</v>
      </c>
      <c r="I236" s="120">
        <v>29</v>
      </c>
      <c r="J236" s="121">
        <f t="shared" si="24"/>
        <v>0.38095238095238093</v>
      </c>
      <c r="K236" s="120">
        <v>35</v>
      </c>
      <c r="L236" s="121">
        <f t="shared" si="24"/>
        <v>0.2068965517241379</v>
      </c>
      <c r="M236" s="120"/>
      <c r="N236" s="121"/>
    </row>
    <row r="237" spans="2:15" x14ac:dyDescent="0.25">
      <c r="B237" s="119" t="s">
        <v>89</v>
      </c>
      <c r="C237" s="120">
        <v>0</v>
      </c>
      <c r="D237" s="121">
        <v>-1</v>
      </c>
      <c r="E237" s="120">
        <v>0</v>
      </c>
      <c r="F237" s="121" t="str">
        <f t="shared" si="24"/>
        <v>-</v>
      </c>
      <c r="G237" s="120">
        <v>13</v>
      </c>
      <c r="H237" s="121" t="str">
        <f t="shared" si="24"/>
        <v>-</v>
      </c>
      <c r="I237" s="120">
        <v>28</v>
      </c>
      <c r="J237" s="121">
        <f t="shared" si="24"/>
        <v>1.1538461538461537</v>
      </c>
      <c r="K237" s="120">
        <v>10</v>
      </c>
      <c r="L237" s="121">
        <f t="shared" si="24"/>
        <v>-0.64285714285714279</v>
      </c>
      <c r="M237" s="120"/>
      <c r="N237" s="121"/>
    </row>
    <row r="238" spans="2:15" x14ac:dyDescent="0.25">
      <c r="B238" s="119" t="s">
        <v>91</v>
      </c>
      <c r="C238" s="120">
        <v>0</v>
      </c>
      <c r="D238" s="121">
        <v>-1</v>
      </c>
      <c r="E238" s="120">
        <v>20</v>
      </c>
      <c r="F238" s="121" t="str">
        <f t="shared" si="24"/>
        <v>-</v>
      </c>
      <c r="G238" s="120">
        <v>17</v>
      </c>
      <c r="H238" s="121">
        <f t="shared" si="24"/>
        <v>-0.15000000000000002</v>
      </c>
      <c r="I238" s="120">
        <v>20</v>
      </c>
      <c r="J238" s="121">
        <f t="shared" si="24"/>
        <v>0.17647058823529416</v>
      </c>
      <c r="K238" s="120">
        <v>10</v>
      </c>
      <c r="L238" s="121">
        <f t="shared" si="24"/>
        <v>-0.5</v>
      </c>
      <c r="M238" s="120"/>
      <c r="N238" s="121"/>
    </row>
    <row r="239" spans="2:15" x14ac:dyDescent="0.25">
      <c r="B239" s="119" t="s">
        <v>93</v>
      </c>
      <c r="C239" s="120">
        <v>0</v>
      </c>
      <c r="D239" s="121">
        <v>-1</v>
      </c>
      <c r="E239" s="120">
        <v>96</v>
      </c>
      <c r="F239" s="121" t="str">
        <f t="shared" si="24"/>
        <v>-</v>
      </c>
      <c r="G239" s="120">
        <v>62</v>
      </c>
      <c r="H239" s="121">
        <f t="shared" si="24"/>
        <v>-0.35416666666666663</v>
      </c>
      <c r="I239" s="120">
        <v>62</v>
      </c>
      <c r="J239" s="121">
        <f t="shared" si="24"/>
        <v>0</v>
      </c>
      <c r="K239" s="120">
        <v>31</v>
      </c>
      <c r="L239" s="121">
        <f t="shared" si="24"/>
        <v>-0.5</v>
      </c>
      <c r="M239" s="120"/>
      <c r="N239" s="121"/>
    </row>
    <row r="240" spans="2:15" x14ac:dyDescent="0.25">
      <c r="B240" s="119" t="s">
        <v>95</v>
      </c>
      <c r="C240" s="120">
        <v>0</v>
      </c>
      <c r="D240" s="121">
        <v>-1</v>
      </c>
      <c r="E240" s="120">
        <v>105</v>
      </c>
      <c r="F240" s="121" t="str">
        <f t="shared" si="24"/>
        <v>-</v>
      </c>
      <c r="G240" s="120">
        <v>177</v>
      </c>
      <c r="H240" s="121">
        <f t="shared" si="24"/>
        <v>0.68571428571428572</v>
      </c>
      <c r="I240" s="120">
        <v>139</v>
      </c>
      <c r="J240" s="121">
        <f t="shared" si="24"/>
        <v>-0.21468926553672318</v>
      </c>
      <c r="K240" s="120">
        <v>145</v>
      </c>
      <c r="L240" s="121">
        <f t="shared" si="24"/>
        <v>4.3165467625899234E-2</v>
      </c>
      <c r="M240" s="120"/>
      <c r="N240" s="121"/>
    </row>
    <row r="241" spans="2:15" ht="15.75" x14ac:dyDescent="0.25">
      <c r="B241" s="122" t="s">
        <v>32</v>
      </c>
      <c r="C241" s="123">
        <v>713</v>
      </c>
      <c r="D241" s="124">
        <v>-0.60011217049915877</v>
      </c>
      <c r="E241" s="123">
        <v>445</v>
      </c>
      <c r="F241" s="124">
        <f t="shared" si="24"/>
        <v>-0.37587657784011219</v>
      </c>
      <c r="G241" s="123">
        <v>554</v>
      </c>
      <c r="H241" s="124">
        <f t="shared" si="24"/>
        <v>0.24494382022471917</v>
      </c>
      <c r="I241" s="123">
        <v>804</v>
      </c>
      <c r="J241" s="124">
        <f t="shared" si="24"/>
        <v>0.45126353790613716</v>
      </c>
      <c r="K241" s="123">
        <v>636</v>
      </c>
      <c r="L241" s="124">
        <f t="shared" si="24"/>
        <v>-0.20895522388059706</v>
      </c>
      <c r="M241" s="123">
        <v>594</v>
      </c>
      <c r="N241" s="124">
        <v>0.66386554621848748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N244" s="81"/>
    </row>
    <row r="250" spans="2:15" ht="48.75" customHeight="1" thickBot="1" x14ac:dyDescent="0.3">
      <c r="B250" s="279" t="s">
        <v>275</v>
      </c>
      <c r="C250" s="279"/>
      <c r="D250" s="279"/>
      <c r="E250" s="279"/>
      <c r="F250" s="279"/>
      <c r="G250" s="279"/>
      <c r="H250" s="279"/>
      <c r="I250" s="279"/>
      <c r="J250" s="279"/>
      <c r="K250" s="279"/>
      <c r="L250" s="279"/>
      <c r="M250" s="279"/>
      <c r="N250" s="279"/>
      <c r="O250" s="1" t="s">
        <v>149</v>
      </c>
    </row>
    <row r="251" spans="2:15" ht="10.5" customHeight="1" thickBot="1" x14ac:dyDescent="0.3">
      <c r="B251" s="108"/>
      <c r="C251" s="109"/>
      <c r="D251" s="108"/>
      <c r="E251" s="108"/>
      <c r="F251" s="108"/>
      <c r="G251" s="108"/>
      <c r="H251" s="108"/>
      <c r="I251" s="108"/>
      <c r="J251" s="108"/>
      <c r="K251" s="108"/>
      <c r="L251" s="108"/>
      <c r="M251" s="4"/>
      <c r="N251" s="4"/>
      <c r="O251" s="1" t="s">
        <v>150</v>
      </c>
    </row>
    <row r="252" spans="2:15" ht="22.5" thickTop="1" thickBot="1" x14ac:dyDescent="0.3">
      <c r="B252" s="126" t="str">
        <f>C252</f>
        <v>Suecia</v>
      </c>
      <c r="C252" s="301" t="s">
        <v>133</v>
      </c>
      <c r="D252" s="302"/>
      <c r="E252" s="302"/>
      <c r="F252" s="302"/>
      <c r="G252" s="302"/>
      <c r="H252" s="302"/>
      <c r="I252" s="302"/>
      <c r="J252" s="302"/>
      <c r="K252" s="302"/>
      <c r="L252" s="302"/>
      <c r="M252" s="302"/>
      <c r="N252" s="302"/>
    </row>
    <row r="253" spans="2:15" ht="22.5" thickTop="1" thickBot="1" x14ac:dyDescent="0.3">
      <c r="B253" s="111"/>
      <c r="C253" s="303">
        <f>$C$7</f>
        <v>2020</v>
      </c>
      <c r="D253" s="304"/>
      <c r="E253" s="305">
        <f>$E$7</f>
        <v>2021</v>
      </c>
      <c r="F253" s="304"/>
      <c r="G253" s="305">
        <f>$G$7</f>
        <v>2022</v>
      </c>
      <c r="H253" s="304"/>
      <c r="I253" s="305">
        <f>$I$7</f>
        <v>2023</v>
      </c>
      <c r="J253" s="304"/>
      <c r="K253" s="305">
        <f>$K$7</f>
        <v>2024</v>
      </c>
      <c r="L253" s="304"/>
      <c r="M253" s="305">
        <f>$M$7</f>
        <v>2025</v>
      </c>
      <c r="N253" s="306"/>
    </row>
    <row r="254" spans="2:15" ht="16.5" thickTop="1" thickBot="1" x14ac:dyDescent="0.3">
      <c r="B254" s="87"/>
      <c r="C254" s="116" t="s">
        <v>71</v>
      </c>
      <c r="D254" s="117" t="str">
        <f>CONCATENATE("var. ",RIGHT(C253,2),"/",RIGHT(C253-1,2))</f>
        <v>var. 20/19</v>
      </c>
      <c r="E254" s="118" t="s">
        <v>71</v>
      </c>
      <c r="F254" s="117" t="s">
        <v>243</v>
      </c>
      <c r="G254" s="118" t="s">
        <v>71</v>
      </c>
      <c r="H254" s="117" t="s">
        <v>243</v>
      </c>
      <c r="I254" s="118" t="s">
        <v>71</v>
      </c>
      <c r="J254" s="117" t="s">
        <v>243</v>
      </c>
      <c r="K254" s="118" t="s">
        <v>71</v>
      </c>
      <c r="L254" s="117" t="s">
        <v>243</v>
      </c>
      <c r="M254" s="118" t="s">
        <v>71</v>
      </c>
      <c r="N254" s="117" t="s">
        <v>265</v>
      </c>
    </row>
    <row r="255" spans="2:15" x14ac:dyDescent="0.25">
      <c r="B255" s="119" t="s">
        <v>73</v>
      </c>
      <c r="C255" s="120">
        <v>1077</v>
      </c>
      <c r="D255" s="121">
        <v>-0.10100166944908184</v>
      </c>
      <c r="E255" s="120">
        <v>14</v>
      </c>
      <c r="F255" s="121">
        <f t="shared" ref="F255:L267" si="26">IFERROR(E255/C255-1,"-")</f>
        <v>-0.98700092850510679</v>
      </c>
      <c r="G255" s="120">
        <v>82</v>
      </c>
      <c r="H255" s="121">
        <f t="shared" si="26"/>
        <v>4.8571428571428568</v>
      </c>
      <c r="I255" s="120">
        <v>135</v>
      </c>
      <c r="J255" s="121">
        <f t="shared" si="26"/>
        <v>0.64634146341463405</v>
      </c>
      <c r="K255" s="120">
        <v>49</v>
      </c>
      <c r="L255" s="121">
        <f t="shared" si="26"/>
        <v>-0.63703703703703707</v>
      </c>
      <c r="M255" s="120">
        <v>393</v>
      </c>
      <c r="N255" s="121">
        <f t="shared" ref="N255:N259" si="27">IFERROR(M255/K255-1,"-")</f>
        <v>7.0204081632653068</v>
      </c>
    </row>
    <row r="256" spans="2:15" x14ac:dyDescent="0.25">
      <c r="B256" s="119" t="s">
        <v>75</v>
      </c>
      <c r="C256" s="120">
        <v>252</v>
      </c>
      <c r="D256" s="121">
        <v>0.17209302325581399</v>
      </c>
      <c r="E256" s="120">
        <v>0</v>
      </c>
      <c r="F256" s="121">
        <f t="shared" si="26"/>
        <v>-1</v>
      </c>
      <c r="G256" s="120">
        <v>102</v>
      </c>
      <c r="H256" s="121" t="str">
        <f t="shared" si="26"/>
        <v>-</v>
      </c>
      <c r="I256" s="120">
        <v>147</v>
      </c>
      <c r="J256" s="121">
        <f t="shared" si="26"/>
        <v>0.44117647058823528</v>
      </c>
      <c r="K256" s="120">
        <v>198</v>
      </c>
      <c r="L256" s="121">
        <f t="shared" si="26"/>
        <v>0.34693877551020402</v>
      </c>
      <c r="M256" s="120">
        <v>71</v>
      </c>
      <c r="N256" s="121">
        <f t="shared" si="27"/>
        <v>-0.64141414141414144</v>
      </c>
    </row>
    <row r="257" spans="2:14" x14ac:dyDescent="0.25">
      <c r="B257" s="119" t="s">
        <v>77</v>
      </c>
      <c r="C257" s="120">
        <v>159</v>
      </c>
      <c r="D257" s="121">
        <v>1.65</v>
      </c>
      <c r="E257" s="120">
        <v>26</v>
      </c>
      <c r="F257" s="121">
        <f t="shared" si="26"/>
        <v>-0.83647798742138368</v>
      </c>
      <c r="G257" s="120">
        <v>41</v>
      </c>
      <c r="H257" s="121">
        <f t="shared" si="26"/>
        <v>0.57692307692307687</v>
      </c>
      <c r="I257" s="120">
        <v>100</v>
      </c>
      <c r="J257" s="121">
        <f t="shared" si="26"/>
        <v>1.4390243902439024</v>
      </c>
      <c r="K257" s="120">
        <v>40</v>
      </c>
      <c r="L257" s="121">
        <f t="shared" si="26"/>
        <v>-0.6</v>
      </c>
      <c r="M257" s="120">
        <v>152</v>
      </c>
      <c r="N257" s="121">
        <f t="shared" si="27"/>
        <v>2.8</v>
      </c>
    </row>
    <row r="258" spans="2:14" x14ac:dyDescent="0.25">
      <c r="B258" s="119" t="s">
        <v>79</v>
      </c>
      <c r="C258" s="120">
        <v>0</v>
      </c>
      <c r="D258" s="121">
        <v>-1</v>
      </c>
      <c r="E258" s="120">
        <v>6</v>
      </c>
      <c r="F258" s="121" t="str">
        <f t="shared" si="26"/>
        <v>-</v>
      </c>
      <c r="G258" s="120">
        <v>7</v>
      </c>
      <c r="H258" s="121">
        <f t="shared" si="26"/>
        <v>0.16666666666666674</v>
      </c>
      <c r="I258" s="120">
        <v>54</v>
      </c>
      <c r="J258" s="121">
        <f t="shared" si="26"/>
        <v>6.7142857142857144</v>
      </c>
      <c r="K258" s="120">
        <v>77</v>
      </c>
      <c r="L258" s="121">
        <f t="shared" si="26"/>
        <v>0.42592592592592582</v>
      </c>
      <c r="M258" s="120">
        <v>26</v>
      </c>
      <c r="N258" s="121">
        <f t="shared" si="27"/>
        <v>-0.66233766233766234</v>
      </c>
    </row>
    <row r="259" spans="2:14" x14ac:dyDescent="0.25">
      <c r="B259" s="119" t="s">
        <v>81</v>
      </c>
      <c r="C259" s="120">
        <v>0</v>
      </c>
      <c r="D259" s="121">
        <v>-1</v>
      </c>
      <c r="E259" s="120">
        <v>9</v>
      </c>
      <c r="F259" s="121" t="str">
        <f t="shared" si="26"/>
        <v>-</v>
      </c>
      <c r="G259" s="120">
        <v>10</v>
      </c>
      <c r="H259" s="121">
        <f t="shared" si="26"/>
        <v>0.11111111111111116</v>
      </c>
      <c r="I259" s="120">
        <v>2</v>
      </c>
      <c r="J259" s="121">
        <f t="shared" si="26"/>
        <v>-0.8</v>
      </c>
      <c r="K259" s="120">
        <v>0</v>
      </c>
      <c r="L259" s="121">
        <f t="shared" si="26"/>
        <v>-1</v>
      </c>
      <c r="M259" s="120">
        <v>218</v>
      </c>
      <c r="N259" s="121" t="str">
        <f t="shared" si="27"/>
        <v>-</v>
      </c>
    </row>
    <row r="260" spans="2:14" x14ac:dyDescent="0.25">
      <c r="B260" s="119" t="s">
        <v>83</v>
      </c>
      <c r="C260" s="120">
        <v>0</v>
      </c>
      <c r="D260" s="121">
        <v>-1</v>
      </c>
      <c r="E260" s="120">
        <v>0</v>
      </c>
      <c r="F260" s="121" t="str">
        <f t="shared" si="26"/>
        <v>-</v>
      </c>
      <c r="G260" s="120">
        <v>1</v>
      </c>
      <c r="H260" s="121" t="str">
        <f t="shared" si="26"/>
        <v>-</v>
      </c>
      <c r="I260" s="120">
        <v>5</v>
      </c>
      <c r="J260" s="121">
        <f t="shared" si="26"/>
        <v>4</v>
      </c>
      <c r="K260" s="120">
        <v>1</v>
      </c>
      <c r="L260" s="121">
        <f t="shared" si="26"/>
        <v>-0.8</v>
      </c>
      <c r="M260" s="120"/>
      <c r="N260" s="121"/>
    </row>
    <row r="261" spans="2:14" x14ac:dyDescent="0.25">
      <c r="B261" s="119" t="s">
        <v>85</v>
      </c>
      <c r="C261" s="120">
        <v>0</v>
      </c>
      <c r="D261" s="121">
        <v>-1</v>
      </c>
      <c r="E261" s="120">
        <v>17</v>
      </c>
      <c r="F261" s="121" t="str">
        <f t="shared" si="26"/>
        <v>-</v>
      </c>
      <c r="G261" s="120">
        <v>11</v>
      </c>
      <c r="H261" s="121">
        <f t="shared" si="26"/>
        <v>-0.3529411764705882</v>
      </c>
      <c r="I261" s="120">
        <v>0</v>
      </c>
      <c r="J261" s="121">
        <f t="shared" si="26"/>
        <v>-1</v>
      </c>
      <c r="K261" s="120">
        <v>0</v>
      </c>
      <c r="L261" s="121" t="str">
        <f t="shared" si="26"/>
        <v>-</v>
      </c>
      <c r="M261" s="120"/>
      <c r="N261" s="121"/>
    </row>
    <row r="262" spans="2:14" x14ac:dyDescent="0.25">
      <c r="B262" s="119" t="s">
        <v>87</v>
      </c>
      <c r="C262" s="120">
        <v>0</v>
      </c>
      <c r="D262" s="121">
        <v>-1</v>
      </c>
      <c r="E262" s="120">
        <v>38</v>
      </c>
      <c r="F262" s="121" t="str">
        <f t="shared" si="26"/>
        <v>-</v>
      </c>
      <c r="G262" s="120">
        <v>4</v>
      </c>
      <c r="H262" s="121">
        <f t="shared" si="26"/>
        <v>-0.89473684210526316</v>
      </c>
      <c r="I262" s="120">
        <v>15</v>
      </c>
      <c r="J262" s="121">
        <f t="shared" si="26"/>
        <v>2.75</v>
      </c>
      <c r="K262" s="120">
        <v>13</v>
      </c>
      <c r="L262" s="121">
        <f t="shared" si="26"/>
        <v>-0.1333333333333333</v>
      </c>
      <c r="M262" s="120"/>
      <c r="N262" s="121"/>
    </row>
    <row r="263" spans="2:14" x14ac:dyDescent="0.25">
      <c r="B263" s="119" t="s">
        <v>89</v>
      </c>
      <c r="C263" s="120">
        <v>0</v>
      </c>
      <c r="D263" s="121">
        <v>-1</v>
      </c>
      <c r="E263" s="120">
        <v>2</v>
      </c>
      <c r="F263" s="121" t="str">
        <f t="shared" si="26"/>
        <v>-</v>
      </c>
      <c r="G263" s="120">
        <v>0</v>
      </c>
      <c r="H263" s="121">
        <f t="shared" si="26"/>
        <v>-1</v>
      </c>
      <c r="I263" s="120">
        <v>0</v>
      </c>
      <c r="J263" s="121" t="str">
        <f t="shared" si="26"/>
        <v>-</v>
      </c>
      <c r="K263" s="120">
        <v>9</v>
      </c>
      <c r="L263" s="121" t="str">
        <f t="shared" si="26"/>
        <v>-</v>
      </c>
      <c r="M263" s="120"/>
      <c r="N263" s="121"/>
    </row>
    <row r="264" spans="2:14" x14ac:dyDescent="0.25">
      <c r="B264" s="119" t="s">
        <v>91</v>
      </c>
      <c r="C264" s="120">
        <v>6</v>
      </c>
      <c r="D264" s="121">
        <v>-0.93258426966292141</v>
      </c>
      <c r="E264" s="120">
        <v>52</v>
      </c>
      <c r="F264" s="121">
        <f t="shared" si="26"/>
        <v>7.6666666666666661</v>
      </c>
      <c r="G264" s="120">
        <v>13</v>
      </c>
      <c r="H264" s="121">
        <f t="shared" si="26"/>
        <v>-0.75</v>
      </c>
      <c r="I264" s="120">
        <v>62</v>
      </c>
      <c r="J264" s="121">
        <f t="shared" si="26"/>
        <v>3.7692307692307692</v>
      </c>
      <c r="K264" s="120">
        <v>26</v>
      </c>
      <c r="L264" s="121">
        <f t="shared" si="26"/>
        <v>-0.58064516129032251</v>
      </c>
      <c r="M264" s="120"/>
      <c r="N264" s="121"/>
    </row>
    <row r="265" spans="2:14" x14ac:dyDescent="0.25">
      <c r="B265" s="119" t="s">
        <v>93</v>
      </c>
      <c r="C265" s="120">
        <v>15</v>
      </c>
      <c r="D265" s="121">
        <v>-0.97645211930926212</v>
      </c>
      <c r="E265" s="120">
        <v>157</v>
      </c>
      <c r="F265" s="121">
        <f t="shared" si="26"/>
        <v>9.4666666666666668</v>
      </c>
      <c r="G265" s="120">
        <v>16</v>
      </c>
      <c r="H265" s="121">
        <f t="shared" si="26"/>
        <v>-0.89808917197452232</v>
      </c>
      <c r="I265" s="120">
        <v>42</v>
      </c>
      <c r="J265" s="121">
        <f t="shared" si="26"/>
        <v>1.625</v>
      </c>
      <c r="K265" s="120">
        <v>56</v>
      </c>
      <c r="L265" s="121">
        <f t="shared" si="26"/>
        <v>0.33333333333333326</v>
      </c>
      <c r="M265" s="120"/>
      <c r="N265" s="121"/>
    </row>
    <row r="266" spans="2:14" x14ac:dyDescent="0.25">
      <c r="B266" s="119" t="s">
        <v>95</v>
      </c>
      <c r="C266" s="120">
        <v>19</v>
      </c>
      <c r="D266" s="121">
        <v>-0.98129921259842523</v>
      </c>
      <c r="E266" s="120">
        <v>111</v>
      </c>
      <c r="F266" s="121">
        <f t="shared" si="26"/>
        <v>4.8421052631578947</v>
      </c>
      <c r="G266" s="120">
        <v>131</v>
      </c>
      <c r="H266" s="121">
        <f t="shared" si="26"/>
        <v>0.18018018018018012</v>
      </c>
      <c r="I266" s="120">
        <v>73</v>
      </c>
      <c r="J266" s="121">
        <f t="shared" si="26"/>
        <v>-0.4427480916030534</v>
      </c>
      <c r="K266" s="120">
        <v>164</v>
      </c>
      <c r="L266" s="121">
        <f t="shared" si="26"/>
        <v>1.2465753424657535</v>
      </c>
      <c r="M266" s="120"/>
      <c r="N266" s="121"/>
    </row>
    <row r="267" spans="2:14" ht="15.75" x14ac:dyDescent="0.25">
      <c r="B267" s="122" t="s">
        <v>32</v>
      </c>
      <c r="C267" s="123">
        <v>1531</v>
      </c>
      <c r="D267" s="124">
        <v>-0.55942446043165472</v>
      </c>
      <c r="E267" s="123">
        <v>432</v>
      </c>
      <c r="F267" s="124">
        <f t="shared" si="26"/>
        <v>-0.71783148269105168</v>
      </c>
      <c r="G267" s="123">
        <v>418</v>
      </c>
      <c r="H267" s="124">
        <f t="shared" si="26"/>
        <v>-3.240740740740744E-2</v>
      </c>
      <c r="I267" s="123">
        <v>635</v>
      </c>
      <c r="J267" s="124">
        <f t="shared" si="26"/>
        <v>0.51913875598086134</v>
      </c>
      <c r="K267" s="123">
        <v>633</v>
      </c>
      <c r="L267" s="124">
        <f t="shared" si="26"/>
        <v>-3.1496062992125706E-3</v>
      </c>
      <c r="M267" s="123">
        <v>860</v>
      </c>
      <c r="N267" s="124">
        <v>1.3626373626373627</v>
      </c>
    </row>
    <row r="268" spans="2:14" ht="6" customHeight="1" x14ac:dyDescent="0.25"/>
    <row r="269" spans="2:14" x14ac:dyDescent="0.25">
      <c r="B269" s="107" t="s">
        <v>57</v>
      </c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</row>
    <row r="270" spans="2:14" x14ac:dyDescent="0.25">
      <c r="C270" s="125"/>
      <c r="K270" s="125"/>
      <c r="N270" s="81"/>
    </row>
  </sheetData>
  <mergeCells count="96">
    <mergeCell ref="B250:N250"/>
    <mergeCell ref="C252:N252"/>
    <mergeCell ref="C253:D253"/>
    <mergeCell ref="E253:F253"/>
    <mergeCell ref="G253:H253"/>
    <mergeCell ref="I253:J253"/>
    <mergeCell ref="K253:L253"/>
    <mergeCell ref="M253:N253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52F26-EDA7-498A-920B-391B9CE6AB71}">
  <sheetPr>
    <tabColor rgb="FFF29140"/>
  </sheetPr>
  <dimension ref="A4:O48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79" t="s">
        <v>263</v>
      </c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1" t="s">
        <v>134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</row>
    <row r="7" spans="1:15" ht="22.5" thickTop="1" thickBot="1" x14ac:dyDescent="0.3">
      <c r="B7" s="111"/>
      <c r="C7" s="305">
        <f>E7-1</f>
        <v>2020</v>
      </c>
      <c r="D7" s="304"/>
      <c r="E7" s="305">
        <f>G7-1</f>
        <v>2021</v>
      </c>
      <c r="F7" s="304"/>
      <c r="G7" s="305">
        <f>I7-1</f>
        <v>2022</v>
      </c>
      <c r="H7" s="304"/>
      <c r="I7" s="305">
        <f>K7-1</f>
        <v>2023</v>
      </c>
      <c r="J7" s="304"/>
      <c r="K7" s="305">
        <f>M7-1</f>
        <v>2024</v>
      </c>
      <c r="L7" s="304"/>
      <c r="M7" s="305">
        <v>2025</v>
      </c>
      <c r="N7" s="306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5" x14ac:dyDescent="0.25">
      <c r="A9" s="1" t="s">
        <v>72</v>
      </c>
      <c r="B9" s="119" t="s">
        <v>73</v>
      </c>
      <c r="C9" s="120">
        <v>21024</v>
      </c>
      <c r="D9" s="121">
        <v>-0.1447052601602864</v>
      </c>
      <c r="E9" s="120">
        <v>2960</v>
      </c>
      <c r="F9" s="121">
        <f t="shared" ref="F9:L21" si="0">IFERROR(E9/C9-1,"-")</f>
        <v>-0.85920852359208522</v>
      </c>
      <c r="G9" s="120">
        <v>13922</v>
      </c>
      <c r="H9" s="121">
        <f t="shared" si="0"/>
        <v>3.7033783783783782</v>
      </c>
      <c r="I9" s="120">
        <v>17982</v>
      </c>
      <c r="J9" s="121">
        <f t="shared" si="0"/>
        <v>0.29162476655652925</v>
      </c>
      <c r="K9" s="120">
        <v>21297</v>
      </c>
      <c r="L9" s="121">
        <f t="shared" si="0"/>
        <v>0.18435101768435103</v>
      </c>
      <c r="M9" s="120">
        <v>21020</v>
      </c>
      <c r="N9" s="121">
        <f t="shared" ref="N9:N13" si="1">IFERROR(M9/K9-1,"-")</f>
        <v>-1.3006526740855562E-2</v>
      </c>
    </row>
    <row r="10" spans="1:15" x14ac:dyDescent="0.25">
      <c r="A10" s="1" t="s">
        <v>74</v>
      </c>
      <c r="B10" s="119" t="s">
        <v>75</v>
      </c>
      <c r="C10" s="120">
        <v>20377</v>
      </c>
      <c r="D10" s="121">
        <v>2.4793804063568681E-2</v>
      </c>
      <c r="E10" s="120">
        <v>2006</v>
      </c>
      <c r="F10" s="121">
        <f t="shared" si="0"/>
        <v>-0.90155567551651372</v>
      </c>
      <c r="G10" s="120">
        <v>13217</v>
      </c>
      <c r="H10" s="121">
        <f t="shared" si="0"/>
        <v>5.5887337986041876</v>
      </c>
      <c r="I10" s="120">
        <v>16181</v>
      </c>
      <c r="J10" s="121">
        <f t="shared" si="0"/>
        <v>0.22425663917681771</v>
      </c>
      <c r="K10" s="120">
        <v>18659</v>
      </c>
      <c r="L10" s="121">
        <f t="shared" si="0"/>
        <v>0.1531425746245596</v>
      </c>
      <c r="M10" s="120">
        <v>17956</v>
      </c>
      <c r="N10" s="121">
        <f t="shared" si="1"/>
        <v>-3.7676188434535574E-2</v>
      </c>
    </row>
    <row r="11" spans="1:15" x14ac:dyDescent="0.25">
      <c r="A11" s="1" t="s">
        <v>76</v>
      </c>
      <c r="B11" s="119" t="s">
        <v>77</v>
      </c>
      <c r="C11" s="120">
        <v>12337</v>
      </c>
      <c r="D11" s="121">
        <v>-0.48828238417188596</v>
      </c>
      <c r="E11" s="120">
        <v>3881</v>
      </c>
      <c r="F11" s="121">
        <f t="shared" si="0"/>
        <v>-0.68541784874766964</v>
      </c>
      <c r="G11" s="120">
        <v>17020</v>
      </c>
      <c r="H11" s="121">
        <f t="shared" si="0"/>
        <v>3.3854676629734604</v>
      </c>
      <c r="I11" s="120">
        <v>18269</v>
      </c>
      <c r="J11" s="121">
        <f t="shared" si="0"/>
        <v>7.3384253819036349E-2</v>
      </c>
      <c r="K11" s="120">
        <v>20797</v>
      </c>
      <c r="L11" s="121">
        <f t="shared" si="0"/>
        <v>0.13837648475559683</v>
      </c>
      <c r="M11" s="120">
        <v>17777</v>
      </c>
      <c r="N11" s="121">
        <f t="shared" si="1"/>
        <v>-0.14521325191133339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3601</v>
      </c>
      <c r="F12" s="121" t="str">
        <f t="shared" si="0"/>
        <v>-</v>
      </c>
      <c r="G12" s="120">
        <v>12113</v>
      </c>
      <c r="H12" s="121">
        <f t="shared" si="0"/>
        <v>2.3637878367120244</v>
      </c>
      <c r="I12" s="120">
        <v>13117</v>
      </c>
      <c r="J12" s="121">
        <f t="shared" si="0"/>
        <v>8.2886155370263337E-2</v>
      </c>
      <c r="K12" s="120">
        <v>14586</v>
      </c>
      <c r="L12" s="121">
        <f t="shared" si="0"/>
        <v>0.11199207135778</v>
      </c>
      <c r="M12" s="120">
        <v>13911</v>
      </c>
      <c r="N12" s="121">
        <f t="shared" si="1"/>
        <v>-4.6277252159605098E-2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3321</v>
      </c>
      <c r="F13" s="121" t="str">
        <f t="shared" si="0"/>
        <v>-</v>
      </c>
      <c r="G13" s="120">
        <v>11098</v>
      </c>
      <c r="H13" s="121">
        <f t="shared" si="0"/>
        <v>2.3417645287563986</v>
      </c>
      <c r="I13" s="120">
        <v>10740</v>
      </c>
      <c r="J13" s="121">
        <f t="shared" si="0"/>
        <v>-3.2258064516129004E-2</v>
      </c>
      <c r="K13" s="120">
        <v>7817</v>
      </c>
      <c r="L13" s="121">
        <f t="shared" si="0"/>
        <v>-0.27216014897579144</v>
      </c>
      <c r="M13" s="120">
        <v>10049</v>
      </c>
      <c r="N13" s="121">
        <f t="shared" si="1"/>
        <v>0.28553153383651009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5772</v>
      </c>
      <c r="F14" s="121" t="str">
        <f t="shared" si="0"/>
        <v>-</v>
      </c>
      <c r="G14" s="120">
        <v>11814</v>
      </c>
      <c r="H14" s="121">
        <f t="shared" si="0"/>
        <v>1.0467775467775469</v>
      </c>
      <c r="I14" s="120">
        <v>11134</v>
      </c>
      <c r="J14" s="121">
        <f t="shared" si="0"/>
        <v>-5.7558828508549209E-2</v>
      </c>
      <c r="K14" s="120">
        <v>12283</v>
      </c>
      <c r="L14" s="121">
        <f t="shared" si="0"/>
        <v>0.10319741332854315</v>
      </c>
      <c r="M14" s="120"/>
      <c r="N14" s="121"/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8689</v>
      </c>
      <c r="F15" s="121" t="str">
        <f t="shared" si="0"/>
        <v>-</v>
      </c>
      <c r="G15" s="120">
        <v>11471</v>
      </c>
      <c r="H15" s="121">
        <f t="shared" si="0"/>
        <v>0.32017493382437556</v>
      </c>
      <c r="I15" s="120">
        <v>10514</v>
      </c>
      <c r="J15" s="121">
        <f t="shared" si="0"/>
        <v>-8.3427774387586084E-2</v>
      </c>
      <c r="K15" s="120">
        <v>12513</v>
      </c>
      <c r="L15" s="121">
        <f t="shared" si="0"/>
        <v>0.1901274491154652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3632</v>
      </c>
      <c r="D16" s="121">
        <v>-0.7811784552355705</v>
      </c>
      <c r="E16" s="120">
        <v>10607</v>
      </c>
      <c r="F16" s="121">
        <f t="shared" si="0"/>
        <v>1.920429515418502</v>
      </c>
      <c r="G16" s="120">
        <v>14845</v>
      </c>
      <c r="H16" s="121">
        <f t="shared" si="0"/>
        <v>0.39954746865277646</v>
      </c>
      <c r="I16" s="120">
        <v>12529</v>
      </c>
      <c r="J16" s="121">
        <f t="shared" si="0"/>
        <v>-0.15601212529471198</v>
      </c>
      <c r="K16" s="120">
        <v>16653</v>
      </c>
      <c r="L16" s="121">
        <f t="shared" si="0"/>
        <v>0.32915635725117731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1029</v>
      </c>
      <c r="D17" s="121">
        <v>-0.94968215158924207</v>
      </c>
      <c r="E17" s="120">
        <v>12114</v>
      </c>
      <c r="F17" s="121">
        <f t="shared" si="0"/>
        <v>10.772594752186588</v>
      </c>
      <c r="G17" s="120">
        <v>13618</v>
      </c>
      <c r="H17" s="121">
        <f t="shared" si="0"/>
        <v>0.12415387155357438</v>
      </c>
      <c r="I17" s="120">
        <v>13736</v>
      </c>
      <c r="J17" s="121">
        <f t="shared" si="0"/>
        <v>8.6650022029666207E-3</v>
      </c>
      <c r="K17" s="120">
        <v>17692</v>
      </c>
      <c r="L17" s="121">
        <f t="shared" si="0"/>
        <v>0.28800232964472916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1107</v>
      </c>
      <c r="D18" s="121">
        <v>-0.94048707058760284</v>
      </c>
      <c r="E18" s="120">
        <v>14521</v>
      </c>
      <c r="F18" s="121">
        <f t="shared" si="0"/>
        <v>12.117434507678411</v>
      </c>
      <c r="G18" s="120">
        <v>14638</v>
      </c>
      <c r="H18" s="121">
        <f t="shared" si="0"/>
        <v>8.0572963294538447E-3</v>
      </c>
      <c r="I18" s="120">
        <v>17811</v>
      </c>
      <c r="J18" s="121">
        <f t="shared" si="0"/>
        <v>0.21676458532586418</v>
      </c>
      <c r="K18" s="120">
        <v>17886</v>
      </c>
      <c r="L18" s="121">
        <f t="shared" si="0"/>
        <v>4.2108809162877403E-3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2386</v>
      </c>
      <c r="D19" s="121">
        <v>-0.89521760133503137</v>
      </c>
      <c r="E19" s="120">
        <v>16459</v>
      </c>
      <c r="F19" s="121">
        <f t="shared" si="0"/>
        <v>5.8981559094719191</v>
      </c>
      <c r="G19" s="120">
        <v>16513</v>
      </c>
      <c r="H19" s="121">
        <f t="shared" si="0"/>
        <v>3.2808797618324448E-3</v>
      </c>
      <c r="I19" s="120">
        <v>20095</v>
      </c>
      <c r="J19" s="121">
        <f t="shared" si="0"/>
        <v>0.21692000242233389</v>
      </c>
      <c r="K19" s="120">
        <v>15945</v>
      </c>
      <c r="L19" s="121">
        <f t="shared" si="0"/>
        <v>-0.20651903458571785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3004</v>
      </c>
      <c r="D20" s="121">
        <v>-0.86338623857383234</v>
      </c>
      <c r="E20" s="120">
        <v>14831</v>
      </c>
      <c r="F20" s="121">
        <f t="shared" si="0"/>
        <v>3.9370838881491341</v>
      </c>
      <c r="G20" s="120">
        <v>18070</v>
      </c>
      <c r="H20" s="121">
        <f t="shared" si="0"/>
        <v>0.21839390465915987</v>
      </c>
      <c r="I20" s="120">
        <v>19927</v>
      </c>
      <c r="J20" s="121">
        <f t="shared" si="0"/>
        <v>0.1027670171555064</v>
      </c>
      <c r="K20" s="120">
        <v>18514</v>
      </c>
      <c r="L20" s="121">
        <f t="shared" si="0"/>
        <v>-7.090881718271691E-2</v>
      </c>
      <c r="M20" s="120"/>
      <c r="N20" s="121"/>
    </row>
    <row r="21" spans="1:15" ht="15.75" x14ac:dyDescent="0.25">
      <c r="A21" s="1"/>
      <c r="B21" s="122" t="s">
        <v>32</v>
      </c>
      <c r="C21" s="123">
        <v>65275</v>
      </c>
      <c r="D21" s="124">
        <v>-0.72198205181717889</v>
      </c>
      <c r="E21" s="123">
        <v>98762</v>
      </c>
      <c r="F21" s="124">
        <f t="shared" si="0"/>
        <v>0.51301417081577938</v>
      </c>
      <c r="G21" s="123">
        <v>168339</v>
      </c>
      <c r="H21" s="124">
        <f t="shared" si="0"/>
        <v>0.70449160608331129</v>
      </c>
      <c r="I21" s="123">
        <v>182035</v>
      </c>
      <c r="J21" s="124">
        <f t="shared" si="0"/>
        <v>8.1359637398344953E-2</v>
      </c>
      <c r="K21" s="123">
        <v>194642</v>
      </c>
      <c r="L21" s="124">
        <f t="shared" si="0"/>
        <v>6.925591232455286E-2</v>
      </c>
      <c r="M21" s="123">
        <v>80713</v>
      </c>
      <c r="N21" s="124">
        <v>-2.9378517485208477E-2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K24" s="125"/>
      <c r="N24" s="81"/>
    </row>
    <row r="26" spans="1:15" ht="48.75" customHeight="1" thickBot="1" x14ac:dyDescent="0.3">
      <c r="B26" s="279" t="s">
        <v>276</v>
      </c>
      <c r="C26" s="279"/>
      <c r="D26" s="279"/>
      <c r="E26" s="279"/>
      <c r="F26" s="279"/>
      <c r="G26" s="279"/>
      <c r="H26" s="279"/>
      <c r="I26" s="279"/>
      <c r="J26" s="279"/>
      <c r="K26" s="279"/>
      <c r="L26" s="279"/>
      <c r="M26" s="279"/>
      <c r="N26" s="279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1" t="s">
        <v>139</v>
      </c>
      <c r="D28" s="302"/>
      <c r="E28" s="302"/>
      <c r="F28" s="302"/>
      <c r="G28" s="302"/>
      <c r="H28" s="302"/>
      <c r="I28" s="302"/>
      <c r="J28" s="302"/>
      <c r="K28" s="302"/>
      <c r="L28" s="302"/>
      <c r="M28" s="302"/>
      <c r="N28" s="302"/>
    </row>
    <row r="29" spans="1:15" ht="22.5" thickTop="1" thickBot="1" x14ac:dyDescent="0.3">
      <c r="B29" s="111"/>
      <c r="C29" s="303">
        <f>C$7</f>
        <v>2020</v>
      </c>
      <c r="D29" s="304"/>
      <c r="E29" s="303">
        <f>E$7</f>
        <v>2021</v>
      </c>
      <c r="F29" s="304"/>
      <c r="G29" s="303">
        <f>G$7</f>
        <v>2022</v>
      </c>
      <c r="H29" s="304"/>
      <c r="I29" s="303">
        <f>I$7</f>
        <v>2023</v>
      </c>
      <c r="J29" s="304"/>
      <c r="K29" s="303">
        <f>K$7</f>
        <v>2024</v>
      </c>
      <c r="L29" s="304"/>
      <c r="M29" s="305">
        <f>M$7</f>
        <v>2025</v>
      </c>
      <c r="N29" s="306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",RIGHT(E29,2),"/",RIGHT(C29,2))</f>
        <v>var 21/20</v>
      </c>
      <c r="G30" s="118" t="s">
        <v>71</v>
      </c>
      <c r="H30" s="117" t="str">
        <f>CONCATENATE("var ",RIGHT(G29,2),"/",RIGHT(E29,2))</f>
        <v>var 22/21</v>
      </c>
      <c r="I30" s="118" t="s">
        <v>71</v>
      </c>
      <c r="J30" s="117" t="str">
        <f>CONCATENATE("var ",RIGHT(I29,2),"/",RIGHT(G29,2))</f>
        <v>var 23/22</v>
      </c>
      <c r="K30" s="118" t="s">
        <v>71</v>
      </c>
      <c r="L30" s="117" t="str">
        <f>CONCATENATE("var ",RIGHT(K29,2),"/",RIGHT(I29,2))</f>
        <v>var 24/23</v>
      </c>
      <c r="M30" s="118" t="s">
        <v>71</v>
      </c>
      <c r="N30" s="117" t="str">
        <f>CONCATENATE("var ",RIGHT(M29,2),"/",RIGHT(K29,2))</f>
        <v>var 25/24</v>
      </c>
    </row>
    <row r="31" spans="1:15" x14ac:dyDescent="0.25">
      <c r="B31" s="119" t="s">
        <v>73</v>
      </c>
      <c r="C31" s="120">
        <v>15585</v>
      </c>
      <c r="D31" s="121">
        <v>-0.18514064624071946</v>
      </c>
      <c r="E31" s="120">
        <v>2960</v>
      </c>
      <c r="F31" s="121">
        <f t="shared" ref="F31:J43" si="2">IFERROR(E31/C31-1,"-")</f>
        <v>-0.81007378889958293</v>
      </c>
      <c r="G31" s="120">
        <v>13922</v>
      </c>
      <c r="H31" s="121">
        <f t="shared" si="2"/>
        <v>3.7033783783783782</v>
      </c>
      <c r="I31" s="120">
        <v>17515</v>
      </c>
      <c r="J31" s="121">
        <f t="shared" si="2"/>
        <v>0.2580807355265049</v>
      </c>
      <c r="K31" s="120">
        <v>20913</v>
      </c>
      <c r="L31" s="121">
        <f t="shared" ref="L31:L43" si="3">IFERROR(K31/I31-1,"-")</f>
        <v>0.1940051384527548</v>
      </c>
      <c r="M31" s="120">
        <v>20677</v>
      </c>
      <c r="N31" s="121">
        <f t="shared" ref="N31:N35" si="4">IFERROR(M31/K31-1,"-")</f>
        <v>-1.1284846746043131E-2</v>
      </c>
    </row>
    <row r="32" spans="1:15" x14ac:dyDescent="0.25">
      <c r="B32" s="119" t="s">
        <v>75</v>
      </c>
      <c r="C32" s="120">
        <v>17145</v>
      </c>
      <c r="D32" s="121">
        <v>2.9049876958165743E-2</v>
      </c>
      <c r="E32" s="120">
        <v>2006</v>
      </c>
      <c r="F32" s="121">
        <f t="shared" si="2"/>
        <v>-0.88299795858850971</v>
      </c>
      <c r="G32" s="120">
        <v>13217</v>
      </c>
      <c r="H32" s="121">
        <f t="shared" si="2"/>
        <v>5.5887337986041876</v>
      </c>
      <c r="I32" s="120">
        <v>15801</v>
      </c>
      <c r="J32" s="121">
        <f t="shared" si="2"/>
        <v>0.1955057880003026</v>
      </c>
      <c r="K32" s="120">
        <v>18321</v>
      </c>
      <c r="L32" s="121">
        <f t="shared" si="3"/>
        <v>0.15948357698879811</v>
      </c>
      <c r="M32" s="120">
        <v>17559</v>
      </c>
      <c r="N32" s="121">
        <f t="shared" si="4"/>
        <v>-4.159161617815621E-2</v>
      </c>
    </row>
    <row r="33" spans="2:14" x14ac:dyDescent="0.25">
      <c r="B33" s="119" t="s">
        <v>77</v>
      </c>
      <c r="C33" s="120">
        <v>9766</v>
      </c>
      <c r="D33" s="121">
        <v>-0.52009828009828007</v>
      </c>
      <c r="E33" s="120">
        <v>3881</v>
      </c>
      <c r="F33" s="121">
        <f t="shared" si="2"/>
        <v>-0.60260086012697112</v>
      </c>
      <c r="G33" s="120">
        <v>17020</v>
      </c>
      <c r="H33" s="121">
        <f t="shared" si="2"/>
        <v>3.3854676629734604</v>
      </c>
      <c r="I33" s="120">
        <v>17964</v>
      </c>
      <c r="J33" s="121">
        <f t="shared" si="2"/>
        <v>5.5464159811985825E-2</v>
      </c>
      <c r="K33" s="120">
        <v>20362</v>
      </c>
      <c r="L33" s="121">
        <f t="shared" si="3"/>
        <v>0.13348920062346914</v>
      </c>
      <c r="M33" s="120">
        <v>17474</v>
      </c>
      <c r="N33" s="121">
        <f t="shared" si="4"/>
        <v>-0.14183282585207735</v>
      </c>
    </row>
    <row r="34" spans="2:14" x14ac:dyDescent="0.25">
      <c r="B34" s="119" t="s">
        <v>79</v>
      </c>
      <c r="C34" s="120">
        <v>0</v>
      </c>
      <c r="D34" s="121">
        <v>-1</v>
      </c>
      <c r="E34" s="120">
        <v>3601</v>
      </c>
      <c r="F34" s="121" t="str">
        <f t="shared" si="2"/>
        <v>-</v>
      </c>
      <c r="G34" s="120">
        <v>12113</v>
      </c>
      <c r="H34" s="121">
        <f t="shared" si="2"/>
        <v>2.3637878367120244</v>
      </c>
      <c r="I34" s="120">
        <v>12757</v>
      </c>
      <c r="J34" s="121">
        <f t="shared" si="2"/>
        <v>5.3166019978535539E-2</v>
      </c>
      <c r="K34" s="120">
        <v>14295</v>
      </c>
      <c r="L34" s="121">
        <f t="shared" si="3"/>
        <v>0.12056126048443994</v>
      </c>
      <c r="M34" s="120">
        <v>13537</v>
      </c>
      <c r="N34" s="121">
        <f t="shared" si="4"/>
        <v>-5.3025533403287861E-2</v>
      </c>
    </row>
    <row r="35" spans="2:14" x14ac:dyDescent="0.25">
      <c r="B35" s="119" t="s">
        <v>81</v>
      </c>
      <c r="C35" s="120">
        <v>0</v>
      </c>
      <c r="D35" s="121">
        <v>-1</v>
      </c>
      <c r="E35" s="120">
        <v>3321</v>
      </c>
      <c r="F35" s="121" t="str">
        <f t="shared" si="2"/>
        <v>-</v>
      </c>
      <c r="G35" s="120">
        <v>11098</v>
      </c>
      <c r="H35" s="121">
        <f t="shared" si="2"/>
        <v>2.3417645287563986</v>
      </c>
      <c r="I35" s="120">
        <v>10423</v>
      </c>
      <c r="J35" s="121">
        <f t="shared" si="2"/>
        <v>-6.0821769688232163E-2</v>
      </c>
      <c r="K35" s="120">
        <v>7607</v>
      </c>
      <c r="L35" s="121">
        <f t="shared" si="3"/>
        <v>-0.27017173558476448</v>
      </c>
      <c r="M35" s="120">
        <v>9912</v>
      </c>
      <c r="N35" s="121">
        <f t="shared" si="4"/>
        <v>0.30301038517155243</v>
      </c>
    </row>
    <row r="36" spans="2:14" x14ac:dyDescent="0.25">
      <c r="B36" s="119" t="s">
        <v>83</v>
      </c>
      <c r="C36" s="120">
        <v>0</v>
      </c>
      <c r="D36" s="121">
        <v>-1</v>
      </c>
      <c r="E36" s="120">
        <v>5772</v>
      </c>
      <c r="F36" s="121" t="str">
        <f t="shared" si="2"/>
        <v>-</v>
      </c>
      <c r="G36" s="120">
        <v>11814</v>
      </c>
      <c r="H36" s="121">
        <f t="shared" si="2"/>
        <v>1.0467775467775469</v>
      </c>
      <c r="I36" s="120">
        <v>10883</v>
      </c>
      <c r="J36" s="121">
        <f t="shared" si="2"/>
        <v>-7.8804807855087144E-2</v>
      </c>
      <c r="K36" s="120">
        <v>12135</v>
      </c>
      <c r="L36" s="121">
        <f t="shared" si="3"/>
        <v>0.11504180832491051</v>
      </c>
      <c r="M36" s="120"/>
      <c r="N36" s="121"/>
    </row>
    <row r="37" spans="2:14" x14ac:dyDescent="0.25">
      <c r="B37" s="119" t="s">
        <v>85</v>
      </c>
      <c r="C37" s="120">
        <v>0</v>
      </c>
      <c r="D37" s="121">
        <v>-1</v>
      </c>
      <c r="E37" s="120">
        <v>8689</v>
      </c>
      <c r="F37" s="121" t="str">
        <f t="shared" si="2"/>
        <v>-</v>
      </c>
      <c r="G37" s="120">
        <v>11471</v>
      </c>
      <c r="H37" s="121">
        <f t="shared" si="2"/>
        <v>0.32017493382437556</v>
      </c>
      <c r="I37" s="120">
        <v>10245</v>
      </c>
      <c r="J37" s="121">
        <f t="shared" si="2"/>
        <v>-0.1068782146281928</v>
      </c>
      <c r="K37" s="120">
        <v>12144</v>
      </c>
      <c r="L37" s="121">
        <f t="shared" si="3"/>
        <v>0.18535871156661776</v>
      </c>
      <c r="M37" s="120"/>
      <c r="N37" s="121"/>
    </row>
    <row r="38" spans="2:14" x14ac:dyDescent="0.25">
      <c r="B38" s="119" t="s">
        <v>87</v>
      </c>
      <c r="C38" s="120">
        <v>3632</v>
      </c>
      <c r="D38" s="121">
        <v>-0.74350282485875707</v>
      </c>
      <c r="E38" s="120">
        <v>10607</v>
      </c>
      <c r="F38" s="121">
        <f t="shared" si="2"/>
        <v>1.920429515418502</v>
      </c>
      <c r="G38" s="120">
        <v>14845</v>
      </c>
      <c r="H38" s="121">
        <f t="shared" si="2"/>
        <v>0.39954746865277646</v>
      </c>
      <c r="I38" s="120">
        <v>12145</v>
      </c>
      <c r="J38" s="121">
        <f t="shared" si="2"/>
        <v>-0.18187942068036378</v>
      </c>
      <c r="K38" s="120">
        <v>16288</v>
      </c>
      <c r="L38" s="121">
        <f t="shared" si="3"/>
        <v>0.34112803622890087</v>
      </c>
      <c r="M38" s="120"/>
      <c r="N38" s="121"/>
    </row>
    <row r="39" spans="2:14" x14ac:dyDescent="0.25">
      <c r="B39" s="119" t="s">
        <v>89</v>
      </c>
      <c r="C39" s="120">
        <v>1029</v>
      </c>
      <c r="D39" s="121">
        <v>-0.93847533632286995</v>
      </c>
      <c r="E39" s="120">
        <v>12114</v>
      </c>
      <c r="F39" s="121">
        <f t="shared" si="2"/>
        <v>10.772594752186588</v>
      </c>
      <c r="G39" s="120">
        <v>13618</v>
      </c>
      <c r="H39" s="121">
        <f t="shared" si="2"/>
        <v>0.12415387155357438</v>
      </c>
      <c r="I39" s="120">
        <v>13480</v>
      </c>
      <c r="J39" s="121">
        <f t="shared" si="2"/>
        <v>-1.0133646644147398E-2</v>
      </c>
      <c r="K39" s="120">
        <v>17349</v>
      </c>
      <c r="L39" s="121">
        <f t="shared" si="3"/>
        <v>0.28701780415430278</v>
      </c>
      <c r="M39" s="120"/>
      <c r="N39" s="121"/>
    </row>
    <row r="40" spans="2:14" x14ac:dyDescent="0.25">
      <c r="B40" s="119" t="s">
        <v>91</v>
      </c>
      <c r="C40" s="120">
        <v>1107</v>
      </c>
      <c r="D40" s="121">
        <v>-0.9269499802032467</v>
      </c>
      <c r="E40" s="120">
        <v>14521</v>
      </c>
      <c r="F40" s="121">
        <f t="shared" si="2"/>
        <v>12.117434507678411</v>
      </c>
      <c r="G40" s="120">
        <v>14638</v>
      </c>
      <c r="H40" s="121">
        <f t="shared" si="2"/>
        <v>8.0572963294538447E-3</v>
      </c>
      <c r="I40" s="120">
        <v>17535</v>
      </c>
      <c r="J40" s="121">
        <f t="shared" si="2"/>
        <v>0.197909550485039</v>
      </c>
      <c r="K40" s="120">
        <v>17511</v>
      </c>
      <c r="L40" s="121">
        <f t="shared" si="3"/>
        <v>-1.3686911890504749E-3</v>
      </c>
      <c r="M40" s="120"/>
      <c r="N40" s="121"/>
    </row>
    <row r="41" spans="2:14" x14ac:dyDescent="0.25">
      <c r="B41" s="119" t="s">
        <v>93</v>
      </c>
      <c r="C41" s="120">
        <v>2386</v>
      </c>
      <c r="D41" s="121">
        <v>-0.86711962575183787</v>
      </c>
      <c r="E41" s="120">
        <v>16459</v>
      </c>
      <c r="F41" s="121">
        <f t="shared" si="2"/>
        <v>5.8981559094719191</v>
      </c>
      <c r="G41" s="120">
        <v>16231</v>
      </c>
      <c r="H41" s="121">
        <f t="shared" si="2"/>
        <v>-1.3852603438848088E-2</v>
      </c>
      <c r="I41" s="120">
        <v>19598</v>
      </c>
      <c r="J41" s="121">
        <f t="shared" si="2"/>
        <v>0.20744254821021513</v>
      </c>
      <c r="K41" s="120">
        <v>15543</v>
      </c>
      <c r="L41" s="121">
        <f t="shared" si="3"/>
        <v>-0.20690886825186239</v>
      </c>
      <c r="M41" s="120"/>
      <c r="N41" s="121"/>
    </row>
    <row r="42" spans="2:14" x14ac:dyDescent="0.25">
      <c r="B42" s="119" t="s">
        <v>95</v>
      </c>
      <c r="C42" s="120">
        <v>3004</v>
      </c>
      <c r="D42" s="121">
        <v>-0.82626800069400264</v>
      </c>
      <c r="E42" s="120">
        <v>14831</v>
      </c>
      <c r="F42" s="121">
        <f t="shared" si="2"/>
        <v>3.9370838881491341</v>
      </c>
      <c r="G42" s="120">
        <v>17723</v>
      </c>
      <c r="H42" s="121">
        <f t="shared" si="2"/>
        <v>0.19499696581484738</v>
      </c>
      <c r="I42" s="120">
        <v>19489</v>
      </c>
      <c r="J42" s="121">
        <f t="shared" si="2"/>
        <v>9.9644529707160201E-2</v>
      </c>
      <c r="K42" s="120">
        <v>18180</v>
      </c>
      <c r="L42" s="121">
        <f t="shared" si="3"/>
        <v>-6.7166093693878604E-2</v>
      </c>
      <c r="M42" s="120"/>
      <c r="N42" s="121"/>
    </row>
    <row r="43" spans="2:14" ht="15.75" x14ac:dyDescent="0.25">
      <c r="B43" s="122" t="s">
        <v>32</v>
      </c>
      <c r="C43" s="123">
        <v>54033</v>
      </c>
      <c r="D43" s="124">
        <v>-0.71977491961414786</v>
      </c>
      <c r="E43" s="123">
        <v>98762</v>
      </c>
      <c r="F43" s="124">
        <f t="shared" si="2"/>
        <v>0.82780893157884994</v>
      </c>
      <c r="G43" s="123">
        <v>167710</v>
      </c>
      <c r="H43" s="124">
        <f t="shared" si="2"/>
        <v>0.69812275976590188</v>
      </c>
      <c r="I43" s="123">
        <v>177835</v>
      </c>
      <c r="J43" s="124">
        <f t="shared" si="2"/>
        <v>6.0372070836563152E-2</v>
      </c>
      <c r="K43" s="123">
        <v>190648</v>
      </c>
      <c r="L43" s="124">
        <f t="shared" si="3"/>
        <v>7.2049933927517129E-2</v>
      </c>
      <c r="M43" s="123">
        <v>79159</v>
      </c>
      <c r="N43" s="124">
        <v>-2.8700090799774203E-2</v>
      </c>
    </row>
    <row r="44" spans="2:14" ht="6" customHeight="1" x14ac:dyDescent="0.25"/>
    <row r="45" spans="2:14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8" spans="2:14" x14ac:dyDescent="0.25">
      <c r="C48" s="125"/>
    </row>
  </sheetData>
  <mergeCells count="16"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9096E-C123-4B34-8ED0-4C881445ED23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79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9"/>
      <c r="D4" s="279"/>
      <c r="E4" s="279"/>
      <c r="F4" s="279"/>
      <c r="G4" s="279"/>
      <c r="H4" s="279"/>
      <c r="I4" s="279"/>
      <c r="J4" s="279"/>
      <c r="K4" s="279"/>
    </row>
    <row r="5" spans="1:12" ht="6" customHeight="1" x14ac:dyDescent="0.25"/>
    <row r="6" spans="1:12" s="148" customFormat="1" ht="72" customHeight="1" x14ac:dyDescent="0.25">
      <c r="B6" s="149"/>
      <c r="C6" s="174" t="s">
        <v>251</v>
      </c>
      <c r="D6" s="174" t="s">
        <v>219</v>
      </c>
      <c r="E6" s="174" t="s">
        <v>220</v>
      </c>
      <c r="F6" s="174" t="s">
        <v>221</v>
      </c>
      <c r="G6" s="174" t="s">
        <v>222</v>
      </c>
      <c r="H6" s="174" t="s">
        <v>223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70</v>
      </c>
      <c r="C8" s="178">
        <v>3399</v>
      </c>
      <c r="D8" s="178">
        <v>476054</v>
      </c>
      <c r="E8" s="178">
        <v>2369938</v>
      </c>
      <c r="F8" s="178">
        <v>2470513</v>
      </c>
      <c r="G8" s="178">
        <v>2761397</v>
      </c>
      <c r="H8" s="178">
        <v>2610424</v>
      </c>
      <c r="I8" s="179">
        <f>IFERROR(H8/G8-1,"-")</f>
        <v>-5.4672689222158177E-2</v>
      </c>
      <c r="J8" s="178">
        <f>H8-G8</f>
        <v>-150973</v>
      </c>
      <c r="K8" s="179">
        <f>H8/H$8</f>
        <v>1</v>
      </c>
      <c r="L8" s="81"/>
    </row>
    <row r="9" spans="1:12" x14ac:dyDescent="0.25">
      <c r="A9" s="1" t="s">
        <v>98</v>
      </c>
      <c r="B9" s="161" t="s">
        <v>99</v>
      </c>
      <c r="C9" s="162">
        <v>1298</v>
      </c>
      <c r="D9" s="162">
        <v>170404</v>
      </c>
      <c r="E9" s="162">
        <v>362315</v>
      </c>
      <c r="F9" s="162">
        <v>328000</v>
      </c>
      <c r="G9" s="162">
        <v>392023</v>
      </c>
      <c r="H9" s="162">
        <v>367661</v>
      </c>
      <c r="I9" s="163">
        <f>IFERROR(H9/G9-1,"-")</f>
        <v>-6.2144312961229353E-2</v>
      </c>
      <c r="J9" s="162">
        <f t="shared" ref="J9:J19" si="0">H9-G9</f>
        <v>-24362</v>
      </c>
      <c r="K9" s="163">
        <f>H9/H$8</f>
        <v>0.14084340321725514</v>
      </c>
      <c r="L9" s="81"/>
    </row>
    <row r="10" spans="1:12" x14ac:dyDescent="0.25">
      <c r="A10" s="164" t="s">
        <v>105</v>
      </c>
      <c r="B10" s="165" t="s">
        <v>105</v>
      </c>
      <c r="C10" s="166">
        <v>612</v>
      </c>
      <c r="D10" s="166">
        <v>102292</v>
      </c>
      <c r="E10" s="166">
        <v>103104</v>
      </c>
      <c r="F10" s="166">
        <v>96371</v>
      </c>
      <c r="G10" s="166">
        <v>136208</v>
      </c>
      <c r="H10" s="166">
        <v>99621</v>
      </c>
      <c r="I10" s="167">
        <f>IFERROR(H10/G10-1,"-")</f>
        <v>-0.26861124163044758</v>
      </c>
      <c r="J10" s="166">
        <f t="shared" si="0"/>
        <v>-36587</v>
      </c>
      <c r="K10" s="167">
        <f>H10/H$8</f>
        <v>3.8162765895502035E-2</v>
      </c>
      <c r="L10" s="81"/>
    </row>
    <row r="11" spans="1:12" x14ac:dyDescent="0.25">
      <c r="A11" s="164" t="s">
        <v>102</v>
      </c>
      <c r="B11" s="165" t="s">
        <v>102</v>
      </c>
      <c r="C11" s="166">
        <v>686</v>
      </c>
      <c r="D11" s="166">
        <v>68112</v>
      </c>
      <c r="E11" s="166">
        <v>259211</v>
      </c>
      <c r="F11" s="166">
        <v>231629</v>
      </c>
      <c r="G11" s="166">
        <v>255815</v>
      </c>
      <c r="H11" s="166">
        <v>268040</v>
      </c>
      <c r="I11" s="167">
        <f>IFERROR(H11/G11-1,"-")</f>
        <v>4.7788440865469184E-2</v>
      </c>
      <c r="J11" s="166">
        <f t="shared" si="0"/>
        <v>12225</v>
      </c>
      <c r="K11" s="167">
        <f>H11/H$8</f>
        <v>0.10268063732175309</v>
      </c>
      <c r="L11" s="81"/>
    </row>
    <row r="12" spans="1:12" x14ac:dyDescent="0.25">
      <c r="A12" s="1"/>
      <c r="B12" s="161" t="s">
        <v>109</v>
      </c>
      <c r="C12" s="162">
        <v>2101</v>
      </c>
      <c r="D12" s="162">
        <v>305650</v>
      </c>
      <c r="E12" s="162">
        <v>2007623</v>
      </c>
      <c r="F12" s="162">
        <v>2142513</v>
      </c>
      <c r="G12" s="162">
        <v>2369374</v>
      </c>
      <c r="H12" s="162">
        <v>2242763</v>
      </c>
      <c r="I12" s="163">
        <f>IFERROR(H12/G12-1,"-")</f>
        <v>-5.3436477314261044E-2</v>
      </c>
      <c r="J12" s="162">
        <f t="shared" si="0"/>
        <v>-126611</v>
      </c>
      <c r="K12" s="163">
        <f>H12/H$8</f>
        <v>0.85915659678274492</v>
      </c>
      <c r="L12" s="81"/>
    </row>
    <row r="13" spans="1:12" s="57" customFormat="1" x14ac:dyDescent="0.25">
      <c r="A13" s="164"/>
      <c r="B13" s="165" t="s">
        <v>112</v>
      </c>
      <c r="C13" s="166">
        <v>447</v>
      </c>
      <c r="D13" s="166">
        <v>14994</v>
      </c>
      <c r="E13" s="166">
        <v>1033439</v>
      </c>
      <c r="F13" s="166">
        <v>1119114</v>
      </c>
      <c r="G13" s="166">
        <v>1240622</v>
      </c>
      <c r="H13" s="166">
        <v>1200271</v>
      </c>
      <c r="I13" s="167">
        <f t="shared" ref="I13:I20" si="1">IFERROR(H13/G13-1,"-")</f>
        <v>-3.2524814165797444E-2</v>
      </c>
      <c r="J13" s="166">
        <f t="shared" si="0"/>
        <v>-40351</v>
      </c>
      <c r="K13" s="167">
        <f t="shared" ref="K13:K20" si="2">H13/H$8</f>
        <v>0.4597992510029022</v>
      </c>
      <c r="L13" s="168"/>
    </row>
    <row r="14" spans="1:12" s="57" customFormat="1" x14ac:dyDescent="0.25">
      <c r="A14" s="164"/>
      <c r="B14" s="165" t="s">
        <v>115</v>
      </c>
      <c r="C14" s="166">
        <v>593</v>
      </c>
      <c r="D14" s="166">
        <v>49950</v>
      </c>
      <c r="E14" s="166">
        <v>214787</v>
      </c>
      <c r="F14" s="166">
        <v>236645</v>
      </c>
      <c r="G14" s="166">
        <v>251456</v>
      </c>
      <c r="H14" s="166">
        <v>217730</v>
      </c>
      <c r="I14" s="167">
        <f t="shared" si="1"/>
        <v>-0.13412286841435483</v>
      </c>
      <c r="J14" s="166">
        <f t="shared" si="0"/>
        <v>-33726</v>
      </c>
      <c r="K14" s="167">
        <f t="shared" si="2"/>
        <v>8.3407906148579694E-2</v>
      </c>
      <c r="L14" s="168"/>
    </row>
    <row r="15" spans="1:12" x14ac:dyDescent="0.25">
      <c r="A15" s="164"/>
      <c r="B15" s="165" t="s">
        <v>118</v>
      </c>
      <c r="C15" s="166">
        <v>34</v>
      </c>
      <c r="D15" s="166">
        <v>52639</v>
      </c>
      <c r="E15" s="166">
        <v>108904</v>
      </c>
      <c r="F15" s="166">
        <v>106558</v>
      </c>
      <c r="G15" s="166">
        <v>124791</v>
      </c>
      <c r="H15" s="166">
        <v>125454</v>
      </c>
      <c r="I15" s="167">
        <f t="shared" si="1"/>
        <v>5.3128831406110688E-3</v>
      </c>
      <c r="J15" s="166">
        <f t="shared" si="0"/>
        <v>663</v>
      </c>
      <c r="K15" s="167">
        <f t="shared" si="2"/>
        <v>4.8058859403683082E-2</v>
      </c>
      <c r="L15" s="81"/>
    </row>
    <row r="16" spans="1:12" x14ac:dyDescent="0.25">
      <c r="A16" s="164"/>
      <c r="B16" s="165" t="s">
        <v>125</v>
      </c>
      <c r="C16" s="166">
        <v>88</v>
      </c>
      <c r="D16" s="166">
        <v>9469</v>
      </c>
      <c r="E16" s="166">
        <v>128308</v>
      </c>
      <c r="F16" s="166">
        <v>104374</v>
      </c>
      <c r="G16" s="166">
        <v>116511</v>
      </c>
      <c r="H16" s="166">
        <v>90709</v>
      </c>
      <c r="I16" s="167">
        <f t="shared" si="1"/>
        <v>-0.22145548488983868</v>
      </c>
      <c r="J16" s="166">
        <f t="shared" si="0"/>
        <v>-25802</v>
      </c>
      <c r="K16" s="167">
        <f t="shared" si="2"/>
        <v>3.474876112079877E-2</v>
      </c>
      <c r="L16" s="81"/>
    </row>
    <row r="17" spans="1:12" x14ac:dyDescent="0.25">
      <c r="A17" s="164"/>
      <c r="B17" s="165" t="s">
        <v>121</v>
      </c>
      <c r="C17" s="166">
        <v>221</v>
      </c>
      <c r="D17" s="166">
        <v>24046</v>
      </c>
      <c r="E17" s="166">
        <v>72154</v>
      </c>
      <c r="F17" s="166">
        <v>86039</v>
      </c>
      <c r="G17" s="166">
        <v>83225</v>
      </c>
      <c r="H17" s="166">
        <v>78088</v>
      </c>
      <c r="I17" s="167">
        <f t="shared" si="1"/>
        <v>-6.1724241513968159E-2</v>
      </c>
      <c r="J17" s="166">
        <f t="shared" si="0"/>
        <v>-5137</v>
      </c>
      <c r="K17" s="167">
        <f t="shared" si="2"/>
        <v>2.99139143679341E-2</v>
      </c>
      <c r="L17" s="81"/>
    </row>
    <row r="18" spans="1:12" x14ac:dyDescent="0.25">
      <c r="A18" s="164"/>
      <c r="B18" s="165" t="s">
        <v>130</v>
      </c>
      <c r="C18" s="166">
        <v>10</v>
      </c>
      <c r="D18" s="166">
        <v>545</v>
      </c>
      <c r="E18" s="166">
        <v>8100</v>
      </c>
      <c r="F18" s="166">
        <v>8522</v>
      </c>
      <c r="G18" s="166">
        <v>11723</v>
      </c>
      <c r="H18" s="166">
        <v>11372</v>
      </c>
      <c r="I18" s="167">
        <f t="shared" si="1"/>
        <v>-2.9941141346071842E-2</v>
      </c>
      <c r="J18" s="166">
        <f t="shared" si="0"/>
        <v>-351</v>
      </c>
      <c r="K18" s="167">
        <f t="shared" si="2"/>
        <v>4.3563804194261162E-3</v>
      </c>
      <c r="L18" s="81"/>
    </row>
    <row r="19" spans="1:12" x14ac:dyDescent="0.25">
      <c r="A19" s="164" t="s">
        <v>146</v>
      </c>
      <c r="B19" s="165" t="s">
        <v>133</v>
      </c>
      <c r="C19" s="166">
        <v>21</v>
      </c>
      <c r="D19" s="166">
        <v>1556</v>
      </c>
      <c r="E19" s="166">
        <v>3340</v>
      </c>
      <c r="F19" s="166">
        <v>5483</v>
      </c>
      <c r="G19" s="166">
        <v>3337</v>
      </c>
      <c r="H19" s="166">
        <v>2951</v>
      </c>
      <c r="I19" s="167">
        <f t="shared" si="1"/>
        <v>-0.11567275996403958</v>
      </c>
      <c r="J19" s="166">
        <f t="shared" si="0"/>
        <v>-386</v>
      </c>
      <c r="K19" s="167">
        <f t="shared" si="2"/>
        <v>1.1304676941370443E-3</v>
      </c>
      <c r="L19" s="81"/>
    </row>
    <row r="20" spans="1:12" x14ac:dyDescent="0.25">
      <c r="A20" s="164" t="s">
        <v>147</v>
      </c>
      <c r="B20" s="170" t="s">
        <v>147</v>
      </c>
      <c r="C20" s="171">
        <f t="shared" ref="C20" si="3">C12-SUM(C13:C19)</f>
        <v>687</v>
      </c>
      <c r="D20" s="171">
        <f t="shared" ref="D20:H20" si="4">D12-SUM(D13:D19)</f>
        <v>152451</v>
      </c>
      <c r="E20" s="171">
        <f t="shared" si="4"/>
        <v>438591</v>
      </c>
      <c r="F20" s="171">
        <f t="shared" si="4"/>
        <v>475778</v>
      </c>
      <c r="G20" s="171">
        <f t="shared" si="4"/>
        <v>537709</v>
      </c>
      <c r="H20" s="171">
        <f t="shared" si="4"/>
        <v>516188</v>
      </c>
      <c r="I20" s="172">
        <f t="shared" si="1"/>
        <v>-4.0023507138619574E-2</v>
      </c>
      <c r="J20" s="171">
        <f>H20-G20</f>
        <v>-21521</v>
      </c>
      <c r="K20" s="172">
        <f t="shared" si="2"/>
        <v>0.19774105662528385</v>
      </c>
      <c r="L20" s="81"/>
    </row>
    <row r="21" spans="1:12" s="148" customFormat="1" x14ac:dyDescent="0.25">
      <c r="A21" s="164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70</v>
      </c>
      <c r="C22" s="178">
        <v>0</v>
      </c>
      <c r="D22" s="178">
        <v>187306</v>
      </c>
      <c r="E22" s="178">
        <v>995707</v>
      </c>
      <c r="F22" s="178">
        <v>1038688</v>
      </c>
      <c r="G22" s="178">
        <v>1088673</v>
      </c>
      <c r="H22" s="178">
        <v>990589</v>
      </c>
      <c r="I22" s="179">
        <f>IFERROR(H22/G22-1,"-")</f>
        <v>-9.0095005571002473E-2</v>
      </c>
      <c r="J22" s="178">
        <f>H22-G22</f>
        <v>-98084</v>
      </c>
      <c r="K22" s="179">
        <f>H22/H$8</f>
        <v>0.37947436891478165</v>
      </c>
      <c r="L22" s="81"/>
    </row>
    <row r="23" spans="1:12" x14ac:dyDescent="0.25">
      <c r="A23" s="164" t="s">
        <v>98</v>
      </c>
      <c r="B23" s="161" t="s">
        <v>99</v>
      </c>
      <c r="C23" s="162">
        <v>0</v>
      </c>
      <c r="D23" s="162">
        <v>59583</v>
      </c>
      <c r="E23" s="162">
        <v>79634</v>
      </c>
      <c r="F23" s="162">
        <v>56792</v>
      </c>
      <c r="G23" s="162">
        <v>58856</v>
      </c>
      <c r="H23" s="162">
        <v>53957</v>
      </c>
      <c r="I23" s="163">
        <f>IFERROR(H23/G23-1,"-")</f>
        <v>-8.3237053146663076E-2</v>
      </c>
      <c r="J23" s="162">
        <f t="shared" ref="J23:J33" si="5">H23-G23</f>
        <v>-4899</v>
      </c>
      <c r="K23" s="163">
        <f>H23/H$8</f>
        <v>2.0669822220451543E-2</v>
      </c>
      <c r="L23" s="81"/>
    </row>
    <row r="24" spans="1:12" x14ac:dyDescent="0.25">
      <c r="A24" s="164" t="s">
        <v>105</v>
      </c>
      <c r="B24" s="165" t="s">
        <v>105</v>
      </c>
      <c r="C24" s="166">
        <v>0</v>
      </c>
      <c r="D24" s="166">
        <v>30664</v>
      </c>
      <c r="E24" s="166">
        <v>25866</v>
      </c>
      <c r="F24" s="166">
        <v>18964</v>
      </c>
      <c r="G24" s="166">
        <v>18452</v>
      </c>
      <c r="H24" s="166">
        <v>19229</v>
      </c>
      <c r="I24" s="167">
        <f>IFERROR(H24/G24-1,"-")</f>
        <v>4.2109256449165411E-2</v>
      </c>
      <c r="J24" s="166">
        <f t="shared" si="5"/>
        <v>777</v>
      </c>
      <c r="K24" s="167">
        <f>H24/H$8</f>
        <v>7.3662362895836079E-3</v>
      </c>
      <c r="L24" s="81"/>
    </row>
    <row r="25" spans="1:12" x14ac:dyDescent="0.25">
      <c r="A25" s="164" t="s">
        <v>102</v>
      </c>
      <c r="B25" s="165" t="s">
        <v>102</v>
      </c>
      <c r="C25" s="166">
        <v>0</v>
      </c>
      <c r="D25" s="166">
        <v>28919</v>
      </c>
      <c r="E25" s="166">
        <v>53768</v>
      </c>
      <c r="F25" s="166">
        <v>37828</v>
      </c>
      <c r="G25" s="166">
        <v>40404</v>
      </c>
      <c r="H25" s="166">
        <v>34728</v>
      </c>
      <c r="I25" s="167">
        <f>IFERROR(H25/G25-1,"-")</f>
        <v>-0.14048114048114047</v>
      </c>
      <c r="J25" s="166">
        <f t="shared" si="5"/>
        <v>-5676</v>
      </c>
      <c r="K25" s="167">
        <f>H25/H$8</f>
        <v>1.3303585930867936E-2</v>
      </c>
      <c r="L25" s="81"/>
    </row>
    <row r="26" spans="1:12" x14ac:dyDescent="0.25">
      <c r="A26" s="164"/>
      <c r="B26" s="161" t="s">
        <v>109</v>
      </c>
      <c r="C26" s="162">
        <v>0</v>
      </c>
      <c r="D26" s="162">
        <v>127723</v>
      </c>
      <c r="E26" s="162">
        <v>916073</v>
      </c>
      <c r="F26" s="162">
        <v>981896</v>
      </c>
      <c r="G26" s="162">
        <v>1029817</v>
      </c>
      <c r="H26" s="162">
        <v>936632</v>
      </c>
      <c r="I26" s="163">
        <f>IFERROR(H26/G26-1,"-")</f>
        <v>-9.0486950594134696E-2</v>
      </c>
      <c r="J26" s="162">
        <f t="shared" si="5"/>
        <v>-93185</v>
      </c>
      <c r="K26" s="163">
        <f>H26/H$8</f>
        <v>0.3588045466943301</v>
      </c>
      <c r="L26" s="81"/>
    </row>
    <row r="27" spans="1:12" s="57" customFormat="1" x14ac:dyDescent="0.25">
      <c r="A27" s="164"/>
      <c r="B27" s="165" t="s">
        <v>112</v>
      </c>
      <c r="C27" s="166">
        <v>0</v>
      </c>
      <c r="D27" s="166">
        <v>4045</v>
      </c>
      <c r="E27" s="166">
        <v>490237</v>
      </c>
      <c r="F27" s="166">
        <v>543521</v>
      </c>
      <c r="G27" s="166">
        <v>584395</v>
      </c>
      <c r="H27" s="166">
        <v>537555</v>
      </c>
      <c r="I27" s="167">
        <f t="shared" ref="I27:I34" si="6">IFERROR(H27/G27-1,"-")</f>
        <v>-8.0151267550201521E-2</v>
      </c>
      <c r="J27" s="166">
        <f t="shared" si="5"/>
        <v>-46840</v>
      </c>
      <c r="K27" s="167">
        <f t="shared" ref="K27:K34" si="7">H27/H$8</f>
        <v>0.20592631695080951</v>
      </c>
      <c r="L27" s="168"/>
    </row>
    <row r="28" spans="1:12" s="57" customFormat="1" x14ac:dyDescent="0.25">
      <c r="A28" s="164"/>
      <c r="B28" s="165" t="s">
        <v>115</v>
      </c>
      <c r="C28" s="166">
        <v>0</v>
      </c>
      <c r="D28" s="166">
        <v>20853</v>
      </c>
      <c r="E28" s="166">
        <v>110814</v>
      </c>
      <c r="F28" s="166">
        <v>116526</v>
      </c>
      <c r="G28" s="166">
        <v>113394</v>
      </c>
      <c r="H28" s="166">
        <v>93440</v>
      </c>
      <c r="I28" s="167">
        <f t="shared" si="6"/>
        <v>-0.17597050990352225</v>
      </c>
      <c r="J28" s="166">
        <f t="shared" si="5"/>
        <v>-19954</v>
      </c>
      <c r="K28" s="167">
        <f t="shared" si="7"/>
        <v>3.5794951318253283E-2</v>
      </c>
      <c r="L28" s="168"/>
    </row>
    <row r="29" spans="1:12" x14ac:dyDescent="0.25">
      <c r="A29" s="164"/>
      <c r="B29" s="165" t="s">
        <v>118</v>
      </c>
      <c r="C29" s="166">
        <v>0</v>
      </c>
      <c r="D29" s="166">
        <v>19712</v>
      </c>
      <c r="E29" s="166">
        <v>38263</v>
      </c>
      <c r="F29" s="166">
        <v>35510</v>
      </c>
      <c r="G29" s="166">
        <v>32893</v>
      </c>
      <c r="H29" s="166">
        <v>27747</v>
      </c>
      <c r="I29" s="167">
        <f t="shared" si="6"/>
        <v>-0.15644666038366828</v>
      </c>
      <c r="J29" s="166">
        <f t="shared" si="5"/>
        <v>-5146</v>
      </c>
      <c r="K29" s="167">
        <f t="shared" si="7"/>
        <v>1.0629307729319068E-2</v>
      </c>
      <c r="L29" s="81"/>
    </row>
    <row r="30" spans="1:12" x14ac:dyDescent="0.25">
      <c r="A30" s="164"/>
      <c r="B30" s="165" t="s">
        <v>125</v>
      </c>
      <c r="C30" s="166">
        <v>0</v>
      </c>
      <c r="D30" s="166">
        <v>4434</v>
      </c>
      <c r="E30" s="166">
        <v>62535</v>
      </c>
      <c r="F30" s="166">
        <v>48535</v>
      </c>
      <c r="G30" s="166">
        <v>50974</v>
      </c>
      <c r="H30" s="166">
        <v>43042</v>
      </c>
      <c r="I30" s="167">
        <f t="shared" si="6"/>
        <v>-0.15560874171146077</v>
      </c>
      <c r="J30" s="166">
        <f t="shared" si="5"/>
        <v>-7932</v>
      </c>
      <c r="K30" s="167">
        <f t="shared" si="7"/>
        <v>1.6488509146406868E-2</v>
      </c>
      <c r="L30" s="81"/>
    </row>
    <row r="31" spans="1:12" x14ac:dyDescent="0.25">
      <c r="A31" s="164"/>
      <c r="B31" s="165" t="s">
        <v>121</v>
      </c>
      <c r="C31" s="166">
        <v>0</v>
      </c>
      <c r="D31" s="166">
        <v>14117</v>
      </c>
      <c r="E31" s="166">
        <v>41515</v>
      </c>
      <c r="F31" s="166">
        <v>46632</v>
      </c>
      <c r="G31" s="166">
        <v>42714</v>
      </c>
      <c r="H31" s="166">
        <v>41345</v>
      </c>
      <c r="I31" s="167">
        <f t="shared" si="6"/>
        <v>-3.2050381607903744E-2</v>
      </c>
      <c r="J31" s="166">
        <f t="shared" si="5"/>
        <v>-1369</v>
      </c>
      <c r="K31" s="167">
        <f t="shared" si="7"/>
        <v>1.5838423183360251E-2</v>
      </c>
      <c r="L31" s="81"/>
    </row>
    <row r="32" spans="1:12" x14ac:dyDescent="0.25">
      <c r="A32" s="164"/>
      <c r="B32" s="165" t="s">
        <v>130</v>
      </c>
      <c r="C32" s="166">
        <v>0</v>
      </c>
      <c r="D32" s="166">
        <v>188</v>
      </c>
      <c r="E32" s="166">
        <v>3925</v>
      </c>
      <c r="F32" s="166">
        <v>3025</v>
      </c>
      <c r="G32" s="166">
        <v>5239</v>
      </c>
      <c r="H32" s="166">
        <v>5856</v>
      </c>
      <c r="I32" s="167">
        <f t="shared" si="6"/>
        <v>0.11777056690208054</v>
      </c>
      <c r="J32" s="166">
        <f t="shared" si="5"/>
        <v>617</v>
      </c>
      <c r="K32" s="167">
        <f t="shared" si="7"/>
        <v>2.2433137298768324E-3</v>
      </c>
      <c r="L32" s="81"/>
    </row>
    <row r="33" spans="1:12" x14ac:dyDescent="0.25">
      <c r="A33" s="164" t="s">
        <v>146</v>
      </c>
      <c r="B33" s="165" t="s">
        <v>133</v>
      </c>
      <c r="C33" s="166">
        <v>0</v>
      </c>
      <c r="D33" s="166">
        <v>150</v>
      </c>
      <c r="E33" s="166">
        <v>1729</v>
      </c>
      <c r="F33" s="166">
        <v>2049</v>
      </c>
      <c r="G33" s="166">
        <v>1366</v>
      </c>
      <c r="H33" s="166">
        <v>894</v>
      </c>
      <c r="I33" s="167">
        <f t="shared" si="6"/>
        <v>-0.34553440702781846</v>
      </c>
      <c r="J33" s="166">
        <f t="shared" si="5"/>
        <v>-472</v>
      </c>
      <c r="K33" s="167">
        <f t="shared" si="7"/>
        <v>3.4247310015537703E-4</v>
      </c>
      <c r="L33" s="81"/>
    </row>
    <row r="34" spans="1:12" x14ac:dyDescent="0.25">
      <c r="A34" s="164" t="s">
        <v>147</v>
      </c>
      <c r="B34" s="170" t="s">
        <v>147</v>
      </c>
      <c r="C34" s="171">
        <f t="shared" ref="C34" si="8">C26-SUM(C27:C33)</f>
        <v>0</v>
      </c>
      <c r="D34" s="171">
        <f t="shared" ref="D34:H34" si="9">D26-SUM(D27:D33)</f>
        <v>64224</v>
      </c>
      <c r="E34" s="171">
        <f t="shared" si="9"/>
        <v>167055</v>
      </c>
      <c r="F34" s="171">
        <f t="shared" si="9"/>
        <v>186098</v>
      </c>
      <c r="G34" s="171">
        <f t="shared" si="9"/>
        <v>198842</v>
      </c>
      <c r="H34" s="171">
        <f t="shared" si="9"/>
        <v>186753</v>
      </c>
      <c r="I34" s="172">
        <f t="shared" si="6"/>
        <v>-6.0797014715201048E-2</v>
      </c>
      <c r="J34" s="171">
        <f>H34-G34</f>
        <v>-12089</v>
      </c>
      <c r="K34" s="172">
        <f t="shared" si="7"/>
        <v>7.1541251536148917E-2</v>
      </c>
      <c r="L34" s="81"/>
    </row>
    <row r="35" spans="1:12" s="148" customFormat="1" x14ac:dyDescent="0.25">
      <c r="A35" s="164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70</v>
      </c>
      <c r="C36" s="178">
        <v>0</v>
      </c>
      <c r="D36" s="178">
        <v>71284</v>
      </c>
      <c r="E36" s="178">
        <v>653261</v>
      </c>
      <c r="F36" s="178">
        <v>671021</v>
      </c>
      <c r="G36" s="178">
        <v>746827</v>
      </c>
      <c r="H36" s="178">
        <v>741128</v>
      </c>
      <c r="I36" s="179">
        <f>IFERROR(H36/G36-1,"-")</f>
        <v>-7.6309506753237111E-3</v>
      </c>
      <c r="J36" s="178">
        <f>H36-G36</f>
        <v>-5699</v>
      </c>
      <c r="K36" s="179">
        <f>H36/H$8</f>
        <v>0.28391096618786832</v>
      </c>
      <c r="L36" s="81"/>
    </row>
    <row r="37" spans="1:12" x14ac:dyDescent="0.25">
      <c r="A37" s="164" t="s">
        <v>98</v>
      </c>
      <c r="B37" s="161" t="s">
        <v>99</v>
      </c>
      <c r="C37" s="162">
        <v>0</v>
      </c>
      <c r="D37" s="162">
        <v>16133</v>
      </c>
      <c r="E37" s="162">
        <v>35593</v>
      </c>
      <c r="F37" s="162">
        <v>29396</v>
      </c>
      <c r="G37" s="162">
        <v>41371</v>
      </c>
      <c r="H37" s="162">
        <v>35251</v>
      </c>
      <c r="I37" s="163">
        <f>IFERROR(H37/G37-1,"-")</f>
        <v>-0.14792970921660098</v>
      </c>
      <c r="J37" s="162">
        <f t="shared" ref="J37:J47" si="10">H37-G37</f>
        <v>-6120</v>
      </c>
      <c r="K37" s="163">
        <f>H37/H$8</f>
        <v>1.3503936525254135E-2</v>
      </c>
      <c r="L37" s="81"/>
    </row>
    <row r="38" spans="1:12" x14ac:dyDescent="0.25">
      <c r="A38" s="164" t="s">
        <v>105</v>
      </c>
      <c r="B38" s="165" t="s">
        <v>105</v>
      </c>
      <c r="C38" s="166">
        <v>0</v>
      </c>
      <c r="D38" s="166">
        <v>10864</v>
      </c>
      <c r="E38" s="166">
        <v>13633</v>
      </c>
      <c r="F38" s="166">
        <v>10402</v>
      </c>
      <c r="G38" s="166">
        <v>18925</v>
      </c>
      <c r="H38" s="166">
        <v>8526</v>
      </c>
      <c r="I38" s="167">
        <f>IFERROR(H38/G38-1,"-")</f>
        <v>-0.54948480845442538</v>
      </c>
      <c r="J38" s="166">
        <f t="shared" si="10"/>
        <v>-10399</v>
      </c>
      <c r="K38" s="167">
        <f>H38/H$8</f>
        <v>3.2661360759784616E-3</v>
      </c>
      <c r="L38" s="81"/>
    </row>
    <row r="39" spans="1:12" x14ac:dyDescent="0.25">
      <c r="A39" s="164" t="s">
        <v>102</v>
      </c>
      <c r="B39" s="165" t="s">
        <v>102</v>
      </c>
      <c r="C39" s="166">
        <v>0</v>
      </c>
      <c r="D39" s="166">
        <v>5269</v>
      </c>
      <c r="E39" s="166">
        <v>21960</v>
      </c>
      <c r="F39" s="166">
        <v>18994</v>
      </c>
      <c r="G39" s="166">
        <v>22446</v>
      </c>
      <c r="H39" s="166">
        <v>26725</v>
      </c>
      <c r="I39" s="167">
        <f>IFERROR(H39/G39-1,"-")</f>
        <v>0.1906353025037868</v>
      </c>
      <c r="J39" s="166">
        <f t="shared" si="10"/>
        <v>4279</v>
      </c>
      <c r="K39" s="167">
        <f>H39/H$8</f>
        <v>1.0237800449275674E-2</v>
      </c>
      <c r="L39" s="81"/>
    </row>
    <row r="40" spans="1:12" x14ac:dyDescent="0.25">
      <c r="A40" s="164"/>
      <c r="B40" s="161" t="s">
        <v>109</v>
      </c>
      <c r="C40" s="162">
        <v>0</v>
      </c>
      <c r="D40" s="162">
        <v>55151</v>
      </c>
      <c r="E40" s="162">
        <v>617668</v>
      </c>
      <c r="F40" s="162">
        <v>641625</v>
      </c>
      <c r="G40" s="162">
        <v>705456</v>
      </c>
      <c r="H40" s="162">
        <v>705877</v>
      </c>
      <c r="I40" s="163">
        <f>IFERROR(H40/G40-1,"-")</f>
        <v>5.967771200472427E-4</v>
      </c>
      <c r="J40" s="162">
        <f t="shared" si="10"/>
        <v>421</v>
      </c>
      <c r="K40" s="163">
        <f>H40/H$8</f>
        <v>0.27040702966261421</v>
      </c>
      <c r="L40" s="81"/>
    </row>
    <row r="41" spans="1:12" s="57" customFormat="1" x14ac:dyDescent="0.25">
      <c r="A41" s="164"/>
      <c r="B41" s="165" t="s">
        <v>112</v>
      </c>
      <c r="C41" s="166">
        <v>0</v>
      </c>
      <c r="D41" s="166">
        <v>1610</v>
      </c>
      <c r="E41" s="166">
        <v>366440</v>
      </c>
      <c r="F41" s="166">
        <v>380507</v>
      </c>
      <c r="G41" s="166">
        <v>422996</v>
      </c>
      <c r="H41" s="166">
        <v>432268</v>
      </c>
      <c r="I41" s="167">
        <f t="shared" ref="I41:I48" si="11">IFERROR(H41/G41-1,"-")</f>
        <v>2.1919829029116045E-2</v>
      </c>
      <c r="J41" s="166">
        <f t="shared" si="10"/>
        <v>9272</v>
      </c>
      <c r="K41" s="167">
        <f t="shared" ref="K41:K48" si="12">H41/H$8</f>
        <v>0.16559302243620194</v>
      </c>
      <c r="L41" s="168"/>
    </row>
    <row r="42" spans="1:12" s="57" customFormat="1" x14ac:dyDescent="0.25">
      <c r="A42" s="164"/>
      <c r="B42" s="165" t="s">
        <v>115</v>
      </c>
      <c r="C42" s="166">
        <v>0</v>
      </c>
      <c r="D42" s="166">
        <v>4989</v>
      </c>
      <c r="E42" s="166">
        <v>16808</v>
      </c>
      <c r="F42" s="166">
        <v>17791</v>
      </c>
      <c r="G42" s="166">
        <v>18366</v>
      </c>
      <c r="H42" s="166">
        <v>19038</v>
      </c>
      <c r="I42" s="167">
        <f t="shared" si="11"/>
        <v>3.6589349885658207E-2</v>
      </c>
      <c r="J42" s="166">
        <f t="shared" si="10"/>
        <v>672</v>
      </c>
      <c r="K42" s="167">
        <f t="shared" si="12"/>
        <v>7.2930680992819557E-3</v>
      </c>
      <c r="L42" s="168"/>
    </row>
    <row r="43" spans="1:12" x14ac:dyDescent="0.25">
      <c r="A43" s="164"/>
      <c r="B43" s="165" t="s">
        <v>118</v>
      </c>
      <c r="C43" s="166">
        <v>0</v>
      </c>
      <c r="D43" s="166">
        <v>8877</v>
      </c>
      <c r="E43" s="166">
        <v>14464</v>
      </c>
      <c r="F43" s="166">
        <v>19331</v>
      </c>
      <c r="G43" s="166">
        <v>18795</v>
      </c>
      <c r="H43" s="166">
        <v>17212</v>
      </c>
      <c r="I43" s="167">
        <f t="shared" si="11"/>
        <v>-8.4224527799946824E-2</v>
      </c>
      <c r="J43" s="166">
        <f t="shared" si="10"/>
        <v>-1583</v>
      </c>
      <c r="K43" s="167">
        <f t="shared" si="12"/>
        <v>6.593564876816946E-3</v>
      </c>
      <c r="L43" s="81"/>
    </row>
    <row r="44" spans="1:12" x14ac:dyDescent="0.25">
      <c r="A44" s="164"/>
      <c r="B44" s="165" t="s">
        <v>125</v>
      </c>
      <c r="C44" s="166">
        <v>0</v>
      </c>
      <c r="D44" s="166">
        <v>2269</v>
      </c>
      <c r="E44" s="166">
        <v>47122</v>
      </c>
      <c r="F44" s="166">
        <v>38759</v>
      </c>
      <c r="G44" s="166">
        <v>41406</v>
      </c>
      <c r="H44" s="166">
        <v>32381</v>
      </c>
      <c r="I44" s="167">
        <f t="shared" si="11"/>
        <v>-0.21796358015746509</v>
      </c>
      <c r="J44" s="166">
        <f t="shared" si="10"/>
        <v>-9025</v>
      </c>
      <c r="K44" s="167">
        <f t="shared" si="12"/>
        <v>1.2404498273077477E-2</v>
      </c>
      <c r="L44" s="81"/>
    </row>
    <row r="45" spans="1:12" x14ac:dyDescent="0.25">
      <c r="A45" s="164"/>
      <c r="B45" s="165" t="s">
        <v>121</v>
      </c>
      <c r="C45" s="166">
        <v>0</v>
      </c>
      <c r="D45" s="166">
        <v>3125</v>
      </c>
      <c r="E45" s="166">
        <v>22076</v>
      </c>
      <c r="F45" s="166">
        <v>28163</v>
      </c>
      <c r="G45" s="166">
        <v>25349</v>
      </c>
      <c r="H45" s="166">
        <v>25287</v>
      </c>
      <c r="I45" s="167">
        <f t="shared" si="11"/>
        <v>-2.445855852301837E-3</v>
      </c>
      <c r="J45" s="166">
        <f t="shared" si="10"/>
        <v>-62</v>
      </c>
      <c r="K45" s="167">
        <f t="shared" si="12"/>
        <v>9.6869320845962194E-3</v>
      </c>
      <c r="L45" s="81"/>
    </row>
    <row r="46" spans="1:12" x14ac:dyDescent="0.25">
      <c r="A46" s="164"/>
      <c r="B46" s="165" t="s">
        <v>130</v>
      </c>
      <c r="C46" s="166">
        <v>0</v>
      </c>
      <c r="D46" s="166">
        <v>33</v>
      </c>
      <c r="E46" s="166">
        <v>3257</v>
      </c>
      <c r="F46" s="166">
        <v>3226</v>
      </c>
      <c r="G46" s="166">
        <v>4569</v>
      </c>
      <c r="H46" s="166">
        <v>4021</v>
      </c>
      <c r="I46" s="167">
        <f t="shared" si="11"/>
        <v>-0.11993871744364193</v>
      </c>
      <c r="J46" s="166">
        <f t="shared" si="10"/>
        <v>-548</v>
      </c>
      <c r="K46" s="167">
        <f t="shared" si="12"/>
        <v>1.5403627916384464E-3</v>
      </c>
      <c r="L46" s="81"/>
    </row>
    <row r="47" spans="1:12" x14ac:dyDescent="0.25">
      <c r="A47" s="164" t="s">
        <v>146</v>
      </c>
      <c r="B47" s="165" t="s">
        <v>133</v>
      </c>
      <c r="C47" s="166">
        <v>0</v>
      </c>
      <c r="D47" s="166">
        <v>194</v>
      </c>
      <c r="E47" s="166">
        <v>724</v>
      </c>
      <c r="F47" s="166">
        <v>2087</v>
      </c>
      <c r="G47" s="166">
        <v>973</v>
      </c>
      <c r="H47" s="166">
        <v>912</v>
      </c>
      <c r="I47" s="167">
        <f t="shared" si="11"/>
        <v>-6.2692702980472803E-2</v>
      </c>
      <c r="J47" s="166">
        <f t="shared" si="10"/>
        <v>-61</v>
      </c>
      <c r="K47" s="167">
        <f t="shared" si="12"/>
        <v>3.4936853170212961E-4</v>
      </c>
      <c r="L47" s="81"/>
    </row>
    <row r="48" spans="1:12" x14ac:dyDescent="0.25">
      <c r="A48" s="164" t="s">
        <v>147</v>
      </c>
      <c r="B48" s="170" t="s">
        <v>147</v>
      </c>
      <c r="C48" s="171">
        <f t="shared" ref="C48" si="13">C40-SUM(C41:C47)</f>
        <v>0</v>
      </c>
      <c r="D48" s="171">
        <f t="shared" ref="D48:H48" si="14">D40-SUM(D41:D47)</f>
        <v>34054</v>
      </c>
      <c r="E48" s="171">
        <f t="shared" si="14"/>
        <v>146777</v>
      </c>
      <c r="F48" s="171">
        <f t="shared" si="14"/>
        <v>151761</v>
      </c>
      <c r="G48" s="171">
        <f t="shared" si="14"/>
        <v>173002</v>
      </c>
      <c r="H48" s="171">
        <f t="shared" si="14"/>
        <v>174758</v>
      </c>
      <c r="I48" s="172">
        <f t="shared" si="11"/>
        <v>1.0150171674315978E-2</v>
      </c>
      <c r="J48" s="171">
        <f>H48-G48</f>
        <v>1756</v>
      </c>
      <c r="K48" s="172">
        <f t="shared" si="12"/>
        <v>6.6946212569299085E-2</v>
      </c>
      <c r="L48" s="81"/>
    </row>
    <row r="49" spans="1:12" s="148" customFormat="1" x14ac:dyDescent="0.25">
      <c r="A49" s="164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70</v>
      </c>
      <c r="C50" s="178">
        <v>0</v>
      </c>
      <c r="D50" s="178">
        <v>3321</v>
      </c>
      <c r="E50" s="178">
        <v>11098</v>
      </c>
      <c r="F50" s="178">
        <v>10740</v>
      </c>
      <c r="G50" s="178">
        <v>7817</v>
      </c>
      <c r="H50" s="178">
        <v>10049</v>
      </c>
      <c r="I50" s="179">
        <f>IFERROR(H50/G50-1,"-")</f>
        <v>0.28553153383651009</v>
      </c>
      <c r="J50" s="178">
        <f>H50-G50</f>
        <v>2232</v>
      </c>
      <c r="K50" s="179">
        <f>H50/H$8</f>
        <v>3.8495662007398033E-3</v>
      </c>
      <c r="L50" s="81"/>
    </row>
    <row r="51" spans="1:12" x14ac:dyDescent="0.25">
      <c r="A51" s="164" t="s">
        <v>98</v>
      </c>
      <c r="B51" s="161" t="s">
        <v>99</v>
      </c>
      <c r="C51" s="162">
        <v>0</v>
      </c>
      <c r="D51" s="162">
        <v>793</v>
      </c>
      <c r="E51" s="162">
        <v>1407</v>
      </c>
      <c r="F51" s="162">
        <v>3612</v>
      </c>
      <c r="G51" s="162">
        <v>1512</v>
      </c>
      <c r="H51" s="162">
        <v>1280</v>
      </c>
      <c r="I51" s="163">
        <f>IFERROR(H51/G51-1,"-")</f>
        <v>-0.15343915343915349</v>
      </c>
      <c r="J51" s="162">
        <f t="shared" ref="J51:J61" si="15">H51-G51</f>
        <v>-232</v>
      </c>
      <c r="K51" s="163">
        <f>H51/H$8</f>
        <v>4.9034179888018188E-4</v>
      </c>
      <c r="L51" s="81"/>
    </row>
    <row r="52" spans="1:12" x14ac:dyDescent="0.25">
      <c r="A52" s="164" t="s">
        <v>105</v>
      </c>
      <c r="B52" s="165" t="s">
        <v>105</v>
      </c>
      <c r="C52" s="166">
        <v>0</v>
      </c>
      <c r="D52" s="166">
        <v>326</v>
      </c>
      <c r="E52" s="166">
        <v>463</v>
      </c>
      <c r="F52" s="166">
        <v>2771</v>
      </c>
      <c r="G52" s="166">
        <v>1111</v>
      </c>
      <c r="H52" s="166">
        <v>586</v>
      </c>
      <c r="I52" s="167">
        <f>IFERROR(H52/G52-1,"-")</f>
        <v>-0.47254725472547254</v>
      </c>
      <c r="J52" s="166">
        <f t="shared" si="15"/>
        <v>-525</v>
      </c>
      <c r="K52" s="167">
        <f>H52/H$8</f>
        <v>2.2448460479983329E-4</v>
      </c>
      <c r="L52" s="81"/>
    </row>
    <row r="53" spans="1:12" x14ac:dyDescent="0.25">
      <c r="A53" s="164" t="s">
        <v>102</v>
      </c>
      <c r="B53" s="165" t="s">
        <v>102</v>
      </c>
      <c r="C53" s="166">
        <v>0</v>
      </c>
      <c r="D53" s="166">
        <v>467</v>
      </c>
      <c r="E53" s="166">
        <v>944</v>
      </c>
      <c r="F53" s="166">
        <v>841</v>
      </c>
      <c r="G53" s="166">
        <v>401</v>
      </c>
      <c r="H53" s="166">
        <v>694</v>
      </c>
      <c r="I53" s="167">
        <f>IFERROR(H53/G53-1,"-")</f>
        <v>0.73067331670822933</v>
      </c>
      <c r="J53" s="166">
        <f t="shared" si="15"/>
        <v>293</v>
      </c>
      <c r="K53" s="167">
        <f>H53/H$8</f>
        <v>2.6585719408034862E-4</v>
      </c>
      <c r="L53" s="81"/>
    </row>
    <row r="54" spans="1:12" x14ac:dyDescent="0.25">
      <c r="A54" s="164"/>
      <c r="B54" s="161" t="s">
        <v>109</v>
      </c>
      <c r="C54" s="162">
        <v>0</v>
      </c>
      <c r="D54" s="162">
        <v>2528</v>
      </c>
      <c r="E54" s="162">
        <v>9691</v>
      </c>
      <c r="F54" s="162">
        <v>7128</v>
      </c>
      <c r="G54" s="162">
        <v>6305</v>
      </c>
      <c r="H54" s="162">
        <v>8769</v>
      </c>
      <c r="I54" s="163">
        <f>IFERROR(H54/G54-1,"-")</f>
        <v>0.39080095162569384</v>
      </c>
      <c r="J54" s="162">
        <f t="shared" si="15"/>
        <v>2464</v>
      </c>
      <c r="K54" s="163">
        <f>H54/H$8</f>
        <v>3.3592244018596212E-3</v>
      </c>
      <c r="L54" s="81"/>
    </row>
    <row r="55" spans="1:12" s="57" customFormat="1" x14ac:dyDescent="0.25">
      <c r="A55" s="164"/>
      <c r="B55" s="165" t="s">
        <v>112</v>
      </c>
      <c r="C55" s="166">
        <v>0</v>
      </c>
      <c r="D55" s="166">
        <v>103</v>
      </c>
      <c r="E55" s="166">
        <v>5387</v>
      </c>
      <c r="F55" s="166">
        <v>4056</v>
      </c>
      <c r="G55" s="166">
        <v>4481</v>
      </c>
      <c r="H55" s="166">
        <v>4822</v>
      </c>
      <c r="I55" s="167">
        <f t="shared" ref="I55:I62" si="16">IFERROR(H55/G55-1,"-")</f>
        <v>7.6099085025663982E-2</v>
      </c>
      <c r="J55" s="166">
        <f t="shared" si="15"/>
        <v>341</v>
      </c>
      <c r="K55" s="167">
        <f t="shared" ref="K55:K62" si="17">H55/H$8</f>
        <v>1.8472094954689352E-3</v>
      </c>
      <c r="L55" s="168"/>
    </row>
    <row r="56" spans="1:12" s="57" customFormat="1" x14ac:dyDescent="0.25">
      <c r="A56" s="164"/>
      <c r="B56" s="165" t="s">
        <v>115</v>
      </c>
      <c r="C56" s="166">
        <v>0</v>
      </c>
      <c r="D56" s="166">
        <v>782</v>
      </c>
      <c r="E56" s="166">
        <v>1509</v>
      </c>
      <c r="F56" s="166">
        <v>635</v>
      </c>
      <c r="G56" s="166">
        <v>365</v>
      </c>
      <c r="H56" s="166">
        <v>1121</v>
      </c>
      <c r="I56" s="167">
        <f t="shared" si="16"/>
        <v>2.0712328767123287</v>
      </c>
      <c r="J56" s="166">
        <f t="shared" si="15"/>
        <v>756</v>
      </c>
      <c r="K56" s="167">
        <f t="shared" si="17"/>
        <v>4.2943215355053431E-4</v>
      </c>
      <c r="L56" s="168"/>
    </row>
    <row r="57" spans="1:12" x14ac:dyDescent="0.25">
      <c r="A57" s="164"/>
      <c r="B57" s="165" t="s">
        <v>118</v>
      </c>
      <c r="C57" s="166">
        <v>0</v>
      </c>
      <c r="D57" s="166">
        <v>384</v>
      </c>
      <c r="E57" s="166">
        <v>386</v>
      </c>
      <c r="F57" s="166">
        <v>298</v>
      </c>
      <c r="G57" s="166">
        <v>131</v>
      </c>
      <c r="H57" s="166">
        <v>370</v>
      </c>
      <c r="I57" s="167">
        <f t="shared" si="16"/>
        <v>1.8244274809160306</v>
      </c>
      <c r="J57" s="166">
        <f t="shared" si="15"/>
        <v>239</v>
      </c>
      <c r="K57" s="167">
        <f t="shared" si="17"/>
        <v>1.4173942623880257E-4</v>
      </c>
      <c r="L57" s="81"/>
    </row>
    <row r="58" spans="1:12" x14ac:dyDescent="0.25">
      <c r="A58" s="164"/>
      <c r="B58" s="165" t="s">
        <v>125</v>
      </c>
      <c r="C58" s="166">
        <v>0</v>
      </c>
      <c r="D58" s="166">
        <v>131</v>
      </c>
      <c r="E58" s="166">
        <v>131</v>
      </c>
      <c r="F58" s="166">
        <v>93</v>
      </c>
      <c r="G58" s="166">
        <v>61</v>
      </c>
      <c r="H58" s="166">
        <v>112</v>
      </c>
      <c r="I58" s="167">
        <f t="shared" si="16"/>
        <v>0.83606557377049184</v>
      </c>
      <c r="J58" s="166">
        <f t="shared" si="15"/>
        <v>51</v>
      </c>
      <c r="K58" s="167">
        <f t="shared" si="17"/>
        <v>4.290490740201592E-5</v>
      </c>
      <c r="L58" s="81"/>
    </row>
    <row r="59" spans="1:12" x14ac:dyDescent="0.25">
      <c r="A59" s="164"/>
      <c r="B59" s="165" t="s">
        <v>121</v>
      </c>
      <c r="C59" s="166">
        <v>0</v>
      </c>
      <c r="D59" s="166">
        <v>69</v>
      </c>
      <c r="E59" s="166">
        <v>106</v>
      </c>
      <c r="F59" s="166">
        <v>109</v>
      </c>
      <c r="G59" s="166">
        <v>12</v>
      </c>
      <c r="H59" s="166">
        <v>113</v>
      </c>
      <c r="I59" s="167">
        <f t="shared" si="16"/>
        <v>8.4166666666666661</v>
      </c>
      <c r="J59" s="166">
        <f t="shared" si="15"/>
        <v>101</v>
      </c>
      <c r="K59" s="167">
        <f t="shared" si="17"/>
        <v>4.3287986932391057E-5</v>
      </c>
      <c r="L59" s="81"/>
    </row>
    <row r="60" spans="1:12" x14ac:dyDescent="0.25">
      <c r="A60" s="164"/>
      <c r="B60" s="165" t="s">
        <v>130</v>
      </c>
      <c r="C60" s="166">
        <v>0</v>
      </c>
      <c r="D60" s="166">
        <v>64</v>
      </c>
      <c r="E60" s="166">
        <v>4</v>
      </c>
      <c r="F60" s="166">
        <v>12</v>
      </c>
      <c r="G60" s="166">
        <v>0</v>
      </c>
      <c r="H60" s="166">
        <v>12</v>
      </c>
      <c r="I60" s="167" t="str">
        <f t="shared" si="16"/>
        <v>-</v>
      </c>
      <c r="J60" s="166">
        <f t="shared" si="15"/>
        <v>12</v>
      </c>
      <c r="K60" s="167">
        <f t="shared" si="17"/>
        <v>4.5969543645017055E-6</v>
      </c>
      <c r="L60" s="81"/>
    </row>
    <row r="61" spans="1:12" x14ac:dyDescent="0.25">
      <c r="A61" s="164" t="s">
        <v>146</v>
      </c>
      <c r="B61" s="165" t="s">
        <v>133</v>
      </c>
      <c r="C61" s="166">
        <v>0</v>
      </c>
      <c r="D61" s="166">
        <v>9</v>
      </c>
      <c r="E61" s="166">
        <v>10</v>
      </c>
      <c r="F61" s="166">
        <v>2</v>
      </c>
      <c r="G61" s="166">
        <v>0</v>
      </c>
      <c r="H61" s="166">
        <v>218</v>
      </c>
      <c r="I61" s="167" t="str">
        <f t="shared" si="16"/>
        <v>-</v>
      </c>
      <c r="J61" s="166">
        <f t="shared" si="15"/>
        <v>218</v>
      </c>
      <c r="K61" s="167">
        <f t="shared" si="17"/>
        <v>8.3511337621780977E-5</v>
      </c>
      <c r="L61" s="81"/>
    </row>
    <row r="62" spans="1:12" x14ac:dyDescent="0.25">
      <c r="A62" s="164" t="s">
        <v>147</v>
      </c>
      <c r="B62" s="170" t="s">
        <v>147</v>
      </c>
      <c r="C62" s="171">
        <f t="shared" ref="C62" si="18">C54-SUM(C55:C61)</f>
        <v>0</v>
      </c>
      <c r="D62" s="171">
        <f t="shared" ref="D62:H62" si="19">D54-SUM(D55:D61)</f>
        <v>986</v>
      </c>
      <c r="E62" s="171">
        <f t="shared" si="19"/>
        <v>2158</v>
      </c>
      <c r="F62" s="171">
        <f t="shared" si="19"/>
        <v>1923</v>
      </c>
      <c r="G62" s="171">
        <f t="shared" si="19"/>
        <v>1255</v>
      </c>
      <c r="H62" s="171">
        <f t="shared" si="19"/>
        <v>2001</v>
      </c>
      <c r="I62" s="172">
        <f t="shared" si="16"/>
        <v>0.59442231075697216</v>
      </c>
      <c r="J62" s="171">
        <f>H62-G62</f>
        <v>746</v>
      </c>
      <c r="K62" s="172">
        <f t="shared" si="17"/>
        <v>7.6654214028065942E-4</v>
      </c>
      <c r="L62" s="81"/>
    </row>
    <row r="63" spans="1:12" s="148" customFormat="1" x14ac:dyDescent="0.25">
      <c r="A63" s="164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70</v>
      </c>
      <c r="C64" s="178">
        <v>0</v>
      </c>
      <c r="D64" s="178">
        <v>35027</v>
      </c>
      <c r="E64" s="178">
        <v>68461</v>
      </c>
      <c r="F64" s="178">
        <v>41121</v>
      </c>
      <c r="G64" s="178">
        <v>124784</v>
      </c>
      <c r="H64" s="178">
        <v>84984</v>
      </c>
      <c r="I64" s="179">
        <f>IFERROR(H64/G64-1,"-")</f>
        <v>-0.31895114758302345</v>
      </c>
      <c r="J64" s="178">
        <f>H64-G64</f>
        <v>-39800</v>
      </c>
      <c r="K64" s="179">
        <f>H64/H$8</f>
        <v>3.2555630809401076E-2</v>
      </c>
      <c r="L64" s="81"/>
    </row>
    <row r="65" spans="1:12" x14ac:dyDescent="0.25">
      <c r="A65" s="164" t="s">
        <v>98</v>
      </c>
      <c r="B65" s="161" t="s">
        <v>99</v>
      </c>
      <c r="C65" s="162">
        <v>0</v>
      </c>
      <c r="D65" s="162">
        <v>7784</v>
      </c>
      <c r="E65" s="162">
        <v>11499</v>
      </c>
      <c r="F65" s="162">
        <v>3865</v>
      </c>
      <c r="G65" s="162">
        <v>39819</v>
      </c>
      <c r="H65" s="162">
        <v>18059</v>
      </c>
      <c r="I65" s="163">
        <f>IFERROR(H65/G65-1,"-")</f>
        <v>-0.54647278937190791</v>
      </c>
      <c r="J65" s="162">
        <f t="shared" ref="J65:J75" si="20">H65-G65</f>
        <v>-21760</v>
      </c>
      <c r="K65" s="163">
        <f>H65/H$8</f>
        <v>6.9180332390446917E-3</v>
      </c>
      <c r="L65" s="81"/>
    </row>
    <row r="66" spans="1:12" x14ac:dyDescent="0.25">
      <c r="A66" s="164" t="s">
        <v>105</v>
      </c>
      <c r="B66" s="165" t="s">
        <v>105</v>
      </c>
      <c r="C66" s="166">
        <v>0</v>
      </c>
      <c r="D66" s="166">
        <v>7592</v>
      </c>
      <c r="E66" s="166">
        <v>8585</v>
      </c>
      <c r="F66" s="166">
        <v>311</v>
      </c>
      <c r="G66" s="166">
        <v>27115</v>
      </c>
      <c r="H66" s="166">
        <v>6289</v>
      </c>
      <c r="I66" s="167">
        <f>IFERROR(H66/G66-1,"-")</f>
        <v>-0.76806195832565005</v>
      </c>
      <c r="J66" s="166">
        <f t="shared" si="20"/>
        <v>-20826</v>
      </c>
      <c r="K66" s="167">
        <f>H66/H$8</f>
        <v>2.4091871665292688E-3</v>
      </c>
      <c r="L66" s="81"/>
    </row>
    <row r="67" spans="1:12" x14ac:dyDescent="0.25">
      <c r="A67" s="164" t="s">
        <v>102</v>
      </c>
      <c r="B67" s="165" t="s">
        <v>102</v>
      </c>
      <c r="C67" s="166">
        <v>0</v>
      </c>
      <c r="D67" s="166">
        <v>192</v>
      </c>
      <c r="E67" s="166">
        <v>2914</v>
      </c>
      <c r="F67" s="166">
        <v>3554</v>
      </c>
      <c r="G67" s="166">
        <v>12704</v>
      </c>
      <c r="H67" s="166">
        <v>11770</v>
      </c>
      <c r="I67" s="167">
        <f>IFERROR(H67/G67-1,"-")</f>
        <v>-7.3520151133501299E-2</v>
      </c>
      <c r="J67" s="166">
        <f t="shared" si="20"/>
        <v>-934</v>
      </c>
      <c r="K67" s="167">
        <f>H67/H$8</f>
        <v>4.5088460725154229E-3</v>
      </c>
      <c r="L67" s="81"/>
    </row>
    <row r="68" spans="1:12" x14ac:dyDescent="0.25">
      <c r="A68" s="164"/>
      <c r="B68" s="161" t="s">
        <v>109</v>
      </c>
      <c r="C68" s="162">
        <v>0</v>
      </c>
      <c r="D68" s="162">
        <v>27243</v>
      </c>
      <c r="E68" s="162">
        <v>56962</v>
      </c>
      <c r="F68" s="162">
        <v>37256</v>
      </c>
      <c r="G68" s="162">
        <v>84965</v>
      </c>
      <c r="H68" s="162">
        <v>66925</v>
      </c>
      <c r="I68" s="163">
        <f>IFERROR(H68/G68-1,"-")</f>
        <v>-0.21232272112046136</v>
      </c>
      <c r="J68" s="162">
        <f t="shared" si="20"/>
        <v>-18040</v>
      </c>
      <c r="K68" s="163">
        <f>H68/H$8</f>
        <v>2.5637597570356385E-2</v>
      </c>
      <c r="L68" s="81"/>
    </row>
    <row r="69" spans="1:12" s="57" customFormat="1" x14ac:dyDescent="0.25">
      <c r="A69" s="164"/>
      <c r="B69" s="165" t="s">
        <v>112</v>
      </c>
      <c r="C69" s="166">
        <v>0</v>
      </c>
      <c r="D69" s="166">
        <v>4781</v>
      </c>
      <c r="E69" s="166">
        <v>17702</v>
      </c>
      <c r="F69" s="166">
        <v>14386</v>
      </c>
      <c r="G69" s="166">
        <v>34295</v>
      </c>
      <c r="H69" s="166">
        <v>39006</v>
      </c>
      <c r="I69" s="167">
        <f t="shared" ref="I69:I76" si="21">IFERROR(H69/G69-1,"-")</f>
        <v>0.13736696311415653</v>
      </c>
      <c r="J69" s="166">
        <f t="shared" si="20"/>
        <v>4711</v>
      </c>
      <c r="K69" s="167">
        <f t="shared" ref="K69:K76" si="22">H69/H$8</f>
        <v>1.4942400161812794E-2</v>
      </c>
      <c r="L69" s="168"/>
    </row>
    <row r="70" spans="1:12" s="57" customFormat="1" x14ac:dyDescent="0.25">
      <c r="A70" s="164"/>
      <c r="B70" s="165" t="s">
        <v>115</v>
      </c>
      <c r="C70" s="166">
        <v>0</v>
      </c>
      <c r="D70" s="166">
        <v>3985</v>
      </c>
      <c r="E70" s="166">
        <v>3126</v>
      </c>
      <c r="F70" s="166">
        <v>2920</v>
      </c>
      <c r="G70" s="166">
        <v>3337</v>
      </c>
      <c r="H70" s="166">
        <v>4118</v>
      </c>
      <c r="I70" s="167">
        <f t="shared" si="21"/>
        <v>0.23404255319148937</v>
      </c>
      <c r="J70" s="166">
        <f t="shared" si="20"/>
        <v>781</v>
      </c>
      <c r="K70" s="167">
        <f t="shared" si="22"/>
        <v>1.5775215060848352E-3</v>
      </c>
      <c r="L70" s="168"/>
    </row>
    <row r="71" spans="1:12" x14ac:dyDescent="0.25">
      <c r="A71" s="164"/>
      <c r="B71" s="165" t="s">
        <v>118</v>
      </c>
      <c r="C71" s="166">
        <v>0</v>
      </c>
      <c r="D71" s="166">
        <v>1499</v>
      </c>
      <c r="E71" s="166">
        <v>17440</v>
      </c>
      <c r="F71" s="166">
        <v>4173</v>
      </c>
      <c r="G71" s="166">
        <v>12337</v>
      </c>
      <c r="H71" s="166">
        <v>6011</v>
      </c>
      <c r="I71" s="167">
        <f t="shared" si="21"/>
        <v>-0.51276647483180682</v>
      </c>
      <c r="J71" s="166">
        <f t="shared" si="20"/>
        <v>-6326</v>
      </c>
      <c r="K71" s="167">
        <f t="shared" si="22"/>
        <v>2.3026910570849795E-3</v>
      </c>
      <c r="L71" s="81"/>
    </row>
    <row r="72" spans="1:12" x14ac:dyDescent="0.25">
      <c r="A72" s="164"/>
      <c r="B72" s="165" t="s">
        <v>125</v>
      </c>
      <c r="C72" s="166">
        <v>0</v>
      </c>
      <c r="D72" s="166">
        <v>721</v>
      </c>
      <c r="E72" s="166">
        <v>1318</v>
      </c>
      <c r="F72" s="166">
        <v>1731</v>
      </c>
      <c r="G72" s="166">
        <v>4521</v>
      </c>
      <c r="H72" s="166">
        <v>1648</v>
      </c>
      <c r="I72" s="167">
        <f t="shared" si="21"/>
        <v>-0.63547887635478872</v>
      </c>
      <c r="J72" s="166">
        <f t="shared" si="20"/>
        <v>-2873</v>
      </c>
      <c r="K72" s="167">
        <f t="shared" si="22"/>
        <v>6.3131506605823421E-4</v>
      </c>
      <c r="L72" s="81"/>
    </row>
    <row r="73" spans="1:12" x14ac:dyDescent="0.25">
      <c r="A73" s="164"/>
      <c r="B73" s="165" t="s">
        <v>121</v>
      </c>
      <c r="C73" s="166">
        <v>0</v>
      </c>
      <c r="D73" s="166">
        <v>1742</v>
      </c>
      <c r="E73" s="166">
        <v>316</v>
      </c>
      <c r="F73" s="166">
        <v>1535</v>
      </c>
      <c r="G73" s="166">
        <v>3433</v>
      </c>
      <c r="H73" s="166">
        <v>1337</v>
      </c>
      <c r="I73" s="167">
        <f t="shared" si="21"/>
        <v>-0.61054471307893965</v>
      </c>
      <c r="J73" s="166">
        <f t="shared" si="20"/>
        <v>-2096</v>
      </c>
      <c r="K73" s="167">
        <f t="shared" si="22"/>
        <v>5.1217733211156497E-4</v>
      </c>
      <c r="L73" s="81"/>
    </row>
    <row r="74" spans="1:12" x14ac:dyDescent="0.25">
      <c r="A74" s="164"/>
      <c r="B74" s="165" t="s">
        <v>130</v>
      </c>
      <c r="C74" s="166">
        <v>0</v>
      </c>
      <c r="D74" s="166">
        <v>1</v>
      </c>
      <c r="E74" s="166">
        <v>14</v>
      </c>
      <c r="F74" s="166">
        <v>3</v>
      </c>
      <c r="G74" s="166">
        <v>0</v>
      </c>
      <c r="H74" s="166">
        <v>0</v>
      </c>
      <c r="I74" s="167" t="str">
        <f t="shared" si="21"/>
        <v>-</v>
      </c>
      <c r="J74" s="166">
        <f t="shared" si="20"/>
        <v>0</v>
      </c>
      <c r="K74" s="167">
        <f t="shared" si="22"/>
        <v>0</v>
      </c>
      <c r="L74" s="81"/>
    </row>
    <row r="75" spans="1:12" x14ac:dyDescent="0.25">
      <c r="A75" s="164" t="s">
        <v>146</v>
      </c>
      <c r="B75" s="165" t="s">
        <v>133</v>
      </c>
      <c r="C75" s="166">
        <v>0</v>
      </c>
      <c r="D75" s="166">
        <v>0</v>
      </c>
      <c r="E75" s="166">
        <v>44</v>
      </c>
      <c r="F75" s="166">
        <v>59</v>
      </c>
      <c r="G75" s="166">
        <v>157</v>
      </c>
      <c r="H75" s="166">
        <v>34</v>
      </c>
      <c r="I75" s="167">
        <f t="shared" si="21"/>
        <v>-0.78343949044585992</v>
      </c>
      <c r="J75" s="166">
        <f t="shared" si="20"/>
        <v>-123</v>
      </c>
      <c r="K75" s="167">
        <f t="shared" si="22"/>
        <v>1.3024704032754832E-5</v>
      </c>
      <c r="L75" s="81"/>
    </row>
    <row r="76" spans="1:12" x14ac:dyDescent="0.25">
      <c r="A76" s="164" t="s">
        <v>147</v>
      </c>
      <c r="B76" s="170" t="s">
        <v>147</v>
      </c>
      <c r="C76" s="171">
        <f t="shared" ref="C76" si="23">C68-SUM(C69:C75)</f>
        <v>0</v>
      </c>
      <c r="D76" s="171">
        <f t="shared" ref="D76:H76" si="24">D68-SUM(D69:D75)</f>
        <v>14514</v>
      </c>
      <c r="E76" s="171">
        <f t="shared" si="24"/>
        <v>17002</v>
      </c>
      <c r="F76" s="171">
        <f t="shared" si="24"/>
        <v>12449</v>
      </c>
      <c r="G76" s="171">
        <f t="shared" si="24"/>
        <v>26885</v>
      </c>
      <c r="H76" s="171">
        <f t="shared" si="24"/>
        <v>14771</v>
      </c>
      <c r="I76" s="172">
        <f t="shared" si="21"/>
        <v>-0.45058582852891949</v>
      </c>
      <c r="J76" s="171">
        <f>H76-G76</f>
        <v>-12114</v>
      </c>
      <c r="K76" s="172">
        <f t="shared" si="22"/>
        <v>5.6584677431712246E-3</v>
      </c>
      <c r="L76" s="81"/>
    </row>
    <row r="77" spans="1:12" s="148" customFormat="1" x14ac:dyDescent="0.25">
      <c r="A77" s="164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70</v>
      </c>
      <c r="C78" s="178">
        <v>0</v>
      </c>
      <c r="D78" s="178">
        <v>65490</v>
      </c>
      <c r="E78" s="178">
        <v>310799</v>
      </c>
      <c r="F78" s="178">
        <v>340598</v>
      </c>
      <c r="G78" s="178">
        <v>405702</v>
      </c>
      <c r="H78" s="178">
        <v>405133</v>
      </c>
      <c r="I78" s="179">
        <f>IFERROR(H78/G78-1,"-")</f>
        <v>-1.4025072590225784E-3</v>
      </c>
      <c r="J78" s="178">
        <f>H78-G78</f>
        <v>-569</v>
      </c>
      <c r="K78" s="179">
        <f>H78/H$8</f>
        <v>0.15519815937947246</v>
      </c>
      <c r="L78" s="81"/>
    </row>
    <row r="79" spans="1:12" x14ac:dyDescent="0.25">
      <c r="A79" s="164" t="s">
        <v>98</v>
      </c>
      <c r="B79" s="161" t="s">
        <v>99</v>
      </c>
      <c r="C79" s="162">
        <v>0</v>
      </c>
      <c r="D79" s="162">
        <v>30219</v>
      </c>
      <c r="E79" s="162">
        <v>157891</v>
      </c>
      <c r="F79" s="162">
        <v>148058</v>
      </c>
      <c r="G79" s="162">
        <v>161111</v>
      </c>
      <c r="H79" s="162">
        <v>169329</v>
      </c>
      <c r="I79" s="163">
        <f>IFERROR(H79/G79-1,"-")</f>
        <v>5.1008311040214416E-2</v>
      </c>
      <c r="J79" s="162">
        <f t="shared" ref="J79:J89" si="25">H79-G79</f>
        <v>8218</v>
      </c>
      <c r="K79" s="163">
        <f>H79/H$8</f>
        <v>6.4866473798892446E-2</v>
      </c>
      <c r="L79" s="81"/>
    </row>
    <row r="80" spans="1:12" x14ac:dyDescent="0.25">
      <c r="A80" s="164" t="s">
        <v>105</v>
      </c>
      <c r="B80" s="165" t="s">
        <v>105</v>
      </c>
      <c r="C80" s="166">
        <v>0</v>
      </c>
      <c r="D80" s="166">
        <v>11793</v>
      </c>
      <c r="E80" s="166">
        <v>19464</v>
      </c>
      <c r="F80" s="166">
        <v>25323</v>
      </c>
      <c r="G80" s="166">
        <v>33545</v>
      </c>
      <c r="H80" s="166">
        <v>23099</v>
      </c>
      <c r="I80" s="167">
        <f>IFERROR(H80/G80-1,"-")</f>
        <v>-0.31140259353107769</v>
      </c>
      <c r="J80" s="166">
        <f t="shared" si="25"/>
        <v>-10446</v>
      </c>
      <c r="K80" s="167">
        <f>H80/H$8</f>
        <v>8.8487540721354074E-3</v>
      </c>
      <c r="L80" s="81"/>
    </row>
    <row r="81" spans="1:12" x14ac:dyDescent="0.25">
      <c r="A81" s="164" t="s">
        <v>102</v>
      </c>
      <c r="B81" s="165" t="s">
        <v>102</v>
      </c>
      <c r="C81" s="166">
        <v>0</v>
      </c>
      <c r="D81" s="166">
        <v>18426</v>
      </c>
      <c r="E81" s="166">
        <v>138427</v>
      </c>
      <c r="F81" s="166">
        <v>122735</v>
      </c>
      <c r="G81" s="166">
        <v>127566</v>
      </c>
      <c r="H81" s="166">
        <v>146230</v>
      </c>
      <c r="I81" s="167">
        <f>IFERROR(H81/G81-1,"-")</f>
        <v>0.14630857752065607</v>
      </c>
      <c r="J81" s="166">
        <f t="shared" si="25"/>
        <v>18664</v>
      </c>
      <c r="K81" s="167">
        <f>H81/H$8</f>
        <v>5.601771972675703E-2</v>
      </c>
      <c r="L81" s="81"/>
    </row>
    <row r="82" spans="1:12" x14ac:dyDescent="0.25">
      <c r="A82" s="164"/>
      <c r="B82" s="161" t="s">
        <v>109</v>
      </c>
      <c r="C82" s="162">
        <v>0</v>
      </c>
      <c r="D82" s="162">
        <v>35271</v>
      </c>
      <c r="E82" s="162">
        <v>152908</v>
      </c>
      <c r="F82" s="162">
        <v>192540</v>
      </c>
      <c r="G82" s="162">
        <v>244591</v>
      </c>
      <c r="H82" s="162">
        <v>235804</v>
      </c>
      <c r="I82" s="163">
        <f>IFERROR(H82/G82-1,"-")</f>
        <v>-3.5925279343884231E-2</v>
      </c>
      <c r="J82" s="162">
        <f t="shared" si="25"/>
        <v>-8787</v>
      </c>
      <c r="K82" s="163">
        <f>H82/H$8</f>
        <v>9.033168558058001E-2</v>
      </c>
      <c r="L82" s="81"/>
    </row>
    <row r="83" spans="1:12" s="57" customFormat="1" x14ac:dyDescent="0.25">
      <c r="A83" s="164"/>
      <c r="B83" s="165" t="s">
        <v>112</v>
      </c>
      <c r="C83" s="166">
        <v>0</v>
      </c>
      <c r="D83" s="166">
        <v>1510</v>
      </c>
      <c r="E83" s="166">
        <v>28356</v>
      </c>
      <c r="F83" s="166">
        <v>37494</v>
      </c>
      <c r="G83" s="166">
        <v>47307</v>
      </c>
      <c r="H83" s="166">
        <v>42208</v>
      </c>
      <c r="I83" s="167">
        <f t="shared" ref="I83:I90" si="26">IFERROR(H83/G83-1,"-")</f>
        <v>-0.10778531718350348</v>
      </c>
      <c r="J83" s="166">
        <f t="shared" si="25"/>
        <v>-5099</v>
      </c>
      <c r="K83" s="167">
        <f t="shared" ref="K83:K90" si="27">H83/H$8</f>
        <v>1.6169020818074E-2</v>
      </c>
      <c r="L83" s="168"/>
    </row>
    <row r="84" spans="1:12" s="57" customFormat="1" x14ac:dyDescent="0.25">
      <c r="A84" s="164"/>
      <c r="B84" s="165" t="s">
        <v>115</v>
      </c>
      <c r="C84" s="166">
        <v>0</v>
      </c>
      <c r="D84" s="166">
        <v>9110</v>
      </c>
      <c r="E84" s="166">
        <v>63199</v>
      </c>
      <c r="F84" s="166">
        <v>71295</v>
      </c>
      <c r="G84" s="166">
        <v>87638</v>
      </c>
      <c r="H84" s="166">
        <v>77498</v>
      </c>
      <c r="I84" s="167">
        <f t="shared" si="26"/>
        <v>-0.11570323375704605</v>
      </c>
      <c r="J84" s="166">
        <f t="shared" si="25"/>
        <v>-10140</v>
      </c>
      <c r="K84" s="167">
        <f t="shared" si="27"/>
        <v>2.9687897445012764E-2</v>
      </c>
      <c r="L84" s="168"/>
    </row>
    <row r="85" spans="1:12" x14ac:dyDescent="0.25">
      <c r="A85" s="164"/>
      <c r="B85" s="165" t="s">
        <v>118</v>
      </c>
      <c r="C85" s="166">
        <v>0</v>
      </c>
      <c r="D85" s="166">
        <v>6118</v>
      </c>
      <c r="E85" s="166">
        <v>12742</v>
      </c>
      <c r="F85" s="166">
        <v>16668</v>
      </c>
      <c r="G85" s="166">
        <v>30513</v>
      </c>
      <c r="H85" s="166">
        <v>34104</v>
      </c>
      <c r="I85" s="167">
        <f t="shared" si="26"/>
        <v>0.11768754301445283</v>
      </c>
      <c r="J85" s="166">
        <f t="shared" si="25"/>
        <v>3591</v>
      </c>
      <c r="K85" s="167">
        <f t="shared" si="27"/>
        <v>1.3064544303913846E-2</v>
      </c>
      <c r="L85" s="81"/>
    </row>
    <row r="86" spans="1:12" x14ac:dyDescent="0.25">
      <c r="A86" s="164"/>
      <c r="B86" s="165" t="s">
        <v>125</v>
      </c>
      <c r="C86" s="166">
        <v>0</v>
      </c>
      <c r="D86" s="166">
        <v>482</v>
      </c>
      <c r="E86" s="166">
        <v>4009</v>
      </c>
      <c r="F86" s="166">
        <v>4570</v>
      </c>
      <c r="G86" s="166">
        <v>7162</v>
      </c>
      <c r="H86" s="166">
        <v>5929</v>
      </c>
      <c r="I86" s="167">
        <f t="shared" si="26"/>
        <v>-0.17215861491203577</v>
      </c>
      <c r="J86" s="166">
        <f t="shared" si="25"/>
        <v>-1233</v>
      </c>
      <c r="K86" s="167">
        <f t="shared" si="27"/>
        <v>2.2712785355942177E-3</v>
      </c>
      <c r="L86" s="81"/>
    </row>
    <row r="87" spans="1:12" x14ac:dyDescent="0.25">
      <c r="A87" s="164"/>
      <c r="B87" s="165" t="s">
        <v>121</v>
      </c>
      <c r="C87" s="166">
        <v>0</v>
      </c>
      <c r="D87" s="166">
        <v>963</v>
      </c>
      <c r="E87" s="166">
        <v>1713</v>
      </c>
      <c r="F87" s="166">
        <v>2232</v>
      </c>
      <c r="G87" s="166">
        <v>3663</v>
      </c>
      <c r="H87" s="166">
        <v>3029</v>
      </c>
      <c r="I87" s="167">
        <f t="shared" si="26"/>
        <v>-0.17308217308217311</v>
      </c>
      <c r="J87" s="166">
        <f t="shared" si="25"/>
        <v>-634</v>
      </c>
      <c r="K87" s="167">
        <f t="shared" si="27"/>
        <v>1.1603478975063055E-3</v>
      </c>
      <c r="L87" s="81"/>
    </row>
    <row r="88" spans="1:12" x14ac:dyDescent="0.25">
      <c r="A88" s="164"/>
      <c r="B88" s="165" t="s">
        <v>130</v>
      </c>
      <c r="C88" s="166">
        <v>0</v>
      </c>
      <c r="D88" s="166">
        <v>174</v>
      </c>
      <c r="E88" s="166">
        <v>576</v>
      </c>
      <c r="F88" s="166">
        <v>1554</v>
      </c>
      <c r="G88" s="166">
        <v>1368</v>
      </c>
      <c r="H88" s="166">
        <v>1119</v>
      </c>
      <c r="I88" s="167">
        <f t="shared" si="26"/>
        <v>-0.18201754385964908</v>
      </c>
      <c r="J88" s="166">
        <f t="shared" si="25"/>
        <v>-249</v>
      </c>
      <c r="K88" s="167">
        <f t="shared" si="27"/>
        <v>4.2866599448978404E-4</v>
      </c>
      <c r="L88" s="81"/>
    </row>
    <row r="89" spans="1:12" x14ac:dyDescent="0.25">
      <c r="A89" s="164" t="s">
        <v>146</v>
      </c>
      <c r="B89" s="165" t="s">
        <v>133</v>
      </c>
      <c r="C89" s="166">
        <v>0</v>
      </c>
      <c r="D89" s="166">
        <v>984</v>
      </c>
      <c r="E89" s="166">
        <v>423</v>
      </c>
      <c r="F89" s="166">
        <v>976</v>
      </c>
      <c r="G89" s="166">
        <v>564</v>
      </c>
      <c r="H89" s="166">
        <v>443</v>
      </c>
      <c r="I89" s="167">
        <f t="shared" si="26"/>
        <v>-0.21453900709219853</v>
      </c>
      <c r="J89" s="166">
        <f t="shared" si="25"/>
        <v>-121</v>
      </c>
      <c r="K89" s="167">
        <f t="shared" si="27"/>
        <v>1.6970423195618797E-4</v>
      </c>
      <c r="L89" s="81"/>
    </row>
    <row r="90" spans="1:12" x14ac:dyDescent="0.25">
      <c r="A90" s="164" t="s">
        <v>147</v>
      </c>
      <c r="B90" s="170" t="s">
        <v>147</v>
      </c>
      <c r="C90" s="171">
        <f t="shared" ref="C90" si="28">C82-SUM(C83:C89)</f>
        <v>0</v>
      </c>
      <c r="D90" s="171">
        <f t="shared" ref="D90:H90" si="29">D82-SUM(D83:D89)</f>
        <v>15930</v>
      </c>
      <c r="E90" s="171">
        <f t="shared" si="29"/>
        <v>41890</v>
      </c>
      <c r="F90" s="171">
        <f t="shared" si="29"/>
        <v>57751</v>
      </c>
      <c r="G90" s="171">
        <f t="shared" si="29"/>
        <v>66376</v>
      </c>
      <c r="H90" s="171">
        <f t="shared" si="29"/>
        <v>71474</v>
      </c>
      <c r="I90" s="172">
        <f t="shared" si="26"/>
        <v>7.6804869229842199E-2</v>
      </c>
      <c r="J90" s="171">
        <f>H90-G90</f>
        <v>5098</v>
      </c>
      <c r="K90" s="172">
        <f t="shared" si="27"/>
        <v>2.7380226354032908E-2</v>
      </c>
      <c r="L90" s="81"/>
    </row>
    <row r="91" spans="1:12" s="148" customFormat="1" x14ac:dyDescent="0.25">
      <c r="A91" s="164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70</v>
      </c>
      <c r="C92" s="178">
        <v>0</v>
      </c>
      <c r="D92" s="178">
        <v>5644</v>
      </c>
      <c r="E92" s="178">
        <v>10085</v>
      </c>
      <c r="F92" s="178">
        <v>12793</v>
      </c>
      <c r="G92" s="178">
        <v>12513</v>
      </c>
      <c r="H92" s="178">
        <v>13411</v>
      </c>
      <c r="I92" s="179">
        <f>IFERROR(H92/G92-1,"-")</f>
        <v>7.1765364021417755E-2</v>
      </c>
      <c r="J92" s="178">
        <f>H92-G92</f>
        <v>898</v>
      </c>
      <c r="K92" s="179">
        <f>H92/H$8</f>
        <v>5.1374795818610311E-3</v>
      </c>
      <c r="L92" s="81"/>
    </row>
    <row r="93" spans="1:12" x14ac:dyDescent="0.25">
      <c r="A93" s="164" t="s">
        <v>98</v>
      </c>
      <c r="B93" s="161" t="s">
        <v>99</v>
      </c>
      <c r="C93" s="162">
        <v>0</v>
      </c>
      <c r="D93" s="162">
        <v>3198</v>
      </c>
      <c r="E93" s="162">
        <v>5218</v>
      </c>
      <c r="F93" s="162">
        <v>7187</v>
      </c>
      <c r="G93" s="162">
        <v>6735</v>
      </c>
      <c r="H93" s="162">
        <v>7528</v>
      </c>
      <c r="I93" s="163">
        <f>IFERROR(H93/G93-1,"-")</f>
        <v>0.11774313288789906</v>
      </c>
      <c r="J93" s="162">
        <f t="shared" ref="J93:J103" si="30">H93-G93</f>
        <v>793</v>
      </c>
      <c r="K93" s="163">
        <f>H93/H$8</f>
        <v>2.88382270466407E-3</v>
      </c>
      <c r="L93" s="81"/>
    </row>
    <row r="94" spans="1:12" x14ac:dyDescent="0.25">
      <c r="A94" s="164" t="s">
        <v>105</v>
      </c>
      <c r="B94" s="165" t="s">
        <v>105</v>
      </c>
      <c r="C94" s="166">
        <v>0</v>
      </c>
      <c r="D94" s="166">
        <v>1900</v>
      </c>
      <c r="E94" s="166">
        <v>1685</v>
      </c>
      <c r="F94" s="166">
        <v>2115</v>
      </c>
      <c r="G94" s="166">
        <v>2258</v>
      </c>
      <c r="H94" s="166">
        <v>3166</v>
      </c>
      <c r="I94" s="167">
        <f>IFERROR(H94/G94-1,"-")</f>
        <v>0.40212577502214342</v>
      </c>
      <c r="J94" s="166">
        <f t="shared" si="30"/>
        <v>908</v>
      </c>
      <c r="K94" s="167">
        <f>H94/H$8</f>
        <v>1.2128297931677E-3</v>
      </c>
      <c r="L94" s="81"/>
    </row>
    <row r="95" spans="1:12" x14ac:dyDescent="0.25">
      <c r="A95" s="164" t="s">
        <v>102</v>
      </c>
      <c r="B95" s="165" t="s">
        <v>102</v>
      </c>
      <c r="C95" s="166">
        <v>0</v>
      </c>
      <c r="D95" s="166">
        <v>1298</v>
      </c>
      <c r="E95" s="166">
        <v>3533</v>
      </c>
      <c r="F95" s="166">
        <v>5072</v>
      </c>
      <c r="G95" s="166">
        <v>4477</v>
      </c>
      <c r="H95" s="166">
        <v>4362</v>
      </c>
      <c r="I95" s="167">
        <f>IFERROR(H95/G95-1,"-")</f>
        <v>-2.5686843868662046E-2</v>
      </c>
      <c r="J95" s="166">
        <f t="shared" si="30"/>
        <v>-115</v>
      </c>
      <c r="K95" s="167">
        <f>H95/H$8</f>
        <v>1.67099291149637E-3</v>
      </c>
      <c r="L95" s="81"/>
    </row>
    <row r="96" spans="1:12" x14ac:dyDescent="0.25">
      <c r="A96" s="164"/>
      <c r="B96" s="161" t="s">
        <v>109</v>
      </c>
      <c r="C96" s="162">
        <v>0</v>
      </c>
      <c r="D96" s="162">
        <v>2446</v>
      </c>
      <c r="E96" s="162">
        <v>4867</v>
      </c>
      <c r="F96" s="162">
        <v>5606</v>
      </c>
      <c r="G96" s="162">
        <v>5778</v>
      </c>
      <c r="H96" s="162">
        <v>5883</v>
      </c>
      <c r="I96" s="163">
        <f>IFERROR(H96/G96-1,"-")</f>
        <v>1.8172377985462118E-2</v>
      </c>
      <c r="J96" s="162">
        <f t="shared" si="30"/>
        <v>105</v>
      </c>
      <c r="K96" s="163">
        <f>H96/H$8</f>
        <v>2.2536568771969611E-3</v>
      </c>
      <c r="L96" s="81"/>
    </row>
    <row r="97" spans="1:12" s="57" customFormat="1" x14ac:dyDescent="0.25">
      <c r="A97" s="164"/>
      <c r="B97" s="165" t="s">
        <v>112</v>
      </c>
      <c r="C97" s="166">
        <v>0</v>
      </c>
      <c r="D97" s="166">
        <v>44</v>
      </c>
      <c r="E97" s="166">
        <v>524</v>
      </c>
      <c r="F97" s="166">
        <v>550</v>
      </c>
      <c r="G97" s="166">
        <v>732</v>
      </c>
      <c r="H97" s="166">
        <v>482</v>
      </c>
      <c r="I97" s="167">
        <f t="shared" ref="I97:I104" si="31">IFERROR(H97/G97-1,"-")</f>
        <v>-0.34153005464480879</v>
      </c>
      <c r="J97" s="166">
        <f t="shared" si="30"/>
        <v>-250</v>
      </c>
      <c r="K97" s="167">
        <f t="shared" ref="K97:K104" si="32">H97/H$8</f>
        <v>1.8464433364081851E-4</v>
      </c>
      <c r="L97" s="168"/>
    </row>
    <row r="98" spans="1:12" s="57" customFormat="1" x14ac:dyDescent="0.25">
      <c r="A98" s="164"/>
      <c r="B98" s="165" t="s">
        <v>115</v>
      </c>
      <c r="C98" s="166">
        <v>0</v>
      </c>
      <c r="D98" s="166">
        <v>579</v>
      </c>
      <c r="E98" s="166">
        <v>1417</v>
      </c>
      <c r="F98" s="166">
        <v>1273</v>
      </c>
      <c r="G98" s="166">
        <v>1592</v>
      </c>
      <c r="H98" s="166">
        <v>1415</v>
      </c>
      <c r="I98" s="167">
        <f t="shared" si="31"/>
        <v>-0.11118090452261309</v>
      </c>
      <c r="J98" s="166">
        <f t="shared" si="30"/>
        <v>-177</v>
      </c>
      <c r="K98" s="167">
        <f t="shared" si="32"/>
        <v>5.4205753548082611E-4</v>
      </c>
      <c r="L98" s="168"/>
    </row>
    <row r="99" spans="1:12" x14ac:dyDescent="0.25">
      <c r="A99" s="164"/>
      <c r="B99" s="165" t="s">
        <v>118</v>
      </c>
      <c r="C99" s="166">
        <v>0</v>
      </c>
      <c r="D99" s="166">
        <v>723</v>
      </c>
      <c r="E99" s="166">
        <v>572</v>
      </c>
      <c r="F99" s="166">
        <v>732</v>
      </c>
      <c r="G99" s="166">
        <v>862</v>
      </c>
      <c r="H99" s="166">
        <v>787</v>
      </c>
      <c r="I99" s="167">
        <f t="shared" si="31"/>
        <v>-8.7006960556844537E-2</v>
      </c>
      <c r="J99" s="166">
        <f t="shared" si="30"/>
        <v>-75</v>
      </c>
      <c r="K99" s="167">
        <f t="shared" si="32"/>
        <v>3.0148359040523687E-4</v>
      </c>
      <c r="L99" s="81"/>
    </row>
    <row r="100" spans="1:12" x14ac:dyDescent="0.25">
      <c r="A100" s="164"/>
      <c r="B100" s="165" t="s">
        <v>125</v>
      </c>
      <c r="C100" s="166">
        <v>0</v>
      </c>
      <c r="D100" s="166">
        <v>57</v>
      </c>
      <c r="E100" s="166">
        <v>372</v>
      </c>
      <c r="F100" s="166">
        <v>200</v>
      </c>
      <c r="G100" s="166">
        <v>229</v>
      </c>
      <c r="H100" s="166">
        <v>274</v>
      </c>
      <c r="I100" s="167">
        <f t="shared" si="31"/>
        <v>0.19650655021834051</v>
      </c>
      <c r="J100" s="166">
        <f t="shared" si="30"/>
        <v>45</v>
      </c>
      <c r="K100" s="167">
        <f t="shared" si="32"/>
        <v>1.0496379132278894E-4</v>
      </c>
      <c r="L100" s="81"/>
    </row>
    <row r="101" spans="1:12" x14ac:dyDescent="0.25">
      <c r="A101" s="164"/>
      <c r="B101" s="165" t="s">
        <v>121</v>
      </c>
      <c r="C101" s="166">
        <v>0</v>
      </c>
      <c r="D101" s="166">
        <v>68</v>
      </c>
      <c r="E101" s="166">
        <v>104</v>
      </c>
      <c r="F101" s="166">
        <v>83</v>
      </c>
      <c r="G101" s="166">
        <v>66</v>
      </c>
      <c r="H101" s="166">
        <v>152</v>
      </c>
      <c r="I101" s="167">
        <f t="shared" si="31"/>
        <v>1.3030303030303032</v>
      </c>
      <c r="J101" s="166">
        <f t="shared" si="30"/>
        <v>86</v>
      </c>
      <c r="K101" s="167">
        <f t="shared" si="32"/>
        <v>5.8228088617021604E-5</v>
      </c>
      <c r="L101" s="81"/>
    </row>
    <row r="102" spans="1:12" x14ac:dyDescent="0.25">
      <c r="A102" s="164"/>
      <c r="B102" s="165" t="s">
        <v>130</v>
      </c>
      <c r="C102" s="166">
        <v>0</v>
      </c>
      <c r="D102" s="166">
        <v>12</v>
      </c>
      <c r="E102" s="166">
        <v>21</v>
      </c>
      <c r="F102" s="166">
        <v>10</v>
      </c>
      <c r="G102" s="166">
        <v>0</v>
      </c>
      <c r="H102" s="166">
        <v>24</v>
      </c>
      <c r="I102" s="167" t="str">
        <f t="shared" si="31"/>
        <v>-</v>
      </c>
      <c r="J102" s="166">
        <f t="shared" si="30"/>
        <v>24</v>
      </c>
      <c r="K102" s="167">
        <f t="shared" si="32"/>
        <v>9.193908729003411E-6</v>
      </c>
      <c r="L102" s="81"/>
    </row>
    <row r="103" spans="1:12" x14ac:dyDescent="0.25">
      <c r="A103" s="164" t="s">
        <v>146</v>
      </c>
      <c r="B103" s="165" t="s">
        <v>133</v>
      </c>
      <c r="C103" s="166">
        <v>0</v>
      </c>
      <c r="D103" s="166">
        <v>15</v>
      </c>
      <c r="E103" s="166">
        <v>10</v>
      </c>
      <c r="F103" s="166">
        <v>63</v>
      </c>
      <c r="G103" s="166">
        <v>6</v>
      </c>
      <c r="H103" s="166">
        <v>52</v>
      </c>
      <c r="I103" s="167">
        <f t="shared" si="31"/>
        <v>7.6666666666666661</v>
      </c>
      <c r="J103" s="166">
        <f t="shared" si="30"/>
        <v>46</v>
      </c>
      <c r="K103" s="167">
        <f t="shared" si="32"/>
        <v>1.9920135579507391E-5</v>
      </c>
      <c r="L103" s="81"/>
    </row>
    <row r="104" spans="1:12" x14ac:dyDescent="0.25">
      <c r="A104" s="164" t="s">
        <v>147</v>
      </c>
      <c r="B104" s="170" t="s">
        <v>147</v>
      </c>
      <c r="C104" s="171">
        <f t="shared" ref="C104" si="33">C96-SUM(C97:C103)</f>
        <v>0</v>
      </c>
      <c r="D104" s="171">
        <f t="shared" ref="D104:H104" si="34">D96-SUM(D97:D103)</f>
        <v>948</v>
      </c>
      <c r="E104" s="171">
        <f t="shared" si="34"/>
        <v>1847</v>
      </c>
      <c r="F104" s="171">
        <f t="shared" si="34"/>
        <v>2695</v>
      </c>
      <c r="G104" s="171">
        <f t="shared" si="34"/>
        <v>2291</v>
      </c>
      <c r="H104" s="171">
        <f t="shared" si="34"/>
        <v>2697</v>
      </c>
      <c r="I104" s="172">
        <f t="shared" si="31"/>
        <v>0.17721518987341778</v>
      </c>
      <c r="J104" s="171">
        <f>H104-G104</f>
        <v>406</v>
      </c>
      <c r="K104" s="172">
        <f t="shared" si="32"/>
        <v>1.0331654934217583E-3</v>
      </c>
      <c r="L104" s="81"/>
    </row>
    <row r="105" spans="1:12" s="148" customFormat="1" x14ac:dyDescent="0.25">
      <c r="A105" s="164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70</v>
      </c>
      <c r="C106" s="178">
        <v>0</v>
      </c>
      <c r="D106" s="178">
        <v>42859</v>
      </c>
      <c r="E106" s="178">
        <v>104052</v>
      </c>
      <c r="F106" s="178">
        <v>111302</v>
      </c>
      <c r="G106" s="178">
        <v>117998</v>
      </c>
      <c r="H106" s="178">
        <v>115884</v>
      </c>
      <c r="I106" s="179">
        <f>IFERROR(H106/G106-1,"-")</f>
        <v>-1.7915557890811673E-2</v>
      </c>
      <c r="J106" s="178">
        <f>H106-G106</f>
        <v>-2114</v>
      </c>
      <c r="K106" s="179">
        <f>H106/H$8</f>
        <v>4.4392788297992973E-2</v>
      </c>
      <c r="L106" s="81"/>
    </row>
    <row r="107" spans="1:12" x14ac:dyDescent="0.25">
      <c r="A107" s="164" t="s">
        <v>98</v>
      </c>
      <c r="B107" s="161" t="s">
        <v>99</v>
      </c>
      <c r="C107" s="162">
        <v>0</v>
      </c>
      <c r="D107" s="162">
        <v>18255</v>
      </c>
      <c r="E107" s="162">
        <v>14287</v>
      </c>
      <c r="F107" s="162">
        <v>13349</v>
      </c>
      <c r="G107" s="162">
        <v>21013</v>
      </c>
      <c r="H107" s="162">
        <v>18035</v>
      </c>
      <c r="I107" s="163">
        <f>IFERROR(H107/G107-1,"-")</f>
        <v>-0.14172179127206963</v>
      </c>
      <c r="J107" s="162">
        <f t="shared" ref="J107:J117" si="35">H107-G107</f>
        <v>-2978</v>
      </c>
      <c r="K107" s="163">
        <f>H107/H$8</f>
        <v>6.9088393303156879E-3</v>
      </c>
      <c r="L107" s="81"/>
    </row>
    <row r="108" spans="1:12" x14ac:dyDescent="0.25">
      <c r="A108" s="164" t="s">
        <v>105</v>
      </c>
      <c r="B108" s="165" t="s">
        <v>105</v>
      </c>
      <c r="C108" s="166">
        <v>0</v>
      </c>
      <c r="D108" s="166">
        <v>15887</v>
      </c>
      <c r="E108" s="166">
        <v>6057</v>
      </c>
      <c r="F108" s="166">
        <v>2644</v>
      </c>
      <c r="G108" s="166">
        <v>4016</v>
      </c>
      <c r="H108" s="166">
        <v>6881</v>
      </c>
      <c r="I108" s="167">
        <f>IFERROR(H108/G108-1,"-")</f>
        <v>0.71339641434262946</v>
      </c>
      <c r="J108" s="166">
        <f t="shared" si="35"/>
        <v>2865</v>
      </c>
      <c r="K108" s="167">
        <f>H108/H$8</f>
        <v>2.6359702485113531E-3</v>
      </c>
      <c r="L108" s="81"/>
    </row>
    <row r="109" spans="1:12" x14ac:dyDescent="0.25">
      <c r="A109" s="164" t="s">
        <v>102</v>
      </c>
      <c r="B109" s="165" t="s">
        <v>102</v>
      </c>
      <c r="C109" s="166">
        <v>0</v>
      </c>
      <c r="D109" s="166">
        <v>2368</v>
      </c>
      <c r="E109" s="166">
        <v>8230</v>
      </c>
      <c r="F109" s="166">
        <v>10705</v>
      </c>
      <c r="G109" s="166">
        <v>16997</v>
      </c>
      <c r="H109" s="166">
        <v>11154</v>
      </c>
      <c r="I109" s="167">
        <f>IFERROR(H109/G109-1,"-")</f>
        <v>-0.34376654703771259</v>
      </c>
      <c r="J109" s="166">
        <f t="shared" si="35"/>
        <v>-5843</v>
      </c>
      <c r="K109" s="167">
        <f>H109/H$8</f>
        <v>4.2728690818043353E-3</v>
      </c>
      <c r="L109" s="81"/>
    </row>
    <row r="110" spans="1:12" x14ac:dyDescent="0.25">
      <c r="A110" s="164"/>
      <c r="B110" s="161" t="s">
        <v>109</v>
      </c>
      <c r="C110" s="162">
        <v>0</v>
      </c>
      <c r="D110" s="162">
        <v>24604</v>
      </c>
      <c r="E110" s="162">
        <v>89765</v>
      </c>
      <c r="F110" s="162">
        <v>97953</v>
      </c>
      <c r="G110" s="162">
        <v>96985</v>
      </c>
      <c r="H110" s="162">
        <v>97849</v>
      </c>
      <c r="I110" s="163">
        <f>IFERROR(H110/G110-1,"-")</f>
        <v>8.9085941124915635E-3</v>
      </c>
      <c r="J110" s="162">
        <f t="shared" si="35"/>
        <v>864</v>
      </c>
      <c r="K110" s="163">
        <f>H110/H$8</f>
        <v>3.7483948967677282E-2</v>
      </c>
      <c r="L110" s="81"/>
    </row>
    <row r="111" spans="1:12" s="57" customFormat="1" x14ac:dyDescent="0.25">
      <c r="A111" s="164"/>
      <c r="B111" s="165" t="s">
        <v>112</v>
      </c>
      <c r="C111" s="166">
        <v>0</v>
      </c>
      <c r="D111" s="166">
        <v>2132</v>
      </c>
      <c r="E111" s="166">
        <v>55252</v>
      </c>
      <c r="F111" s="166">
        <v>63430</v>
      </c>
      <c r="G111" s="166">
        <v>57570</v>
      </c>
      <c r="H111" s="166">
        <v>57301</v>
      </c>
      <c r="I111" s="167">
        <f t="shared" ref="I111:I118" si="36">IFERROR(H111/G111-1,"-")</f>
        <v>-4.6725725204099788E-3</v>
      </c>
      <c r="J111" s="166">
        <f t="shared" si="35"/>
        <v>-269</v>
      </c>
      <c r="K111" s="167">
        <f t="shared" ref="K111:K118" si="37">H111/H$8</f>
        <v>2.195084017002602E-2</v>
      </c>
      <c r="L111" s="168"/>
    </row>
    <row r="112" spans="1:12" s="57" customFormat="1" x14ac:dyDescent="0.25">
      <c r="A112" s="164"/>
      <c r="B112" s="165" t="s">
        <v>115</v>
      </c>
      <c r="C112" s="166">
        <v>0</v>
      </c>
      <c r="D112" s="166">
        <v>5807</v>
      </c>
      <c r="E112" s="166">
        <v>2829</v>
      </c>
      <c r="F112" s="166">
        <v>6831</v>
      </c>
      <c r="G112" s="166">
        <v>4423</v>
      </c>
      <c r="H112" s="166">
        <v>4711</v>
      </c>
      <c r="I112" s="167">
        <f t="shared" si="36"/>
        <v>6.5114175898711268E-2</v>
      </c>
      <c r="J112" s="166">
        <f t="shared" si="35"/>
        <v>288</v>
      </c>
      <c r="K112" s="167">
        <f t="shared" si="37"/>
        <v>1.8046876675972946E-3</v>
      </c>
      <c r="L112" s="168"/>
    </row>
    <row r="113" spans="1:12" x14ac:dyDescent="0.25">
      <c r="A113" s="164"/>
      <c r="B113" s="165" t="s">
        <v>118</v>
      </c>
      <c r="C113" s="166">
        <v>0</v>
      </c>
      <c r="D113" s="166">
        <v>6409</v>
      </c>
      <c r="E113" s="166">
        <v>5583</v>
      </c>
      <c r="F113" s="166">
        <v>6665</v>
      </c>
      <c r="G113" s="166">
        <v>6516</v>
      </c>
      <c r="H113" s="166">
        <v>12848</v>
      </c>
      <c r="I113" s="167">
        <f t="shared" si="36"/>
        <v>0.97176181706568454</v>
      </c>
      <c r="J113" s="166">
        <f t="shared" si="35"/>
        <v>6332</v>
      </c>
      <c r="K113" s="167">
        <f t="shared" si="37"/>
        <v>4.9218058062598258E-3</v>
      </c>
      <c r="L113" s="81"/>
    </row>
    <row r="114" spans="1:12" x14ac:dyDescent="0.25">
      <c r="A114" s="164"/>
      <c r="B114" s="165" t="s">
        <v>125</v>
      </c>
      <c r="C114" s="166">
        <v>0</v>
      </c>
      <c r="D114" s="166">
        <v>660</v>
      </c>
      <c r="E114" s="166">
        <v>6241</v>
      </c>
      <c r="F114" s="166">
        <v>3512</v>
      </c>
      <c r="G114" s="166">
        <v>5058</v>
      </c>
      <c r="H114" s="166">
        <v>3016</v>
      </c>
      <c r="I114" s="167">
        <f t="shared" si="36"/>
        <v>-0.40371688414393037</v>
      </c>
      <c r="J114" s="166">
        <f t="shared" si="35"/>
        <v>-2042</v>
      </c>
      <c r="K114" s="167">
        <f t="shared" si="37"/>
        <v>1.1553678636114287E-3</v>
      </c>
      <c r="L114" s="81"/>
    </row>
    <row r="115" spans="1:12" x14ac:dyDescent="0.25">
      <c r="A115" s="164"/>
      <c r="B115" s="165" t="s">
        <v>121</v>
      </c>
      <c r="C115" s="166">
        <v>0</v>
      </c>
      <c r="D115" s="166">
        <v>2887</v>
      </c>
      <c r="E115" s="166">
        <v>3171</v>
      </c>
      <c r="F115" s="166">
        <v>2062</v>
      </c>
      <c r="G115" s="166">
        <v>1796</v>
      </c>
      <c r="H115" s="166">
        <v>2585</v>
      </c>
      <c r="I115" s="167">
        <f t="shared" si="36"/>
        <v>0.43930957683741645</v>
      </c>
      <c r="J115" s="166">
        <f t="shared" si="35"/>
        <v>789</v>
      </c>
      <c r="K115" s="167">
        <f t="shared" si="37"/>
        <v>9.9026058601974247E-4</v>
      </c>
      <c r="L115" s="81"/>
    </row>
    <row r="116" spans="1:12" x14ac:dyDescent="0.25">
      <c r="A116" s="164"/>
      <c r="B116" s="165" t="s">
        <v>130</v>
      </c>
      <c r="C116" s="166">
        <v>0</v>
      </c>
      <c r="D116" s="166">
        <v>0</v>
      </c>
      <c r="E116" s="166">
        <v>64</v>
      </c>
      <c r="F116" s="166">
        <v>112</v>
      </c>
      <c r="G116" s="166">
        <v>309</v>
      </c>
      <c r="H116" s="166">
        <v>182</v>
      </c>
      <c r="I116" s="167">
        <f t="shared" si="36"/>
        <v>-0.4110032362459547</v>
      </c>
      <c r="J116" s="166">
        <f t="shared" si="35"/>
        <v>-127</v>
      </c>
      <c r="K116" s="167">
        <f t="shared" si="37"/>
        <v>6.9720474528275862E-5</v>
      </c>
      <c r="L116" s="81"/>
    </row>
    <row r="117" spans="1:12" x14ac:dyDescent="0.25">
      <c r="A117" s="164" t="s">
        <v>146</v>
      </c>
      <c r="B117" s="165" t="s">
        <v>133</v>
      </c>
      <c r="C117" s="166">
        <v>0</v>
      </c>
      <c r="D117" s="166">
        <v>41</v>
      </c>
      <c r="E117" s="166">
        <v>175</v>
      </c>
      <c r="F117" s="166">
        <v>5</v>
      </c>
      <c r="G117" s="166">
        <v>117</v>
      </c>
      <c r="H117" s="166">
        <v>143</v>
      </c>
      <c r="I117" s="167">
        <f t="shared" si="36"/>
        <v>0.22222222222222232</v>
      </c>
      <c r="J117" s="166">
        <f t="shared" si="35"/>
        <v>26</v>
      </c>
      <c r="K117" s="167">
        <f t="shared" si="37"/>
        <v>5.4780372843645322E-5</v>
      </c>
      <c r="L117" s="81"/>
    </row>
    <row r="118" spans="1:12" x14ac:dyDescent="0.25">
      <c r="A118" s="164" t="s">
        <v>147</v>
      </c>
      <c r="B118" s="170" t="s">
        <v>147</v>
      </c>
      <c r="C118" s="171">
        <f t="shared" ref="C118" si="38">C110-SUM(C111:C117)</f>
        <v>0</v>
      </c>
      <c r="D118" s="171">
        <f t="shared" ref="D118:H118" si="39">D110-SUM(D111:D117)</f>
        <v>6668</v>
      </c>
      <c r="E118" s="171">
        <f t="shared" si="39"/>
        <v>16450</v>
      </c>
      <c r="F118" s="171">
        <f t="shared" si="39"/>
        <v>15336</v>
      </c>
      <c r="G118" s="171">
        <f t="shared" si="39"/>
        <v>21196</v>
      </c>
      <c r="H118" s="171">
        <f t="shared" si="39"/>
        <v>17063</v>
      </c>
      <c r="I118" s="172">
        <f t="shared" si="36"/>
        <v>-0.19498962068314774</v>
      </c>
      <c r="J118" s="171">
        <f>H118-G118</f>
        <v>-4133</v>
      </c>
      <c r="K118" s="172">
        <f t="shared" si="37"/>
        <v>6.5364860267910496E-3</v>
      </c>
      <c r="L118" s="81"/>
    </row>
    <row r="119" spans="1:12" s="148" customFormat="1" x14ac:dyDescent="0.25">
      <c r="A119" s="164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70</v>
      </c>
      <c r="C120" s="178">
        <v>0</v>
      </c>
      <c r="D120" s="178">
        <v>24025</v>
      </c>
      <c r="E120" s="178">
        <v>44866</v>
      </c>
      <c r="F120" s="178">
        <v>42611</v>
      </c>
      <c r="G120" s="178">
        <v>38316</v>
      </c>
      <c r="H120" s="178">
        <v>45582</v>
      </c>
      <c r="I120" s="179">
        <f>IFERROR(H120/G120-1,"-")</f>
        <v>0.18963357344190412</v>
      </c>
      <c r="J120" s="178">
        <f>H120-G120</f>
        <v>7266</v>
      </c>
      <c r="K120" s="179">
        <f>H120/H$8</f>
        <v>1.746153115355973E-2</v>
      </c>
      <c r="L120" s="81"/>
    </row>
    <row r="121" spans="1:12" x14ac:dyDescent="0.25">
      <c r="A121" s="164" t="s">
        <v>98</v>
      </c>
      <c r="B121" s="161" t="s">
        <v>99</v>
      </c>
      <c r="C121" s="162">
        <v>0</v>
      </c>
      <c r="D121" s="162">
        <v>15346</v>
      </c>
      <c r="E121" s="162">
        <v>26282</v>
      </c>
      <c r="F121" s="162">
        <v>28209</v>
      </c>
      <c r="G121" s="162">
        <v>24741</v>
      </c>
      <c r="H121" s="162">
        <v>30811</v>
      </c>
      <c r="I121" s="163">
        <f>IFERROR(H121/G121-1,"-")</f>
        <v>0.24534174043086376</v>
      </c>
      <c r="J121" s="162">
        <f t="shared" ref="J121:J131" si="40">H121-G121</f>
        <v>6070</v>
      </c>
      <c r="K121" s="163">
        <f>H121/H$8</f>
        <v>1.1803063410388503E-2</v>
      </c>
      <c r="L121" s="81"/>
    </row>
    <row r="122" spans="1:12" x14ac:dyDescent="0.25">
      <c r="A122" s="164" t="s">
        <v>105</v>
      </c>
      <c r="B122" s="165" t="s">
        <v>105</v>
      </c>
      <c r="C122" s="166">
        <v>0</v>
      </c>
      <c r="D122" s="166">
        <v>7729</v>
      </c>
      <c r="E122" s="166">
        <v>11828</v>
      </c>
      <c r="F122" s="166">
        <v>11521</v>
      </c>
      <c r="G122" s="166">
        <v>9774</v>
      </c>
      <c r="H122" s="166">
        <v>15075</v>
      </c>
      <c r="I122" s="167">
        <f>IFERROR(H122/G122-1,"-")</f>
        <v>0.5423572744014733</v>
      </c>
      <c r="J122" s="166">
        <f t="shared" si="40"/>
        <v>5301</v>
      </c>
      <c r="K122" s="167">
        <f>H122/H$8</f>
        <v>5.7749239204052671E-3</v>
      </c>
      <c r="L122" s="81"/>
    </row>
    <row r="123" spans="1:12" x14ac:dyDescent="0.25">
      <c r="A123" s="164" t="s">
        <v>102</v>
      </c>
      <c r="B123" s="165" t="s">
        <v>102</v>
      </c>
      <c r="C123" s="166">
        <v>0</v>
      </c>
      <c r="D123" s="166">
        <v>7617</v>
      </c>
      <c r="E123" s="166">
        <v>14454</v>
      </c>
      <c r="F123" s="166">
        <v>16688</v>
      </c>
      <c r="G123" s="166">
        <v>14967</v>
      </c>
      <c r="H123" s="166">
        <v>15736</v>
      </c>
      <c r="I123" s="167">
        <f>IFERROR(H123/G123-1,"-")</f>
        <v>5.13797020110911E-2</v>
      </c>
      <c r="J123" s="166">
        <f t="shared" si="40"/>
        <v>769</v>
      </c>
      <c r="K123" s="167">
        <f>H123/H$8</f>
        <v>6.0281394899832363E-3</v>
      </c>
      <c r="L123" s="81"/>
    </row>
    <row r="124" spans="1:12" x14ac:dyDescent="0.25">
      <c r="A124" s="164"/>
      <c r="B124" s="161" t="s">
        <v>109</v>
      </c>
      <c r="C124" s="162">
        <v>0</v>
      </c>
      <c r="D124" s="162">
        <v>8679</v>
      </c>
      <c r="E124" s="162">
        <v>18584</v>
      </c>
      <c r="F124" s="162">
        <v>14402</v>
      </c>
      <c r="G124" s="162">
        <v>13575</v>
      </c>
      <c r="H124" s="162">
        <v>14771</v>
      </c>
      <c r="I124" s="163">
        <f>IFERROR(H124/G124-1,"-")</f>
        <v>8.8103130755064374E-2</v>
      </c>
      <c r="J124" s="162">
        <f t="shared" si="40"/>
        <v>1196</v>
      </c>
      <c r="K124" s="163">
        <f>H124/H$8</f>
        <v>5.6584677431712246E-3</v>
      </c>
      <c r="L124" s="81"/>
    </row>
    <row r="125" spans="1:12" s="57" customFormat="1" x14ac:dyDescent="0.25">
      <c r="A125" s="164"/>
      <c r="B125" s="165" t="s">
        <v>112</v>
      </c>
      <c r="C125" s="166">
        <v>0</v>
      </c>
      <c r="D125" s="166">
        <v>352</v>
      </c>
      <c r="E125" s="166">
        <v>1644</v>
      </c>
      <c r="F125" s="166">
        <v>1553</v>
      </c>
      <c r="G125" s="166">
        <v>1323</v>
      </c>
      <c r="H125" s="166">
        <v>1409</v>
      </c>
      <c r="I125" s="167">
        <f t="shared" ref="I125:I132" si="41">IFERROR(H125/G125-1,"-")</f>
        <v>6.5003779289493524E-2</v>
      </c>
      <c r="J125" s="166">
        <f t="shared" si="40"/>
        <v>86</v>
      </c>
      <c r="K125" s="167">
        <f t="shared" ref="K125:K132" si="42">H125/H$8</f>
        <v>5.3975905829857528E-4</v>
      </c>
      <c r="L125" s="168"/>
    </row>
    <row r="126" spans="1:12" s="57" customFormat="1" x14ac:dyDescent="0.25">
      <c r="A126" s="164"/>
      <c r="B126" s="165" t="s">
        <v>115</v>
      </c>
      <c r="C126" s="166">
        <v>0</v>
      </c>
      <c r="D126" s="166">
        <v>704</v>
      </c>
      <c r="E126" s="166">
        <v>1982</v>
      </c>
      <c r="F126" s="166">
        <v>1617</v>
      </c>
      <c r="G126" s="166">
        <v>1644</v>
      </c>
      <c r="H126" s="166">
        <v>1465</v>
      </c>
      <c r="I126" s="167">
        <f t="shared" si="41"/>
        <v>-0.10888077858880774</v>
      </c>
      <c r="J126" s="166">
        <f t="shared" si="40"/>
        <v>-179</v>
      </c>
      <c r="K126" s="167">
        <f t="shared" si="42"/>
        <v>5.6121151199958318E-4</v>
      </c>
      <c r="L126" s="168"/>
    </row>
    <row r="127" spans="1:12" x14ac:dyDescent="0.25">
      <c r="A127" s="164"/>
      <c r="B127" s="165" t="s">
        <v>118</v>
      </c>
      <c r="C127" s="166">
        <v>0</v>
      </c>
      <c r="D127" s="166">
        <v>2061</v>
      </c>
      <c r="E127" s="166">
        <v>1622</v>
      </c>
      <c r="F127" s="166">
        <v>2014</v>
      </c>
      <c r="G127" s="166">
        <v>1952</v>
      </c>
      <c r="H127" s="166">
        <v>1563</v>
      </c>
      <c r="I127" s="167">
        <f t="shared" si="41"/>
        <v>-0.19928278688524592</v>
      </c>
      <c r="J127" s="166">
        <f t="shared" si="40"/>
        <v>-389</v>
      </c>
      <c r="K127" s="167">
        <f t="shared" si="42"/>
        <v>5.9875330597634717E-4</v>
      </c>
      <c r="L127" s="81"/>
    </row>
    <row r="128" spans="1:12" x14ac:dyDescent="0.25">
      <c r="A128" s="164"/>
      <c r="B128" s="165" t="s">
        <v>125</v>
      </c>
      <c r="C128" s="166">
        <v>0</v>
      </c>
      <c r="D128" s="166">
        <v>94</v>
      </c>
      <c r="E128" s="166">
        <v>435</v>
      </c>
      <c r="F128" s="166">
        <v>431</v>
      </c>
      <c r="G128" s="166">
        <v>534</v>
      </c>
      <c r="H128" s="166">
        <v>431</v>
      </c>
      <c r="I128" s="167">
        <f t="shared" si="41"/>
        <v>-0.19288389513108617</v>
      </c>
      <c r="J128" s="166">
        <f t="shared" si="40"/>
        <v>-103</v>
      </c>
      <c r="K128" s="167">
        <f t="shared" si="42"/>
        <v>1.6510727759168627E-4</v>
      </c>
      <c r="L128" s="81"/>
    </row>
    <row r="129" spans="1:12" x14ac:dyDescent="0.25">
      <c r="A129" s="164"/>
      <c r="B129" s="165" t="s">
        <v>121</v>
      </c>
      <c r="C129" s="166">
        <v>0</v>
      </c>
      <c r="D129" s="166">
        <v>221</v>
      </c>
      <c r="E129" s="166">
        <v>325</v>
      </c>
      <c r="F129" s="166">
        <v>258</v>
      </c>
      <c r="G129" s="166">
        <v>367</v>
      </c>
      <c r="H129" s="166">
        <v>397</v>
      </c>
      <c r="I129" s="167">
        <f t="shared" si="41"/>
        <v>8.1743869209809361E-2</v>
      </c>
      <c r="J129" s="166">
        <f t="shared" si="40"/>
        <v>30</v>
      </c>
      <c r="K129" s="167">
        <f t="shared" si="42"/>
        <v>1.5208257355893141E-4</v>
      </c>
      <c r="L129" s="81"/>
    </row>
    <row r="130" spans="1:12" x14ac:dyDescent="0.25">
      <c r="A130" s="164"/>
      <c r="B130" s="165" t="s">
        <v>130</v>
      </c>
      <c r="C130" s="166">
        <v>0</v>
      </c>
      <c r="D130" s="166">
        <v>19</v>
      </c>
      <c r="E130" s="166">
        <v>88</v>
      </c>
      <c r="F130" s="166">
        <v>51</v>
      </c>
      <c r="G130" s="166">
        <v>37</v>
      </c>
      <c r="H130" s="166">
        <v>24</v>
      </c>
      <c r="I130" s="167">
        <f t="shared" si="41"/>
        <v>-0.35135135135135132</v>
      </c>
      <c r="J130" s="166">
        <f t="shared" si="40"/>
        <v>-13</v>
      </c>
      <c r="K130" s="167">
        <f t="shared" si="42"/>
        <v>9.193908729003411E-6</v>
      </c>
      <c r="L130" s="81"/>
    </row>
    <row r="131" spans="1:12" x14ac:dyDescent="0.25">
      <c r="A131" s="164" t="s">
        <v>146</v>
      </c>
      <c r="B131" s="165" t="s">
        <v>133</v>
      </c>
      <c r="C131" s="166">
        <v>0</v>
      </c>
      <c r="D131" s="166">
        <v>56</v>
      </c>
      <c r="E131" s="166">
        <v>196</v>
      </c>
      <c r="F131" s="166">
        <v>95</v>
      </c>
      <c r="G131" s="166">
        <v>78</v>
      </c>
      <c r="H131" s="166">
        <v>122</v>
      </c>
      <c r="I131" s="167">
        <f t="shared" si="41"/>
        <v>0.5641025641025641</v>
      </c>
      <c r="J131" s="166">
        <f t="shared" si="40"/>
        <v>44</v>
      </c>
      <c r="K131" s="167">
        <f t="shared" si="42"/>
        <v>4.6735702705767339E-5</v>
      </c>
      <c r="L131" s="81"/>
    </row>
    <row r="132" spans="1:12" x14ac:dyDescent="0.25">
      <c r="A132" s="164" t="s">
        <v>147</v>
      </c>
      <c r="B132" s="170" t="s">
        <v>147</v>
      </c>
      <c r="C132" s="171">
        <f t="shared" ref="C132" si="43">C124-SUM(C125:C131)</f>
        <v>0</v>
      </c>
      <c r="D132" s="171">
        <f t="shared" ref="D132:H132" si="44">D124-SUM(D125:D131)</f>
        <v>5172</v>
      </c>
      <c r="E132" s="171">
        <f t="shared" si="44"/>
        <v>12292</v>
      </c>
      <c r="F132" s="171">
        <f t="shared" si="44"/>
        <v>8383</v>
      </c>
      <c r="G132" s="171">
        <f t="shared" si="44"/>
        <v>7640</v>
      </c>
      <c r="H132" s="171">
        <f t="shared" si="44"/>
        <v>9360</v>
      </c>
      <c r="I132" s="172">
        <f t="shared" si="41"/>
        <v>0.22513089005235609</v>
      </c>
      <c r="J132" s="171">
        <f>H132-G132</f>
        <v>1720</v>
      </c>
      <c r="K132" s="172">
        <f t="shared" si="42"/>
        <v>3.5856244043113304E-3</v>
      </c>
      <c r="L132" s="81"/>
    </row>
    <row r="133" spans="1:12" s="148" customFormat="1" x14ac:dyDescent="0.25">
      <c r="A133" s="164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70</v>
      </c>
      <c r="C134" s="178">
        <v>0</v>
      </c>
      <c r="D134" s="178">
        <v>24096</v>
      </c>
      <c r="E134" s="178">
        <v>125910</v>
      </c>
      <c r="F134" s="178">
        <v>140451</v>
      </c>
      <c r="G134" s="178">
        <v>159924</v>
      </c>
      <c r="H134" s="178">
        <v>143215</v>
      </c>
      <c r="I134" s="179">
        <f>IFERROR(H134/G134-1,"-")</f>
        <v>-0.10448087841724818</v>
      </c>
      <c r="J134" s="178">
        <f>H134-G134</f>
        <v>-16709</v>
      </c>
      <c r="K134" s="179">
        <f>H134/H$8</f>
        <v>5.4862734942675982E-2</v>
      </c>
      <c r="L134" s="81"/>
    </row>
    <row r="135" spans="1:12" x14ac:dyDescent="0.25">
      <c r="A135" s="164" t="s">
        <v>98</v>
      </c>
      <c r="B135" s="161" t="s">
        <v>99</v>
      </c>
      <c r="C135" s="162">
        <v>0</v>
      </c>
      <c r="D135" s="162">
        <v>10388</v>
      </c>
      <c r="E135" s="162">
        <v>7510</v>
      </c>
      <c r="F135" s="162">
        <v>8116</v>
      </c>
      <c r="G135" s="162">
        <v>6651</v>
      </c>
      <c r="H135" s="162">
        <v>7050</v>
      </c>
      <c r="I135" s="163">
        <f>IFERROR(H135/G135-1,"-")</f>
        <v>5.999097880018045E-2</v>
      </c>
      <c r="J135" s="162">
        <f t="shared" ref="J135:J145" si="45">H135-G135</f>
        <v>399</v>
      </c>
      <c r="K135" s="163">
        <f>H135/H$8</f>
        <v>2.7007106891447519E-3</v>
      </c>
      <c r="L135" s="81"/>
    </row>
    <row r="136" spans="1:12" x14ac:dyDescent="0.25">
      <c r="A136" s="164" t="s">
        <v>105</v>
      </c>
      <c r="B136" s="165" t="s">
        <v>105</v>
      </c>
      <c r="C136" s="166">
        <v>0</v>
      </c>
      <c r="D136" s="166">
        <v>7870</v>
      </c>
      <c r="E136" s="166">
        <v>5049</v>
      </c>
      <c r="F136" s="166">
        <v>4755</v>
      </c>
      <c r="G136" s="166">
        <v>2991</v>
      </c>
      <c r="H136" s="166">
        <v>2488</v>
      </c>
      <c r="I136" s="167">
        <f>IFERROR(H136/G136-1,"-")</f>
        <v>-0.1681711802072885</v>
      </c>
      <c r="J136" s="166">
        <f t="shared" si="45"/>
        <v>-503</v>
      </c>
      <c r="K136" s="167">
        <f>H136/H$8</f>
        <v>9.5310187157335356E-4</v>
      </c>
      <c r="L136" s="81"/>
    </row>
    <row r="137" spans="1:12" x14ac:dyDescent="0.25">
      <c r="A137" s="164" t="s">
        <v>102</v>
      </c>
      <c r="B137" s="165" t="s">
        <v>102</v>
      </c>
      <c r="C137" s="166">
        <v>0</v>
      </c>
      <c r="D137" s="166">
        <v>2518</v>
      </c>
      <c r="E137" s="166">
        <v>2461</v>
      </c>
      <c r="F137" s="166">
        <v>3361</v>
      </c>
      <c r="G137" s="166">
        <v>3660</v>
      </c>
      <c r="H137" s="166">
        <v>4562</v>
      </c>
      <c r="I137" s="167">
        <f>IFERROR(H137/G137-1,"-")</f>
        <v>0.24644808743169389</v>
      </c>
      <c r="J137" s="166">
        <f t="shared" si="45"/>
        <v>902</v>
      </c>
      <c r="K137" s="167">
        <f>H137/H$8</f>
        <v>1.7476088175713983E-3</v>
      </c>
      <c r="L137" s="81"/>
    </row>
    <row r="138" spans="1:12" x14ac:dyDescent="0.25">
      <c r="A138" s="164"/>
      <c r="B138" s="161" t="s">
        <v>109</v>
      </c>
      <c r="C138" s="162">
        <v>0</v>
      </c>
      <c r="D138" s="162">
        <v>13708</v>
      </c>
      <c r="E138" s="162">
        <v>118400</v>
      </c>
      <c r="F138" s="162">
        <v>132335</v>
      </c>
      <c r="G138" s="162">
        <v>153273</v>
      </c>
      <c r="H138" s="162">
        <v>136165</v>
      </c>
      <c r="I138" s="163">
        <f>IFERROR(H138/G138-1,"-")</f>
        <v>-0.11161783223398769</v>
      </c>
      <c r="J138" s="162">
        <f t="shared" si="45"/>
        <v>-17108</v>
      </c>
      <c r="K138" s="163">
        <f>H138/H$8</f>
        <v>5.2162024253531225E-2</v>
      </c>
      <c r="L138" s="81"/>
    </row>
    <row r="139" spans="1:12" s="57" customFormat="1" x14ac:dyDescent="0.25">
      <c r="A139" s="164"/>
      <c r="B139" s="165" t="s">
        <v>112</v>
      </c>
      <c r="C139" s="166">
        <v>0</v>
      </c>
      <c r="D139" s="166">
        <v>167</v>
      </c>
      <c r="E139" s="166">
        <v>59127</v>
      </c>
      <c r="F139" s="166">
        <v>59272</v>
      </c>
      <c r="G139" s="166">
        <v>74566</v>
      </c>
      <c r="H139" s="166">
        <v>74655</v>
      </c>
      <c r="I139" s="167">
        <f t="shared" ref="I139:I146" si="46">IFERROR(H139/G139-1,"-")</f>
        <v>1.1935734785291086E-3</v>
      </c>
      <c r="J139" s="166">
        <f t="shared" si="45"/>
        <v>89</v>
      </c>
      <c r="K139" s="167">
        <f t="shared" ref="K139:K146" si="47">H139/H$8</f>
        <v>2.8598802340156236E-2</v>
      </c>
      <c r="L139" s="168"/>
    </row>
    <row r="140" spans="1:12" s="57" customFormat="1" x14ac:dyDescent="0.25">
      <c r="A140" s="164"/>
      <c r="B140" s="165" t="s">
        <v>115</v>
      </c>
      <c r="C140" s="166">
        <v>0</v>
      </c>
      <c r="D140" s="166">
        <v>1716</v>
      </c>
      <c r="E140" s="166">
        <v>6863</v>
      </c>
      <c r="F140" s="166">
        <v>12664</v>
      </c>
      <c r="G140" s="166">
        <v>15299</v>
      </c>
      <c r="H140" s="166">
        <v>10398</v>
      </c>
      <c r="I140" s="167">
        <f t="shared" si="46"/>
        <v>-0.32034773514608794</v>
      </c>
      <c r="J140" s="166">
        <f t="shared" si="45"/>
        <v>-4901</v>
      </c>
      <c r="K140" s="167">
        <f t="shared" si="47"/>
        <v>3.9832609568407279E-3</v>
      </c>
      <c r="L140" s="168"/>
    </row>
    <row r="141" spans="1:12" x14ac:dyDescent="0.25">
      <c r="A141" s="164"/>
      <c r="B141" s="165" t="s">
        <v>118</v>
      </c>
      <c r="C141" s="166">
        <v>0</v>
      </c>
      <c r="D141" s="166">
        <v>3880</v>
      </c>
      <c r="E141" s="166">
        <v>15637</v>
      </c>
      <c r="F141" s="166">
        <v>15901</v>
      </c>
      <c r="G141" s="166">
        <v>17473</v>
      </c>
      <c r="H141" s="166">
        <v>12618</v>
      </c>
      <c r="I141" s="167">
        <f t="shared" si="46"/>
        <v>-0.27785726549533563</v>
      </c>
      <c r="J141" s="166">
        <f t="shared" si="45"/>
        <v>-4855</v>
      </c>
      <c r="K141" s="167">
        <f t="shared" si="47"/>
        <v>4.8336975142735435E-3</v>
      </c>
      <c r="L141" s="81"/>
    </row>
    <row r="142" spans="1:12" x14ac:dyDescent="0.25">
      <c r="A142" s="164"/>
      <c r="B142" s="165" t="s">
        <v>125</v>
      </c>
      <c r="C142" s="166">
        <v>0</v>
      </c>
      <c r="D142" s="166">
        <v>171</v>
      </c>
      <c r="E142" s="166">
        <v>5879</v>
      </c>
      <c r="F142" s="166">
        <v>5786</v>
      </c>
      <c r="G142" s="166">
        <v>5717</v>
      </c>
      <c r="H142" s="166">
        <v>3153</v>
      </c>
      <c r="I142" s="167">
        <f t="shared" si="46"/>
        <v>-0.44848696868987226</v>
      </c>
      <c r="J142" s="166">
        <f t="shared" si="45"/>
        <v>-2564</v>
      </c>
      <c r="K142" s="167">
        <f t="shared" si="47"/>
        <v>1.2078497592728232E-3</v>
      </c>
      <c r="L142" s="81"/>
    </row>
    <row r="143" spans="1:12" x14ac:dyDescent="0.25">
      <c r="A143" s="164"/>
      <c r="B143" s="165" t="s">
        <v>121</v>
      </c>
      <c r="C143" s="166">
        <v>0</v>
      </c>
      <c r="D143" s="166">
        <v>579</v>
      </c>
      <c r="E143" s="166">
        <v>1313</v>
      </c>
      <c r="F143" s="166">
        <v>3918</v>
      </c>
      <c r="G143" s="166">
        <v>4860</v>
      </c>
      <c r="H143" s="166">
        <v>2524</v>
      </c>
      <c r="I143" s="167">
        <f t="shared" si="46"/>
        <v>-0.48065843621399174</v>
      </c>
      <c r="J143" s="166">
        <f t="shared" si="45"/>
        <v>-2336</v>
      </c>
      <c r="K143" s="167">
        <f t="shared" si="47"/>
        <v>9.6689273466685872E-4</v>
      </c>
      <c r="L143" s="81"/>
    </row>
    <row r="144" spans="1:12" x14ac:dyDescent="0.25">
      <c r="A144" s="164"/>
      <c r="B144" s="165" t="s">
        <v>130</v>
      </c>
      <c r="C144" s="166">
        <v>0</v>
      </c>
      <c r="D144" s="166">
        <v>46</v>
      </c>
      <c r="E144" s="166">
        <v>98</v>
      </c>
      <c r="F144" s="166">
        <v>46</v>
      </c>
      <c r="G144" s="166">
        <v>193</v>
      </c>
      <c r="H144" s="166">
        <v>122</v>
      </c>
      <c r="I144" s="167">
        <f t="shared" si="46"/>
        <v>-0.36787564766839376</v>
      </c>
      <c r="J144" s="166">
        <f t="shared" si="45"/>
        <v>-71</v>
      </c>
      <c r="K144" s="167">
        <f t="shared" si="47"/>
        <v>4.6735702705767339E-5</v>
      </c>
      <c r="L144" s="81"/>
    </row>
    <row r="145" spans="1:12" x14ac:dyDescent="0.25">
      <c r="A145" s="164" t="s">
        <v>146</v>
      </c>
      <c r="B145" s="165" t="s">
        <v>133</v>
      </c>
      <c r="C145" s="166">
        <v>0</v>
      </c>
      <c r="D145" s="166">
        <v>11</v>
      </c>
      <c r="E145" s="166">
        <v>12</v>
      </c>
      <c r="F145" s="166">
        <v>133</v>
      </c>
      <c r="G145" s="166">
        <v>71</v>
      </c>
      <c r="H145" s="166">
        <v>79</v>
      </c>
      <c r="I145" s="167">
        <f t="shared" si="46"/>
        <v>0.11267605633802824</v>
      </c>
      <c r="J145" s="166">
        <f t="shared" si="45"/>
        <v>8</v>
      </c>
      <c r="K145" s="167">
        <f t="shared" si="47"/>
        <v>3.0263282899636227E-5</v>
      </c>
      <c r="L145" s="81"/>
    </row>
    <row r="146" spans="1:12" x14ac:dyDescent="0.25">
      <c r="A146" s="164" t="s">
        <v>147</v>
      </c>
      <c r="B146" s="170" t="s">
        <v>147</v>
      </c>
      <c r="C146" s="171">
        <f t="shared" ref="C146" si="48">C138-SUM(C139:C145)</f>
        <v>0</v>
      </c>
      <c r="D146" s="171">
        <f t="shared" ref="D146:H146" si="49">D138-SUM(D139:D145)</f>
        <v>7138</v>
      </c>
      <c r="E146" s="171">
        <f t="shared" si="49"/>
        <v>29471</v>
      </c>
      <c r="F146" s="171">
        <f t="shared" si="49"/>
        <v>34615</v>
      </c>
      <c r="G146" s="171">
        <f t="shared" si="49"/>
        <v>35094</v>
      </c>
      <c r="H146" s="171">
        <f t="shared" si="49"/>
        <v>32616</v>
      </c>
      <c r="I146" s="172">
        <f t="shared" si="46"/>
        <v>-7.0610360745426592E-2</v>
      </c>
      <c r="J146" s="171">
        <f>H146-G146</f>
        <v>-2478</v>
      </c>
      <c r="K146" s="172">
        <f t="shared" si="47"/>
        <v>1.2494521962715636E-2</v>
      </c>
      <c r="L146" s="81"/>
    </row>
    <row r="147" spans="1:12" s="148" customFormat="1" x14ac:dyDescent="0.25">
      <c r="A147" s="164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70</v>
      </c>
      <c r="C148" s="178">
        <v>0</v>
      </c>
      <c r="D148" s="178">
        <v>17002</v>
      </c>
      <c r="E148" s="178">
        <v>45699</v>
      </c>
      <c r="F148" s="178">
        <v>61188</v>
      </c>
      <c r="G148" s="178">
        <v>58843</v>
      </c>
      <c r="H148" s="178">
        <v>60449</v>
      </c>
      <c r="I148" s="179">
        <f>IFERROR(H148/G148-1,"-")</f>
        <v>2.7292966028244603E-2</v>
      </c>
      <c r="J148" s="178">
        <f>H148-G148</f>
        <v>1606</v>
      </c>
      <c r="K148" s="179">
        <f>H148/H$8</f>
        <v>2.3156774531646968E-2</v>
      </c>
      <c r="L148" s="81"/>
    </row>
    <row r="149" spans="1:12" x14ac:dyDescent="0.25">
      <c r="A149" s="164" t="s">
        <v>98</v>
      </c>
      <c r="B149" s="161" t="s">
        <v>99</v>
      </c>
      <c r="C149" s="162">
        <v>0</v>
      </c>
      <c r="D149" s="162">
        <v>8705</v>
      </c>
      <c r="E149" s="162">
        <v>22994</v>
      </c>
      <c r="F149" s="162">
        <v>29416</v>
      </c>
      <c r="G149" s="162">
        <v>30214</v>
      </c>
      <c r="H149" s="162">
        <v>26361</v>
      </c>
      <c r="I149" s="163">
        <f>IFERROR(H149/G149-1,"-")</f>
        <v>-0.12752366452637853</v>
      </c>
      <c r="J149" s="162">
        <f t="shared" ref="J149:J159" si="50">H149-G149</f>
        <v>-3853</v>
      </c>
      <c r="K149" s="163">
        <f>H149/H$8</f>
        <v>1.0098359500219121E-2</v>
      </c>
      <c r="L149" s="81"/>
    </row>
    <row r="150" spans="1:12" x14ac:dyDescent="0.25">
      <c r="A150" s="164" t="s">
        <v>105</v>
      </c>
      <c r="B150" s="165" t="s">
        <v>105</v>
      </c>
      <c r="C150" s="166">
        <v>0</v>
      </c>
      <c r="D150" s="166">
        <v>7667</v>
      </c>
      <c r="E150" s="166">
        <v>10474</v>
      </c>
      <c r="F150" s="166">
        <v>17565</v>
      </c>
      <c r="G150" s="166">
        <v>18021</v>
      </c>
      <c r="H150" s="166">
        <v>14282</v>
      </c>
      <c r="I150" s="167">
        <f>IFERROR(H150/G150-1,"-")</f>
        <v>-0.20748016203318354</v>
      </c>
      <c r="J150" s="166">
        <f t="shared" si="50"/>
        <v>-3739</v>
      </c>
      <c r="K150" s="167">
        <f>H150/H$8</f>
        <v>5.4711418528177796E-3</v>
      </c>
      <c r="L150" s="81"/>
    </row>
    <row r="151" spans="1:12" x14ac:dyDescent="0.25">
      <c r="A151" s="164" t="s">
        <v>102</v>
      </c>
      <c r="B151" s="165" t="s">
        <v>102</v>
      </c>
      <c r="C151" s="166">
        <v>0</v>
      </c>
      <c r="D151" s="166">
        <v>1038</v>
      </c>
      <c r="E151" s="166">
        <v>12520</v>
      </c>
      <c r="F151" s="166">
        <v>11851</v>
      </c>
      <c r="G151" s="166">
        <v>12193</v>
      </c>
      <c r="H151" s="166">
        <v>12079</v>
      </c>
      <c r="I151" s="167">
        <f>IFERROR(H151/G151-1,"-")</f>
        <v>-9.3496268350693468E-3</v>
      </c>
      <c r="J151" s="166">
        <f t="shared" si="50"/>
        <v>-114</v>
      </c>
      <c r="K151" s="167">
        <f>H151/H$8</f>
        <v>4.627217647401342E-3</v>
      </c>
      <c r="L151" s="81"/>
    </row>
    <row r="152" spans="1:12" x14ac:dyDescent="0.25">
      <c r="A152" s="164"/>
      <c r="B152" s="161" t="s">
        <v>109</v>
      </c>
      <c r="C152" s="162">
        <v>0</v>
      </c>
      <c r="D152" s="162">
        <v>8297</v>
      </c>
      <c r="E152" s="162">
        <v>22705</v>
      </c>
      <c r="F152" s="162">
        <v>31772</v>
      </c>
      <c r="G152" s="162">
        <v>28629</v>
      </c>
      <c r="H152" s="162">
        <v>34088</v>
      </c>
      <c r="I152" s="163">
        <f>IFERROR(H152/G152-1,"-")</f>
        <v>0.19068077823186269</v>
      </c>
      <c r="J152" s="162">
        <f t="shared" si="50"/>
        <v>5459</v>
      </c>
      <c r="K152" s="163">
        <f>H152/H$8</f>
        <v>1.3058415031427845E-2</v>
      </c>
      <c r="L152" s="81"/>
    </row>
    <row r="153" spans="1:12" s="57" customFormat="1" x14ac:dyDescent="0.25">
      <c r="A153" s="164"/>
      <c r="B153" s="165" t="s">
        <v>112</v>
      </c>
      <c r="C153" s="166">
        <v>0</v>
      </c>
      <c r="D153" s="166">
        <v>250</v>
      </c>
      <c r="E153" s="166">
        <v>8770</v>
      </c>
      <c r="F153" s="166">
        <v>14345</v>
      </c>
      <c r="G153" s="166">
        <v>12957</v>
      </c>
      <c r="H153" s="166">
        <v>10565</v>
      </c>
      <c r="I153" s="167">
        <f t="shared" ref="I153:I160" si="51">IFERROR(H153/G153-1,"-")</f>
        <v>-0.18461063517789611</v>
      </c>
      <c r="J153" s="166">
        <f t="shared" si="50"/>
        <v>-2392</v>
      </c>
      <c r="K153" s="167">
        <f t="shared" ref="K153:K160" si="52">H153/H$8</f>
        <v>4.0472352384133764E-3</v>
      </c>
      <c r="L153" s="168"/>
    </row>
    <row r="154" spans="1:12" s="57" customFormat="1" x14ac:dyDescent="0.25">
      <c r="A154" s="164"/>
      <c r="B154" s="165" t="s">
        <v>115</v>
      </c>
      <c r="C154" s="166">
        <v>0</v>
      </c>
      <c r="D154" s="166">
        <v>1425</v>
      </c>
      <c r="E154" s="166">
        <v>6240</v>
      </c>
      <c r="F154" s="166">
        <v>5093</v>
      </c>
      <c r="G154" s="166">
        <v>5398</v>
      </c>
      <c r="H154" s="166">
        <v>4526</v>
      </c>
      <c r="I154" s="167">
        <f t="shared" si="51"/>
        <v>-0.16154131159688778</v>
      </c>
      <c r="J154" s="166">
        <f t="shared" si="50"/>
        <v>-872</v>
      </c>
      <c r="K154" s="167">
        <f t="shared" si="52"/>
        <v>1.7338179544778933E-3</v>
      </c>
      <c r="L154" s="168"/>
    </row>
    <row r="155" spans="1:12" x14ac:dyDescent="0.25">
      <c r="A155" s="164"/>
      <c r="B155" s="165" t="s">
        <v>118</v>
      </c>
      <c r="C155" s="166">
        <v>0</v>
      </c>
      <c r="D155" s="166">
        <v>2976</v>
      </c>
      <c r="E155" s="166">
        <v>2195</v>
      </c>
      <c r="F155" s="166">
        <v>5266</v>
      </c>
      <c r="G155" s="166">
        <v>3319</v>
      </c>
      <c r="H155" s="166">
        <v>12194</v>
      </c>
      <c r="I155" s="167">
        <f t="shared" si="51"/>
        <v>2.6739981922265743</v>
      </c>
      <c r="J155" s="166">
        <f t="shared" si="50"/>
        <v>8875</v>
      </c>
      <c r="K155" s="167">
        <f t="shared" si="52"/>
        <v>4.6712717933944832E-3</v>
      </c>
      <c r="L155" s="81"/>
    </row>
    <row r="156" spans="1:12" x14ac:dyDescent="0.25">
      <c r="A156" s="164"/>
      <c r="B156" s="165" t="s">
        <v>125</v>
      </c>
      <c r="C156" s="166">
        <v>0</v>
      </c>
      <c r="D156" s="166">
        <v>450</v>
      </c>
      <c r="E156" s="166">
        <v>266</v>
      </c>
      <c r="F156" s="166">
        <v>757</v>
      </c>
      <c r="G156" s="166">
        <v>849</v>
      </c>
      <c r="H156" s="166">
        <v>723</v>
      </c>
      <c r="I156" s="167">
        <f t="shared" si="51"/>
        <v>-0.14840989399293292</v>
      </c>
      <c r="J156" s="166">
        <f t="shared" si="50"/>
        <v>-126</v>
      </c>
      <c r="K156" s="167">
        <f t="shared" si="52"/>
        <v>2.7696650046122776E-4</v>
      </c>
      <c r="L156" s="81"/>
    </row>
    <row r="157" spans="1:12" x14ac:dyDescent="0.25">
      <c r="A157" s="164"/>
      <c r="B157" s="165" t="s">
        <v>121</v>
      </c>
      <c r="C157" s="166">
        <v>0</v>
      </c>
      <c r="D157" s="166">
        <v>275</v>
      </c>
      <c r="E157" s="166">
        <v>1515</v>
      </c>
      <c r="F157" s="166">
        <v>1047</v>
      </c>
      <c r="G157" s="166">
        <v>965</v>
      </c>
      <c r="H157" s="166">
        <v>1319</v>
      </c>
      <c r="I157" s="167">
        <f t="shared" si="51"/>
        <v>0.3668393782383419</v>
      </c>
      <c r="J157" s="166">
        <f t="shared" si="50"/>
        <v>354</v>
      </c>
      <c r="K157" s="167">
        <f t="shared" si="52"/>
        <v>5.052819005648125E-4</v>
      </c>
      <c r="L157" s="81"/>
    </row>
    <row r="158" spans="1:12" x14ac:dyDescent="0.25">
      <c r="A158" s="164"/>
      <c r="B158" s="165" t="s">
        <v>130</v>
      </c>
      <c r="C158" s="166">
        <v>0</v>
      </c>
      <c r="D158" s="166">
        <v>8</v>
      </c>
      <c r="E158" s="166">
        <v>53</v>
      </c>
      <c r="F158" s="166">
        <v>483</v>
      </c>
      <c r="G158" s="166">
        <v>8</v>
      </c>
      <c r="H158" s="166">
        <v>12</v>
      </c>
      <c r="I158" s="167">
        <f t="shared" si="51"/>
        <v>0.5</v>
      </c>
      <c r="J158" s="166">
        <f t="shared" si="50"/>
        <v>4</v>
      </c>
      <c r="K158" s="167">
        <f t="shared" si="52"/>
        <v>4.5969543645017055E-6</v>
      </c>
      <c r="L158" s="81"/>
    </row>
    <row r="159" spans="1:12" x14ac:dyDescent="0.25">
      <c r="A159" s="164" t="s">
        <v>146</v>
      </c>
      <c r="B159" s="165" t="s">
        <v>133</v>
      </c>
      <c r="C159" s="166">
        <v>0</v>
      </c>
      <c r="D159" s="166">
        <v>96</v>
      </c>
      <c r="E159" s="166">
        <v>17</v>
      </c>
      <c r="F159" s="166">
        <v>14</v>
      </c>
      <c r="G159" s="166">
        <v>5</v>
      </c>
      <c r="H159" s="166">
        <v>54</v>
      </c>
      <c r="I159" s="167">
        <f t="shared" si="51"/>
        <v>9.8000000000000007</v>
      </c>
      <c r="J159" s="166">
        <f t="shared" si="50"/>
        <v>49</v>
      </c>
      <c r="K159" s="167">
        <f t="shared" si="52"/>
        <v>2.0686294640257676E-5</v>
      </c>
      <c r="L159" s="81"/>
    </row>
    <row r="160" spans="1:12" x14ac:dyDescent="0.25">
      <c r="A160" s="164" t="s">
        <v>147</v>
      </c>
      <c r="B160" s="170" t="s">
        <v>147</v>
      </c>
      <c r="C160" s="171">
        <f t="shared" ref="C160" si="53">C152-SUM(C153:C159)</f>
        <v>0</v>
      </c>
      <c r="D160" s="171">
        <f t="shared" ref="D160:H160" si="54">D152-SUM(D153:D159)</f>
        <v>2817</v>
      </c>
      <c r="E160" s="171">
        <f t="shared" si="54"/>
        <v>3649</v>
      </c>
      <c r="F160" s="171">
        <f t="shared" si="54"/>
        <v>4767</v>
      </c>
      <c r="G160" s="171">
        <f t="shared" si="54"/>
        <v>5128</v>
      </c>
      <c r="H160" s="171">
        <f t="shared" si="54"/>
        <v>4695</v>
      </c>
      <c r="I160" s="172">
        <f t="shared" si="51"/>
        <v>-8.4438377535101417E-2</v>
      </c>
      <c r="J160" s="171">
        <f>H160-G160</f>
        <v>-433</v>
      </c>
      <c r="K160" s="172">
        <f t="shared" si="52"/>
        <v>1.7985583951112922E-3</v>
      </c>
      <c r="L160" s="81"/>
    </row>
    <row r="161" spans="1:14" ht="6" customHeight="1" x14ac:dyDescent="0.25">
      <c r="A161" s="164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1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BC455-6E74-41C2-B237-0EA0C013C3DD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79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9"/>
      <c r="D3" s="279"/>
      <c r="E3" s="279"/>
      <c r="F3" s="279"/>
      <c r="G3" s="279"/>
      <c r="H3" s="279"/>
      <c r="I3" s="279"/>
      <c r="J3" s="279"/>
      <c r="K3" s="279"/>
    </row>
    <row r="4" spans="1:12" ht="6" customHeight="1" x14ac:dyDescent="0.25"/>
    <row r="5" spans="1:12" ht="15.75" x14ac:dyDescent="0.25">
      <c r="B5" s="147"/>
      <c r="C5" s="309" t="s">
        <v>45</v>
      </c>
      <c r="D5" s="310"/>
      <c r="E5" s="310"/>
      <c r="F5" s="310"/>
      <c r="G5" s="310"/>
      <c r="H5" s="310"/>
      <c r="I5" s="310"/>
      <c r="J5" s="310"/>
      <c r="K5" s="310"/>
    </row>
    <row r="6" spans="1:12" s="148" customFormat="1" ht="72" customHeight="1" x14ac:dyDescent="0.25">
      <c r="B6" s="149"/>
      <c r="C6" s="174" t="s">
        <v>253</v>
      </c>
      <c r="D6" s="174" t="s">
        <v>254</v>
      </c>
      <c r="E6" s="174" t="s">
        <v>255</v>
      </c>
      <c r="F6" s="174" t="s">
        <v>256</v>
      </c>
      <c r="G6" s="174" t="s">
        <v>257</v>
      </c>
      <c r="H6" s="174" t="s">
        <v>258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70</v>
      </c>
      <c r="C8" s="178">
        <v>7202043</v>
      </c>
      <c r="D8" s="178">
        <v>1715527</v>
      </c>
      <c r="E8" s="178">
        <v>11903772</v>
      </c>
      <c r="F8" s="178">
        <v>13789247</v>
      </c>
      <c r="G8" s="178">
        <v>14767499</v>
      </c>
      <c r="H8" s="178">
        <v>14247242</v>
      </c>
      <c r="I8" s="179">
        <f>IFERROR(H8/G8-1,"-")</f>
        <v>-3.5229865260190674E-2</v>
      </c>
      <c r="J8" s="178">
        <f>H8-G8</f>
        <v>-520257</v>
      </c>
      <c r="K8" s="179">
        <f>H8/H$8</f>
        <v>1</v>
      </c>
      <c r="L8" s="81"/>
    </row>
    <row r="9" spans="1:12" x14ac:dyDescent="0.25">
      <c r="A9" s="1" t="s">
        <v>98</v>
      </c>
      <c r="B9" s="161" t="s">
        <v>99</v>
      </c>
      <c r="C9" s="162">
        <v>627268</v>
      </c>
      <c r="D9" s="162">
        <v>516183</v>
      </c>
      <c r="E9" s="162">
        <v>1344300</v>
      </c>
      <c r="F9" s="162">
        <v>1467257</v>
      </c>
      <c r="G9" s="162">
        <v>1448118</v>
      </c>
      <c r="H9" s="162">
        <v>1400626</v>
      </c>
      <c r="I9" s="163">
        <f>IFERROR(H9/G9-1,"-")</f>
        <v>-3.2795669966121599E-2</v>
      </c>
      <c r="J9" s="162">
        <f t="shared" ref="J9:J19" si="0">H9-G9</f>
        <v>-47492</v>
      </c>
      <c r="K9" s="163">
        <f>H9/H$8</f>
        <v>9.8308570879893808E-2</v>
      </c>
      <c r="L9" s="81"/>
    </row>
    <row r="10" spans="1:12" x14ac:dyDescent="0.25">
      <c r="A10" s="164" t="s">
        <v>105</v>
      </c>
      <c r="B10" s="165" t="s">
        <v>105</v>
      </c>
      <c r="C10" s="166">
        <v>156765</v>
      </c>
      <c r="D10" s="166">
        <v>321942</v>
      </c>
      <c r="E10" s="166">
        <v>394865</v>
      </c>
      <c r="F10" s="166">
        <v>439574</v>
      </c>
      <c r="G10" s="166">
        <v>448752</v>
      </c>
      <c r="H10" s="166">
        <v>387973</v>
      </c>
      <c r="I10" s="167">
        <f>IFERROR(H10/G10-1,"-")</f>
        <v>-0.13544006489107574</v>
      </c>
      <c r="J10" s="166">
        <f t="shared" si="0"/>
        <v>-60779</v>
      </c>
      <c r="K10" s="167">
        <f>H10/H$8</f>
        <v>2.7231445917743239E-2</v>
      </c>
      <c r="L10" s="81"/>
    </row>
    <row r="11" spans="1:12" x14ac:dyDescent="0.25">
      <c r="A11" s="164" t="s">
        <v>102</v>
      </c>
      <c r="B11" s="165" t="s">
        <v>102</v>
      </c>
      <c r="C11" s="166">
        <v>470503</v>
      </c>
      <c r="D11" s="166">
        <v>194241</v>
      </c>
      <c r="E11" s="166">
        <v>949435</v>
      </c>
      <c r="F11" s="166">
        <v>1027683</v>
      </c>
      <c r="G11" s="166">
        <v>999366</v>
      </c>
      <c r="H11" s="166">
        <v>1012653</v>
      </c>
      <c r="I11" s="167">
        <f>IFERROR(H11/G11-1,"-")</f>
        <v>1.3295429302177642E-2</v>
      </c>
      <c r="J11" s="166">
        <f t="shared" si="0"/>
        <v>13287</v>
      </c>
      <c r="K11" s="167">
        <f>H11/H$8</f>
        <v>7.1077124962150573E-2</v>
      </c>
      <c r="L11" s="81"/>
    </row>
    <row r="12" spans="1:12" x14ac:dyDescent="0.25">
      <c r="A12" s="1"/>
      <c r="B12" s="161" t="s">
        <v>109</v>
      </c>
      <c r="C12" s="162">
        <v>6574775</v>
      </c>
      <c r="D12" s="162">
        <v>1199344</v>
      </c>
      <c r="E12" s="162">
        <v>10559472</v>
      </c>
      <c r="F12" s="162">
        <v>12321990</v>
      </c>
      <c r="G12" s="162">
        <v>13319381</v>
      </c>
      <c r="H12" s="162">
        <v>12846616</v>
      </c>
      <c r="I12" s="163">
        <f>IFERROR(H12/G12-1,"-")</f>
        <v>-3.5494517350318278E-2</v>
      </c>
      <c r="J12" s="162">
        <f t="shared" si="0"/>
        <v>-472765</v>
      </c>
      <c r="K12" s="163">
        <f>H12/H$8</f>
        <v>0.90169142912010625</v>
      </c>
      <c r="L12" s="81"/>
    </row>
    <row r="13" spans="1:12" s="57" customFormat="1" x14ac:dyDescent="0.25">
      <c r="A13" s="164"/>
      <c r="B13" s="165" t="s">
        <v>112</v>
      </c>
      <c r="C13" s="166">
        <v>2636911</v>
      </c>
      <c r="D13" s="166">
        <v>86152</v>
      </c>
      <c r="E13" s="166">
        <v>4536259</v>
      </c>
      <c r="F13" s="166">
        <v>5228570</v>
      </c>
      <c r="G13" s="166">
        <v>5692715</v>
      </c>
      <c r="H13" s="166">
        <v>5566154</v>
      </c>
      <c r="I13" s="167">
        <f t="shared" ref="I13:I20" si="1">IFERROR(H13/G13-1,"-")</f>
        <v>-2.2232098392419131E-2</v>
      </c>
      <c r="J13" s="166">
        <f t="shared" si="0"/>
        <v>-126561</v>
      </c>
      <c r="K13" s="167">
        <f t="shared" ref="K13:K20" si="2">H13/H$8</f>
        <v>0.39068291252440296</v>
      </c>
      <c r="L13" s="168"/>
    </row>
    <row r="14" spans="1:12" s="57" customFormat="1" x14ac:dyDescent="0.25">
      <c r="A14" s="164"/>
      <c r="B14" s="165" t="s">
        <v>115</v>
      </c>
      <c r="C14" s="166">
        <v>983472</v>
      </c>
      <c r="D14" s="166">
        <v>202491</v>
      </c>
      <c r="E14" s="166">
        <v>1276733</v>
      </c>
      <c r="F14" s="166">
        <v>1551064</v>
      </c>
      <c r="G14" s="166">
        <v>1697913</v>
      </c>
      <c r="H14" s="166">
        <v>1583520</v>
      </c>
      <c r="I14" s="167">
        <f t="shared" si="1"/>
        <v>-6.7372709909164996E-2</v>
      </c>
      <c r="J14" s="166">
        <f t="shared" si="0"/>
        <v>-114393</v>
      </c>
      <c r="K14" s="167">
        <f t="shared" si="2"/>
        <v>0.11114572209835419</v>
      </c>
      <c r="L14" s="168"/>
    </row>
    <row r="15" spans="1:12" x14ac:dyDescent="0.25">
      <c r="A15" s="164"/>
      <c r="B15" s="165" t="s">
        <v>118</v>
      </c>
      <c r="C15" s="166">
        <v>257435</v>
      </c>
      <c r="D15" s="166">
        <v>201682</v>
      </c>
      <c r="E15" s="166">
        <v>524499</v>
      </c>
      <c r="F15" s="166">
        <v>647197</v>
      </c>
      <c r="G15" s="166">
        <v>705195</v>
      </c>
      <c r="H15" s="166">
        <v>650452</v>
      </c>
      <c r="I15" s="167">
        <f t="shared" si="1"/>
        <v>-7.7628173767539499E-2</v>
      </c>
      <c r="J15" s="166">
        <f t="shared" si="0"/>
        <v>-54743</v>
      </c>
      <c r="K15" s="167">
        <f t="shared" si="2"/>
        <v>4.5654590551630972E-2</v>
      </c>
      <c r="L15" s="81"/>
    </row>
    <row r="16" spans="1:12" x14ac:dyDescent="0.25">
      <c r="A16" s="164"/>
      <c r="B16" s="165" t="s">
        <v>125</v>
      </c>
      <c r="C16" s="166">
        <v>215600</v>
      </c>
      <c r="D16" s="166">
        <v>23025</v>
      </c>
      <c r="E16" s="166">
        <v>538588</v>
      </c>
      <c r="F16" s="166">
        <v>497956</v>
      </c>
      <c r="G16" s="166">
        <v>547074</v>
      </c>
      <c r="H16" s="166">
        <v>508597</v>
      </c>
      <c r="I16" s="167">
        <f t="shared" si="1"/>
        <v>-7.03323499197549E-2</v>
      </c>
      <c r="J16" s="166">
        <f t="shared" si="0"/>
        <v>-38477</v>
      </c>
      <c r="K16" s="167">
        <f t="shared" si="2"/>
        <v>3.5697926658366581E-2</v>
      </c>
      <c r="L16" s="81"/>
    </row>
    <row r="17" spans="1:12" x14ac:dyDescent="0.25">
      <c r="A17" s="164"/>
      <c r="B17" s="165" t="s">
        <v>121</v>
      </c>
      <c r="C17" s="166">
        <v>250812</v>
      </c>
      <c r="D17" s="166">
        <v>61964</v>
      </c>
      <c r="E17" s="166">
        <v>475192</v>
      </c>
      <c r="F17" s="166">
        <v>466874</v>
      </c>
      <c r="G17" s="166">
        <v>500514</v>
      </c>
      <c r="H17" s="166">
        <v>456482</v>
      </c>
      <c r="I17" s="167">
        <f t="shared" si="1"/>
        <v>-8.7973563177053959E-2</v>
      </c>
      <c r="J17" s="166">
        <f t="shared" si="0"/>
        <v>-44032</v>
      </c>
      <c r="K17" s="167">
        <f t="shared" si="2"/>
        <v>3.2040025711642994E-2</v>
      </c>
      <c r="L17" s="81"/>
    </row>
    <row r="18" spans="1:12" x14ac:dyDescent="0.25">
      <c r="A18" s="164"/>
      <c r="B18" s="165" t="s">
        <v>130</v>
      </c>
      <c r="C18" s="166">
        <v>238991</v>
      </c>
      <c r="D18" s="166">
        <v>3093</v>
      </c>
      <c r="E18" s="166">
        <v>257029</v>
      </c>
      <c r="F18" s="166">
        <v>324909</v>
      </c>
      <c r="G18" s="166">
        <v>303441</v>
      </c>
      <c r="H18" s="166">
        <v>294934</v>
      </c>
      <c r="I18" s="167">
        <f t="shared" si="1"/>
        <v>-2.8035104023516944E-2</v>
      </c>
      <c r="J18" s="166">
        <f t="shared" si="0"/>
        <v>-8507</v>
      </c>
      <c r="K18" s="167">
        <f t="shared" si="2"/>
        <v>2.0701129383497521E-2</v>
      </c>
      <c r="L18" s="81"/>
    </row>
    <row r="19" spans="1:12" x14ac:dyDescent="0.25">
      <c r="A19" s="164" t="s">
        <v>146</v>
      </c>
      <c r="B19" s="165" t="s">
        <v>133</v>
      </c>
      <c r="C19" s="166">
        <v>338208</v>
      </c>
      <c r="D19" s="166">
        <v>19836</v>
      </c>
      <c r="E19" s="166">
        <v>202244</v>
      </c>
      <c r="F19" s="166">
        <v>297195</v>
      </c>
      <c r="G19" s="166">
        <v>320825</v>
      </c>
      <c r="H19" s="166">
        <v>272435</v>
      </c>
      <c r="I19" s="167">
        <f t="shared" si="1"/>
        <v>-0.15082989168549832</v>
      </c>
      <c r="J19" s="166">
        <f t="shared" si="0"/>
        <v>-48390</v>
      </c>
      <c r="K19" s="167">
        <f t="shared" si="2"/>
        <v>1.9121946549374259E-2</v>
      </c>
      <c r="L19" s="81"/>
    </row>
    <row r="20" spans="1:12" x14ac:dyDescent="0.25">
      <c r="A20" s="164" t="s">
        <v>147</v>
      </c>
      <c r="B20" s="170" t="s">
        <v>147</v>
      </c>
      <c r="C20" s="171">
        <f t="shared" ref="C20" si="3">C12-SUM(C13:C19)</f>
        <v>1653346</v>
      </c>
      <c r="D20" s="171">
        <f t="shared" ref="D20:H20" si="4">D12-SUM(D13:D19)</f>
        <v>601101</v>
      </c>
      <c r="E20" s="171">
        <f t="shared" si="4"/>
        <v>2748928</v>
      </c>
      <c r="F20" s="171">
        <f t="shared" si="4"/>
        <v>3308225</v>
      </c>
      <c r="G20" s="171">
        <f t="shared" si="4"/>
        <v>3551704</v>
      </c>
      <c r="H20" s="171">
        <f t="shared" si="4"/>
        <v>3514042</v>
      </c>
      <c r="I20" s="172">
        <f t="shared" si="1"/>
        <v>-1.0603924200890624E-2</v>
      </c>
      <c r="J20" s="171">
        <f>H20-G20</f>
        <v>-37662</v>
      </c>
      <c r="K20" s="172">
        <f t="shared" si="2"/>
        <v>0.2466471756428367</v>
      </c>
      <c r="L20" s="81"/>
    </row>
    <row r="21" spans="1:12" s="148" customFormat="1" x14ac:dyDescent="0.25">
      <c r="A21" s="164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70</v>
      </c>
      <c r="C22" s="178">
        <v>2766306</v>
      </c>
      <c r="D22" s="178">
        <v>667222</v>
      </c>
      <c r="E22" s="178">
        <v>4868672</v>
      </c>
      <c r="F22" s="178">
        <v>5427808</v>
      </c>
      <c r="G22" s="178">
        <v>5660857</v>
      </c>
      <c r="H22" s="178">
        <v>5369729</v>
      </c>
      <c r="I22" s="179">
        <f>IFERROR(H22/G22-1,"-")</f>
        <v>-5.1428255474392004E-2</v>
      </c>
      <c r="J22" s="178">
        <f>H22-G22</f>
        <v>-291128</v>
      </c>
      <c r="K22" s="179">
        <f>H22/H$8</f>
        <v>0.37689603363233387</v>
      </c>
      <c r="L22" s="81"/>
    </row>
    <row r="23" spans="1:12" x14ac:dyDescent="0.25">
      <c r="A23" s="164" t="s">
        <v>98</v>
      </c>
      <c r="B23" s="161" t="s">
        <v>99</v>
      </c>
      <c r="C23" s="162">
        <v>95533</v>
      </c>
      <c r="D23" s="162">
        <v>184622</v>
      </c>
      <c r="E23" s="162">
        <v>272109</v>
      </c>
      <c r="F23" s="162">
        <v>252019</v>
      </c>
      <c r="G23" s="162">
        <v>229018</v>
      </c>
      <c r="H23" s="162">
        <v>197743</v>
      </c>
      <c r="I23" s="163">
        <f>IFERROR(H23/G23-1,"-")</f>
        <v>-0.13656131832432383</v>
      </c>
      <c r="J23" s="162">
        <f t="shared" ref="J23:J33" si="5">H23-G23</f>
        <v>-31275</v>
      </c>
      <c r="K23" s="163">
        <f>H23/H$8</f>
        <v>1.3879388024713836E-2</v>
      </c>
      <c r="L23" s="81"/>
    </row>
    <row r="24" spans="1:12" x14ac:dyDescent="0.25">
      <c r="A24" s="164" t="s">
        <v>105</v>
      </c>
      <c r="B24" s="165" t="s">
        <v>105</v>
      </c>
      <c r="C24" s="166">
        <v>36093</v>
      </c>
      <c r="D24" s="166">
        <v>99524</v>
      </c>
      <c r="E24" s="166">
        <v>88440</v>
      </c>
      <c r="F24" s="166">
        <v>85746</v>
      </c>
      <c r="G24" s="166">
        <v>73798</v>
      </c>
      <c r="H24" s="166">
        <v>61518</v>
      </c>
      <c r="I24" s="167">
        <f>IFERROR(H24/G24-1,"-")</f>
        <v>-0.16640017344643487</v>
      </c>
      <c r="J24" s="166">
        <f t="shared" si="5"/>
        <v>-12280</v>
      </c>
      <c r="K24" s="167">
        <f>H24/H$8</f>
        <v>4.3178883323523251E-3</v>
      </c>
      <c r="L24" s="81"/>
    </row>
    <row r="25" spans="1:12" x14ac:dyDescent="0.25">
      <c r="A25" s="164" t="s">
        <v>102</v>
      </c>
      <c r="B25" s="165" t="s">
        <v>102</v>
      </c>
      <c r="C25" s="166">
        <v>59440</v>
      </c>
      <c r="D25" s="166">
        <v>85098</v>
      </c>
      <c r="E25" s="166">
        <v>183669</v>
      </c>
      <c r="F25" s="166">
        <v>166273</v>
      </c>
      <c r="G25" s="166">
        <v>155220</v>
      </c>
      <c r="H25" s="166">
        <v>136225</v>
      </c>
      <c r="I25" s="167">
        <f>IFERROR(H25/G25-1,"-")</f>
        <v>-0.12237469398273415</v>
      </c>
      <c r="J25" s="166">
        <f t="shared" si="5"/>
        <v>-18995</v>
      </c>
      <c r="K25" s="167">
        <f>H25/H$8</f>
        <v>9.5614996923615112E-3</v>
      </c>
      <c r="L25" s="81"/>
    </row>
    <row r="26" spans="1:12" x14ac:dyDescent="0.25">
      <c r="A26" s="164"/>
      <c r="B26" s="161" t="s">
        <v>109</v>
      </c>
      <c r="C26" s="162">
        <v>2670773</v>
      </c>
      <c r="D26" s="162">
        <v>482600</v>
      </c>
      <c r="E26" s="162">
        <v>4596563</v>
      </c>
      <c r="F26" s="162">
        <v>5175789</v>
      </c>
      <c r="G26" s="162">
        <v>5431839</v>
      </c>
      <c r="H26" s="162">
        <v>5171986</v>
      </c>
      <c r="I26" s="163">
        <f>IFERROR(H26/G26-1,"-")</f>
        <v>-4.7838862676158111E-2</v>
      </c>
      <c r="J26" s="162">
        <f t="shared" si="5"/>
        <v>-259853</v>
      </c>
      <c r="K26" s="163">
        <f>H26/H$8</f>
        <v>0.36301664560762004</v>
      </c>
      <c r="L26" s="81"/>
    </row>
    <row r="27" spans="1:12" s="57" customFormat="1" x14ac:dyDescent="0.25">
      <c r="A27" s="164"/>
      <c r="B27" s="165" t="s">
        <v>112</v>
      </c>
      <c r="C27" s="166">
        <v>1178371</v>
      </c>
      <c r="D27" s="166">
        <v>24257</v>
      </c>
      <c r="E27" s="166">
        <v>2136550</v>
      </c>
      <c r="F27" s="166">
        <v>2475763</v>
      </c>
      <c r="G27" s="166">
        <v>2621459</v>
      </c>
      <c r="H27" s="166">
        <v>2546762</v>
      </c>
      <c r="I27" s="167">
        <f t="shared" ref="I27:I34" si="6">IFERROR(H27/G27-1,"-")</f>
        <v>-2.8494437639497661E-2</v>
      </c>
      <c r="J27" s="166">
        <f t="shared" si="5"/>
        <v>-74697</v>
      </c>
      <c r="K27" s="167">
        <f t="shared" ref="K27:K34" si="7">H27/H$8</f>
        <v>0.17875473723265176</v>
      </c>
      <c r="L27" s="168"/>
    </row>
    <row r="28" spans="1:12" s="57" customFormat="1" x14ac:dyDescent="0.25">
      <c r="A28" s="164"/>
      <c r="B28" s="165" t="s">
        <v>115</v>
      </c>
      <c r="C28" s="166">
        <v>362212</v>
      </c>
      <c r="D28" s="166">
        <v>76663</v>
      </c>
      <c r="E28" s="166">
        <v>550158</v>
      </c>
      <c r="F28" s="166">
        <v>613528</v>
      </c>
      <c r="G28" s="166">
        <v>624862</v>
      </c>
      <c r="H28" s="166">
        <v>568315</v>
      </c>
      <c r="I28" s="167">
        <f t="shared" si="6"/>
        <v>-9.0495181336038955E-2</v>
      </c>
      <c r="J28" s="166">
        <f t="shared" si="5"/>
        <v>-56547</v>
      </c>
      <c r="K28" s="167">
        <f t="shared" si="7"/>
        <v>3.9889474748867185E-2</v>
      </c>
      <c r="L28" s="168"/>
    </row>
    <row r="29" spans="1:12" x14ac:dyDescent="0.25">
      <c r="A29" s="164"/>
      <c r="B29" s="165" t="s">
        <v>118</v>
      </c>
      <c r="C29" s="166">
        <v>111783</v>
      </c>
      <c r="D29" s="166">
        <v>88039</v>
      </c>
      <c r="E29" s="166">
        <v>202685</v>
      </c>
      <c r="F29" s="166">
        <v>226566</v>
      </c>
      <c r="G29" s="166">
        <v>239585</v>
      </c>
      <c r="H29" s="166">
        <v>175682</v>
      </c>
      <c r="I29" s="167">
        <f t="shared" si="6"/>
        <v>-0.26672370974810611</v>
      </c>
      <c r="J29" s="166">
        <f t="shared" si="5"/>
        <v>-63903</v>
      </c>
      <c r="K29" s="167">
        <f t="shared" si="7"/>
        <v>1.233094798277449E-2</v>
      </c>
      <c r="L29" s="81"/>
    </row>
    <row r="30" spans="1:12" x14ac:dyDescent="0.25">
      <c r="A30" s="164"/>
      <c r="B30" s="165" t="s">
        <v>125</v>
      </c>
      <c r="C30" s="166">
        <v>100752</v>
      </c>
      <c r="D30" s="166">
        <v>10166</v>
      </c>
      <c r="E30" s="166">
        <v>256961</v>
      </c>
      <c r="F30" s="166">
        <v>217666</v>
      </c>
      <c r="G30" s="166">
        <v>227896</v>
      </c>
      <c r="H30" s="166">
        <v>217547</v>
      </c>
      <c r="I30" s="167">
        <f t="shared" si="6"/>
        <v>-4.5411064696177172E-2</v>
      </c>
      <c r="J30" s="166">
        <f t="shared" si="5"/>
        <v>-10349</v>
      </c>
      <c r="K30" s="167">
        <f t="shared" si="7"/>
        <v>1.5269411441175773E-2</v>
      </c>
      <c r="L30" s="81"/>
    </row>
    <row r="31" spans="1:12" x14ac:dyDescent="0.25">
      <c r="A31" s="164"/>
      <c r="B31" s="165" t="s">
        <v>121</v>
      </c>
      <c r="C31" s="166">
        <v>139238</v>
      </c>
      <c r="D31" s="166">
        <v>35310</v>
      </c>
      <c r="E31" s="166">
        <v>284548</v>
      </c>
      <c r="F31" s="166">
        <v>252681</v>
      </c>
      <c r="G31" s="166">
        <v>263789</v>
      </c>
      <c r="H31" s="166">
        <v>253921</v>
      </c>
      <c r="I31" s="167">
        <f t="shared" si="6"/>
        <v>-3.740868648806428E-2</v>
      </c>
      <c r="J31" s="166">
        <f t="shared" si="5"/>
        <v>-9868</v>
      </c>
      <c r="K31" s="167">
        <f t="shared" si="7"/>
        <v>1.7822466972906053E-2</v>
      </c>
      <c r="L31" s="81"/>
    </row>
    <row r="32" spans="1:12" x14ac:dyDescent="0.25">
      <c r="A32" s="164"/>
      <c r="B32" s="165" t="s">
        <v>130</v>
      </c>
      <c r="C32" s="166">
        <v>94416</v>
      </c>
      <c r="D32" s="166">
        <v>762</v>
      </c>
      <c r="E32" s="166">
        <v>98979</v>
      </c>
      <c r="F32" s="166">
        <v>112165</v>
      </c>
      <c r="G32" s="166">
        <v>104947</v>
      </c>
      <c r="H32" s="166">
        <v>98039</v>
      </c>
      <c r="I32" s="167">
        <f t="shared" si="6"/>
        <v>-6.5823701487417452E-2</v>
      </c>
      <c r="J32" s="166">
        <f t="shared" si="5"/>
        <v>-6908</v>
      </c>
      <c r="K32" s="167">
        <f t="shared" si="7"/>
        <v>6.8812616505004968E-3</v>
      </c>
      <c r="L32" s="81"/>
    </row>
    <row r="33" spans="1:12" x14ac:dyDescent="0.25">
      <c r="A33" s="164" t="s">
        <v>146</v>
      </c>
      <c r="B33" s="165" t="s">
        <v>133</v>
      </c>
      <c r="C33" s="166">
        <v>102903</v>
      </c>
      <c r="D33" s="166">
        <v>2423</v>
      </c>
      <c r="E33" s="166">
        <v>60418</v>
      </c>
      <c r="F33" s="166">
        <v>99402</v>
      </c>
      <c r="G33" s="166">
        <v>96944</v>
      </c>
      <c r="H33" s="166">
        <v>83324</v>
      </c>
      <c r="I33" s="167">
        <f t="shared" si="6"/>
        <v>-0.14049348077240464</v>
      </c>
      <c r="J33" s="166">
        <f t="shared" si="5"/>
        <v>-13620</v>
      </c>
      <c r="K33" s="167">
        <f t="shared" si="7"/>
        <v>5.8484301733626757E-3</v>
      </c>
      <c r="L33" s="81"/>
    </row>
    <row r="34" spans="1:12" x14ac:dyDescent="0.25">
      <c r="A34" s="164" t="s">
        <v>147</v>
      </c>
      <c r="B34" s="170" t="s">
        <v>147</v>
      </c>
      <c r="C34" s="171">
        <f t="shared" ref="C34" si="8">C26-SUM(C27:C33)</f>
        <v>581098</v>
      </c>
      <c r="D34" s="171">
        <f t="shared" ref="D34:H34" si="9">D26-SUM(D27:D33)</f>
        <v>244980</v>
      </c>
      <c r="E34" s="171">
        <f t="shared" si="9"/>
        <v>1006264</v>
      </c>
      <c r="F34" s="171">
        <f t="shared" si="9"/>
        <v>1178018</v>
      </c>
      <c r="G34" s="171">
        <f t="shared" si="9"/>
        <v>1252357</v>
      </c>
      <c r="H34" s="171">
        <f t="shared" si="9"/>
        <v>1228396</v>
      </c>
      <c r="I34" s="172">
        <f t="shared" si="6"/>
        <v>-1.913272333687599E-2</v>
      </c>
      <c r="J34" s="171">
        <f>H34-G34</f>
        <v>-23961</v>
      </c>
      <c r="K34" s="172">
        <f t="shared" si="7"/>
        <v>8.6219915405381611E-2</v>
      </c>
      <c r="L34" s="81"/>
    </row>
    <row r="35" spans="1:12" s="148" customFormat="1" x14ac:dyDescent="0.25">
      <c r="A35" s="164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70</v>
      </c>
      <c r="C36" s="178">
        <v>2107837</v>
      </c>
      <c r="D36" s="178">
        <v>321425</v>
      </c>
      <c r="E36" s="178">
        <v>3311807</v>
      </c>
      <c r="F36" s="178">
        <v>3819949</v>
      </c>
      <c r="G36" s="178">
        <v>4065011</v>
      </c>
      <c r="H36" s="178">
        <v>4012752</v>
      </c>
      <c r="I36" s="179">
        <f>IFERROR(H36/G36-1,"-")</f>
        <v>-1.2855807770261851E-2</v>
      </c>
      <c r="J36" s="178">
        <f>H36-G36</f>
        <v>-52259</v>
      </c>
      <c r="K36" s="179">
        <f>H36/H$8</f>
        <v>0.28165114342832109</v>
      </c>
      <c r="L36" s="81"/>
    </row>
    <row r="37" spans="1:12" x14ac:dyDescent="0.25">
      <c r="A37" s="164" t="s">
        <v>98</v>
      </c>
      <c r="B37" s="161" t="s">
        <v>99</v>
      </c>
      <c r="C37" s="162">
        <v>83093</v>
      </c>
      <c r="D37" s="162">
        <v>56953</v>
      </c>
      <c r="E37" s="162">
        <v>157978</v>
      </c>
      <c r="F37" s="162">
        <v>152827</v>
      </c>
      <c r="G37" s="162">
        <v>177573</v>
      </c>
      <c r="H37" s="162">
        <v>183221</v>
      </c>
      <c r="I37" s="163">
        <f>IFERROR(H37/G37-1,"-")</f>
        <v>3.1806637270305638E-2</v>
      </c>
      <c r="J37" s="162">
        <f t="shared" ref="J37:J47" si="10">H37-G37</f>
        <v>5648</v>
      </c>
      <c r="K37" s="163">
        <f>H37/H$8</f>
        <v>1.2860103029063449E-2</v>
      </c>
      <c r="L37" s="81"/>
    </row>
    <row r="38" spans="1:12" x14ac:dyDescent="0.25">
      <c r="A38" s="164" t="s">
        <v>105</v>
      </c>
      <c r="B38" s="165" t="s">
        <v>105</v>
      </c>
      <c r="C38" s="166">
        <v>30721</v>
      </c>
      <c r="D38" s="166">
        <v>38823</v>
      </c>
      <c r="E38" s="166">
        <v>51406</v>
      </c>
      <c r="F38" s="166">
        <v>43444</v>
      </c>
      <c r="G38" s="166">
        <v>80409</v>
      </c>
      <c r="H38" s="166">
        <v>67635</v>
      </c>
      <c r="I38" s="167">
        <f>IFERROR(H38/G38-1,"-")</f>
        <v>-0.15886281386411971</v>
      </c>
      <c r="J38" s="166">
        <f t="shared" si="10"/>
        <v>-12774</v>
      </c>
      <c r="K38" s="167">
        <f>H38/H$8</f>
        <v>4.7472345875784238E-3</v>
      </c>
      <c r="L38" s="81"/>
    </row>
    <row r="39" spans="1:12" x14ac:dyDescent="0.25">
      <c r="A39" s="164" t="s">
        <v>102</v>
      </c>
      <c r="B39" s="165" t="s">
        <v>102</v>
      </c>
      <c r="C39" s="166">
        <v>52372</v>
      </c>
      <c r="D39" s="166">
        <v>18130</v>
      </c>
      <c r="E39" s="166">
        <v>106572</v>
      </c>
      <c r="F39" s="166">
        <v>109383</v>
      </c>
      <c r="G39" s="166">
        <v>97164</v>
      </c>
      <c r="H39" s="166">
        <v>115586</v>
      </c>
      <c r="I39" s="167">
        <f>IFERROR(H39/G39-1,"-")</f>
        <v>0.18959697007121989</v>
      </c>
      <c r="J39" s="166">
        <f t="shared" si="10"/>
        <v>18422</v>
      </c>
      <c r="K39" s="167">
        <f>H39/H$8</f>
        <v>8.1128684414850261E-3</v>
      </c>
      <c r="L39" s="81"/>
    </row>
    <row r="40" spans="1:12" x14ac:dyDescent="0.25">
      <c r="A40" s="164"/>
      <c r="B40" s="161" t="s">
        <v>109</v>
      </c>
      <c r="C40" s="162">
        <v>2024744</v>
      </c>
      <c r="D40" s="162">
        <v>264472</v>
      </c>
      <c r="E40" s="162">
        <v>3153829</v>
      </c>
      <c r="F40" s="162">
        <v>3667122</v>
      </c>
      <c r="G40" s="162">
        <v>3887438</v>
      </c>
      <c r="H40" s="162">
        <v>3829531</v>
      </c>
      <c r="I40" s="163">
        <f>IFERROR(H40/G40-1,"-")</f>
        <v>-1.4895928886840104E-2</v>
      </c>
      <c r="J40" s="162">
        <f t="shared" si="10"/>
        <v>-57907</v>
      </c>
      <c r="K40" s="163">
        <f>H40/H$8</f>
        <v>0.26879104039925761</v>
      </c>
      <c r="L40" s="81"/>
    </row>
    <row r="41" spans="1:12" s="57" customFormat="1" x14ac:dyDescent="0.25">
      <c r="A41" s="164"/>
      <c r="B41" s="165" t="s">
        <v>112</v>
      </c>
      <c r="C41" s="166">
        <v>902556</v>
      </c>
      <c r="D41" s="166">
        <v>14341</v>
      </c>
      <c r="E41" s="166">
        <v>1455449</v>
      </c>
      <c r="F41" s="166">
        <v>1674789</v>
      </c>
      <c r="G41" s="166">
        <v>1832086</v>
      </c>
      <c r="H41" s="166">
        <v>1818139</v>
      </c>
      <c r="I41" s="167">
        <f t="shared" ref="I41:I48" si="11">IFERROR(H41/G41-1,"-")</f>
        <v>-7.612633904740318E-3</v>
      </c>
      <c r="J41" s="166">
        <f t="shared" si="10"/>
        <v>-13947</v>
      </c>
      <c r="K41" s="167">
        <f t="shared" ref="K41:K48" si="12">H41/H$8</f>
        <v>0.12761340054447029</v>
      </c>
      <c r="L41" s="168"/>
    </row>
    <row r="42" spans="1:12" s="57" customFormat="1" x14ac:dyDescent="0.25">
      <c r="A42" s="164"/>
      <c r="B42" s="165" t="s">
        <v>115</v>
      </c>
      <c r="C42" s="166">
        <v>105694</v>
      </c>
      <c r="D42" s="166">
        <v>23576</v>
      </c>
      <c r="E42" s="166">
        <v>125696</v>
      </c>
      <c r="F42" s="166">
        <v>157084</v>
      </c>
      <c r="G42" s="166">
        <v>156354</v>
      </c>
      <c r="H42" s="166">
        <v>151841</v>
      </c>
      <c r="I42" s="167">
        <f t="shared" si="11"/>
        <v>-2.8863988129500973E-2</v>
      </c>
      <c r="J42" s="166">
        <f t="shared" si="10"/>
        <v>-4513</v>
      </c>
      <c r="K42" s="167">
        <f t="shared" si="12"/>
        <v>1.0657571479448444E-2</v>
      </c>
      <c r="L42" s="168"/>
    </row>
    <row r="43" spans="1:12" x14ac:dyDescent="0.25">
      <c r="A43" s="164"/>
      <c r="B43" s="165" t="s">
        <v>118</v>
      </c>
      <c r="C43" s="166">
        <v>43618</v>
      </c>
      <c r="D43" s="166">
        <v>31302</v>
      </c>
      <c r="E43" s="166">
        <v>77108</v>
      </c>
      <c r="F43" s="166">
        <v>103262</v>
      </c>
      <c r="G43" s="166">
        <v>99506</v>
      </c>
      <c r="H43" s="166">
        <v>100848</v>
      </c>
      <c r="I43" s="167">
        <f t="shared" si="11"/>
        <v>1.3486623922175589E-2</v>
      </c>
      <c r="J43" s="166">
        <f t="shared" si="10"/>
        <v>1342</v>
      </c>
      <c r="K43" s="167">
        <f t="shared" si="12"/>
        <v>7.0784226168124327E-3</v>
      </c>
      <c r="L43" s="81"/>
    </row>
    <row r="44" spans="1:12" x14ac:dyDescent="0.25">
      <c r="A44" s="164"/>
      <c r="B44" s="165" t="s">
        <v>125</v>
      </c>
      <c r="C44" s="166">
        <v>87975</v>
      </c>
      <c r="D44" s="166">
        <v>5244</v>
      </c>
      <c r="E44" s="166">
        <v>188142</v>
      </c>
      <c r="F44" s="166">
        <v>187792</v>
      </c>
      <c r="G44" s="166">
        <v>196939</v>
      </c>
      <c r="H44" s="166">
        <v>177814</v>
      </c>
      <c r="I44" s="167">
        <f t="shared" si="11"/>
        <v>-9.7111288266925277E-2</v>
      </c>
      <c r="J44" s="166">
        <f t="shared" si="10"/>
        <v>-19125</v>
      </c>
      <c r="K44" s="167">
        <f t="shared" si="12"/>
        <v>1.248059098034553E-2</v>
      </c>
      <c r="L44" s="81"/>
    </row>
    <row r="45" spans="1:12" x14ac:dyDescent="0.25">
      <c r="A45" s="164"/>
      <c r="B45" s="165" t="s">
        <v>121</v>
      </c>
      <c r="C45" s="166">
        <v>80980</v>
      </c>
      <c r="D45" s="166">
        <v>7762</v>
      </c>
      <c r="E45" s="166">
        <v>122122</v>
      </c>
      <c r="F45" s="166">
        <v>144557</v>
      </c>
      <c r="G45" s="166">
        <v>157718</v>
      </c>
      <c r="H45" s="166">
        <v>130799</v>
      </c>
      <c r="I45" s="167">
        <f t="shared" si="11"/>
        <v>-0.17067804562573707</v>
      </c>
      <c r="J45" s="166">
        <f t="shared" si="10"/>
        <v>-26919</v>
      </c>
      <c r="K45" s="167">
        <f t="shared" si="12"/>
        <v>9.1806540522018226E-3</v>
      </c>
      <c r="L45" s="81"/>
    </row>
    <row r="46" spans="1:12" x14ac:dyDescent="0.25">
      <c r="A46" s="164"/>
      <c r="B46" s="165" t="s">
        <v>130</v>
      </c>
      <c r="C46" s="166">
        <v>85742</v>
      </c>
      <c r="D46" s="166">
        <v>950</v>
      </c>
      <c r="E46" s="166">
        <v>101728</v>
      </c>
      <c r="F46" s="166">
        <v>114789</v>
      </c>
      <c r="G46" s="166">
        <v>109100</v>
      </c>
      <c r="H46" s="166">
        <v>116737</v>
      </c>
      <c r="I46" s="167">
        <f t="shared" si="11"/>
        <v>7.0000000000000062E-2</v>
      </c>
      <c r="J46" s="166">
        <f t="shared" si="10"/>
        <v>7637</v>
      </c>
      <c r="K46" s="167">
        <f t="shared" si="12"/>
        <v>8.1936560072468755E-3</v>
      </c>
      <c r="L46" s="81"/>
    </row>
    <row r="47" spans="1:12" x14ac:dyDescent="0.25">
      <c r="A47" s="164" t="s">
        <v>146</v>
      </c>
      <c r="B47" s="165" t="s">
        <v>133</v>
      </c>
      <c r="C47" s="166">
        <v>138797</v>
      </c>
      <c r="D47" s="166">
        <v>14076</v>
      </c>
      <c r="E47" s="166">
        <v>97230</v>
      </c>
      <c r="F47" s="166">
        <v>120998</v>
      </c>
      <c r="G47" s="166">
        <v>135388</v>
      </c>
      <c r="H47" s="166">
        <v>116123</v>
      </c>
      <c r="I47" s="167">
        <f t="shared" si="11"/>
        <v>-0.14229473808609328</v>
      </c>
      <c r="J47" s="166">
        <f t="shared" si="10"/>
        <v>-19265</v>
      </c>
      <c r="K47" s="167">
        <f t="shared" si="12"/>
        <v>8.1505599469707899E-3</v>
      </c>
      <c r="L47" s="81"/>
    </row>
    <row r="48" spans="1:12" x14ac:dyDescent="0.25">
      <c r="A48" s="164" t="s">
        <v>147</v>
      </c>
      <c r="B48" s="170" t="s">
        <v>147</v>
      </c>
      <c r="C48" s="171">
        <f t="shared" ref="C48" si="13">C40-SUM(C41:C47)</f>
        <v>579382</v>
      </c>
      <c r="D48" s="171">
        <f t="shared" ref="D48:H48" si="14">D40-SUM(D41:D47)</f>
        <v>167221</v>
      </c>
      <c r="E48" s="171">
        <f t="shared" si="14"/>
        <v>986354</v>
      </c>
      <c r="F48" s="171">
        <f t="shared" si="14"/>
        <v>1163851</v>
      </c>
      <c r="G48" s="171">
        <f t="shared" si="14"/>
        <v>1200347</v>
      </c>
      <c r="H48" s="171">
        <f t="shared" si="14"/>
        <v>1217230</v>
      </c>
      <c r="I48" s="172">
        <f t="shared" si="11"/>
        <v>1.4065099508725476E-2</v>
      </c>
      <c r="J48" s="171">
        <f>H48-G48</f>
        <v>16883</v>
      </c>
      <c r="K48" s="172">
        <f t="shared" si="12"/>
        <v>8.5436184771761445E-2</v>
      </c>
      <c r="L48" s="81"/>
    </row>
    <row r="49" spans="1:12" s="148" customFormat="1" x14ac:dyDescent="0.25">
      <c r="A49" s="164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70</v>
      </c>
      <c r="C50" s="178">
        <v>53738</v>
      </c>
      <c r="D50" s="178">
        <v>15769</v>
      </c>
      <c r="E50" s="178">
        <v>67370</v>
      </c>
      <c r="F50" s="178">
        <v>76289</v>
      </c>
      <c r="G50" s="178">
        <v>83156</v>
      </c>
      <c r="H50" s="178">
        <v>80713</v>
      </c>
      <c r="I50" s="179">
        <f>IFERROR(H50/G50-1,"-")</f>
        <v>-2.9378517485208477E-2</v>
      </c>
      <c r="J50" s="178">
        <f>H50-G50</f>
        <v>-2443</v>
      </c>
      <c r="K50" s="179">
        <f>H50/H$8</f>
        <v>5.6651666336544294E-3</v>
      </c>
      <c r="L50" s="81"/>
    </row>
    <row r="51" spans="1:12" x14ac:dyDescent="0.25">
      <c r="A51" s="164" t="s">
        <v>98</v>
      </c>
      <c r="B51" s="161" t="s">
        <v>99</v>
      </c>
      <c r="C51" s="162">
        <v>2905</v>
      </c>
      <c r="D51" s="162">
        <v>3267</v>
      </c>
      <c r="E51" s="162">
        <v>5646</v>
      </c>
      <c r="F51" s="162">
        <v>20111</v>
      </c>
      <c r="G51" s="162">
        <v>12000</v>
      </c>
      <c r="H51" s="162">
        <v>8503</v>
      </c>
      <c r="I51" s="163">
        <f>IFERROR(H51/G51-1,"-")</f>
        <v>-0.29141666666666666</v>
      </c>
      <c r="J51" s="162">
        <f t="shared" ref="J51:J61" si="15">H51-G51</f>
        <v>-3497</v>
      </c>
      <c r="K51" s="163">
        <f>H51/H$8</f>
        <v>5.9681726470288074E-4</v>
      </c>
      <c r="L51" s="81"/>
    </row>
    <row r="52" spans="1:12" x14ac:dyDescent="0.25">
      <c r="A52" s="164" t="s">
        <v>105</v>
      </c>
      <c r="B52" s="165" t="s">
        <v>105</v>
      </c>
      <c r="C52" s="166">
        <v>1316</v>
      </c>
      <c r="D52" s="166">
        <v>1979</v>
      </c>
      <c r="E52" s="166">
        <v>872</v>
      </c>
      <c r="F52" s="166">
        <v>13917</v>
      </c>
      <c r="G52" s="166">
        <v>6815</v>
      </c>
      <c r="H52" s="166">
        <v>4265</v>
      </c>
      <c r="I52" s="167">
        <f>IFERROR(H52/G52-1,"-")</f>
        <v>-0.3741746148202495</v>
      </c>
      <c r="J52" s="166">
        <f t="shared" si="15"/>
        <v>-2550</v>
      </c>
      <c r="K52" s="167">
        <f>H52/H$8</f>
        <v>2.993561841653283E-4</v>
      </c>
      <c r="L52" s="81"/>
    </row>
    <row r="53" spans="1:12" x14ac:dyDescent="0.25">
      <c r="A53" s="164" t="s">
        <v>102</v>
      </c>
      <c r="B53" s="165" t="s">
        <v>102</v>
      </c>
      <c r="C53" s="166">
        <v>1589</v>
      </c>
      <c r="D53" s="166">
        <v>1288</v>
      </c>
      <c r="E53" s="166">
        <v>4774</v>
      </c>
      <c r="F53" s="166">
        <v>6194</v>
      </c>
      <c r="G53" s="166">
        <v>5185</v>
      </c>
      <c r="H53" s="166">
        <v>4238</v>
      </c>
      <c r="I53" s="167">
        <f>IFERROR(H53/G53-1,"-")</f>
        <v>-0.18264223722275796</v>
      </c>
      <c r="J53" s="166">
        <f t="shared" si="15"/>
        <v>-947</v>
      </c>
      <c r="K53" s="167">
        <f>H53/H$8</f>
        <v>2.9746108053755249E-4</v>
      </c>
      <c r="L53" s="81"/>
    </row>
    <row r="54" spans="1:12" x14ac:dyDescent="0.25">
      <c r="A54" s="164"/>
      <c r="B54" s="161" t="s">
        <v>109</v>
      </c>
      <c r="C54" s="162">
        <v>50833</v>
      </c>
      <c r="D54" s="162">
        <v>12502</v>
      </c>
      <c r="E54" s="162">
        <v>61724</v>
      </c>
      <c r="F54" s="162">
        <v>56178</v>
      </c>
      <c r="G54" s="162">
        <v>71156</v>
      </c>
      <c r="H54" s="162">
        <v>72210</v>
      </c>
      <c r="I54" s="163">
        <f>IFERROR(H54/G54-1,"-")</f>
        <v>1.4812524593850185E-2</v>
      </c>
      <c r="J54" s="162">
        <f t="shared" si="15"/>
        <v>1054</v>
      </c>
      <c r="K54" s="163">
        <f>H54/H$8</f>
        <v>5.0683493689515488E-3</v>
      </c>
      <c r="L54" s="81"/>
    </row>
    <row r="55" spans="1:12" s="57" customFormat="1" x14ac:dyDescent="0.25">
      <c r="A55" s="164"/>
      <c r="B55" s="165" t="s">
        <v>112</v>
      </c>
      <c r="C55" s="166">
        <v>18908</v>
      </c>
      <c r="D55" s="166">
        <v>493</v>
      </c>
      <c r="E55" s="166">
        <v>27273</v>
      </c>
      <c r="F55" s="166">
        <v>22323</v>
      </c>
      <c r="G55" s="166">
        <v>26122</v>
      </c>
      <c r="H55" s="166">
        <v>28765</v>
      </c>
      <c r="I55" s="167">
        <f t="shared" ref="I55:I62" si="16">IFERROR(H55/G55-1,"-")</f>
        <v>0.10117908276548504</v>
      </c>
      <c r="J55" s="166">
        <f t="shared" si="15"/>
        <v>2643</v>
      </c>
      <c r="K55" s="167">
        <f t="shared" ref="K55:K62" si="17">H55/H$8</f>
        <v>2.0189872538137555E-3</v>
      </c>
      <c r="L55" s="168"/>
    </row>
    <row r="56" spans="1:12" s="57" customFormat="1" x14ac:dyDescent="0.25">
      <c r="A56" s="164"/>
      <c r="B56" s="165" t="s">
        <v>115</v>
      </c>
      <c r="C56" s="166">
        <v>14632</v>
      </c>
      <c r="D56" s="166">
        <v>5396</v>
      </c>
      <c r="E56" s="166">
        <v>15566</v>
      </c>
      <c r="F56" s="166">
        <v>12374</v>
      </c>
      <c r="G56" s="166">
        <v>19224</v>
      </c>
      <c r="H56" s="166">
        <v>17666</v>
      </c>
      <c r="I56" s="167">
        <f t="shared" si="16"/>
        <v>-8.1044527673741151E-2</v>
      </c>
      <c r="J56" s="166">
        <f t="shared" si="15"/>
        <v>-1558</v>
      </c>
      <c r="K56" s="167">
        <f t="shared" si="17"/>
        <v>1.2399592847513925E-3</v>
      </c>
      <c r="L56" s="168"/>
    </row>
    <row r="57" spans="1:12" x14ac:dyDescent="0.25">
      <c r="A57" s="164"/>
      <c r="B57" s="165" t="s">
        <v>118</v>
      </c>
      <c r="C57" s="166">
        <v>1120</v>
      </c>
      <c r="D57" s="166">
        <v>1106</v>
      </c>
      <c r="E57" s="166">
        <v>2268</v>
      </c>
      <c r="F57" s="166">
        <v>3103</v>
      </c>
      <c r="G57" s="166">
        <v>2546</v>
      </c>
      <c r="H57" s="166">
        <v>2293</v>
      </c>
      <c r="I57" s="167">
        <f t="shared" si="16"/>
        <v>-9.9371563236449356E-2</v>
      </c>
      <c r="J57" s="166">
        <f t="shared" si="15"/>
        <v>-253</v>
      </c>
      <c r="K57" s="167">
        <f t="shared" si="17"/>
        <v>1.6094343031444261E-4</v>
      </c>
      <c r="L57" s="81"/>
    </row>
    <row r="58" spans="1:12" x14ac:dyDescent="0.25">
      <c r="A58" s="164"/>
      <c r="B58" s="165" t="s">
        <v>125</v>
      </c>
      <c r="C58" s="166">
        <v>588</v>
      </c>
      <c r="D58" s="166">
        <v>475</v>
      </c>
      <c r="E58" s="166">
        <v>1332</v>
      </c>
      <c r="F58" s="166">
        <v>942</v>
      </c>
      <c r="G58" s="166">
        <v>2267</v>
      </c>
      <c r="H58" s="166">
        <v>1937</v>
      </c>
      <c r="I58" s="167">
        <f t="shared" si="16"/>
        <v>-0.14556682840758717</v>
      </c>
      <c r="J58" s="166">
        <f t="shared" si="15"/>
        <v>-330</v>
      </c>
      <c r="K58" s="167">
        <f t="shared" si="17"/>
        <v>1.3595613803710219E-4</v>
      </c>
      <c r="L58" s="81"/>
    </row>
    <row r="59" spans="1:12" x14ac:dyDescent="0.25">
      <c r="A59" s="164"/>
      <c r="B59" s="165" t="s">
        <v>121</v>
      </c>
      <c r="C59" s="166">
        <v>725</v>
      </c>
      <c r="D59" s="166">
        <v>197</v>
      </c>
      <c r="E59" s="166">
        <v>1199</v>
      </c>
      <c r="F59" s="166">
        <v>1303</v>
      </c>
      <c r="G59" s="166">
        <v>1450</v>
      </c>
      <c r="H59" s="166">
        <v>1344</v>
      </c>
      <c r="I59" s="167">
        <f t="shared" si="16"/>
        <v>-7.3103448275862015E-2</v>
      </c>
      <c r="J59" s="166">
        <f t="shared" si="15"/>
        <v>-106</v>
      </c>
      <c r="K59" s="167">
        <f t="shared" si="17"/>
        <v>9.4334047249285154E-5</v>
      </c>
      <c r="L59" s="81"/>
    </row>
    <row r="60" spans="1:12" x14ac:dyDescent="0.25">
      <c r="A60" s="164"/>
      <c r="B60" s="165" t="s">
        <v>130</v>
      </c>
      <c r="C60" s="166">
        <v>713</v>
      </c>
      <c r="D60" s="166">
        <v>107</v>
      </c>
      <c r="E60" s="166">
        <v>201</v>
      </c>
      <c r="F60" s="166">
        <v>488</v>
      </c>
      <c r="G60" s="166">
        <v>357</v>
      </c>
      <c r="H60" s="166">
        <v>594</v>
      </c>
      <c r="I60" s="167">
        <f t="shared" si="16"/>
        <v>0.66386554621848748</v>
      </c>
      <c r="J60" s="166">
        <f t="shared" si="15"/>
        <v>237</v>
      </c>
      <c r="K60" s="167">
        <f t="shared" si="17"/>
        <v>4.1692279811067993E-5</v>
      </c>
      <c r="L60" s="81"/>
    </row>
    <row r="61" spans="1:12" x14ac:dyDescent="0.25">
      <c r="A61" s="164" t="s">
        <v>146</v>
      </c>
      <c r="B61" s="165" t="s">
        <v>133</v>
      </c>
      <c r="C61" s="166">
        <v>1488</v>
      </c>
      <c r="D61" s="166">
        <v>55</v>
      </c>
      <c r="E61" s="166">
        <v>242</v>
      </c>
      <c r="F61" s="166">
        <v>438</v>
      </c>
      <c r="G61" s="166">
        <v>364</v>
      </c>
      <c r="H61" s="166">
        <v>860</v>
      </c>
      <c r="I61" s="167">
        <f t="shared" si="16"/>
        <v>1.3626373626373627</v>
      </c>
      <c r="J61" s="166">
        <f t="shared" si="15"/>
        <v>496</v>
      </c>
      <c r="K61" s="167">
        <f t="shared" si="17"/>
        <v>6.0362559995822346E-5</v>
      </c>
      <c r="L61" s="81"/>
    </row>
    <row r="62" spans="1:12" x14ac:dyDescent="0.25">
      <c r="A62" s="164" t="s">
        <v>147</v>
      </c>
      <c r="B62" s="170" t="s">
        <v>147</v>
      </c>
      <c r="C62" s="171">
        <f t="shared" ref="C62" si="18">C54-SUM(C55:C61)</f>
        <v>12659</v>
      </c>
      <c r="D62" s="171">
        <f t="shared" ref="D62:H62" si="19">D54-SUM(D55:D61)</f>
        <v>4673</v>
      </c>
      <c r="E62" s="171">
        <f t="shared" si="19"/>
        <v>13643</v>
      </c>
      <c r="F62" s="171">
        <f t="shared" si="19"/>
        <v>15207</v>
      </c>
      <c r="G62" s="171">
        <f t="shared" si="19"/>
        <v>18826</v>
      </c>
      <c r="H62" s="171">
        <f t="shared" si="19"/>
        <v>18751</v>
      </c>
      <c r="I62" s="172">
        <f t="shared" si="16"/>
        <v>-3.9838521194093257E-3</v>
      </c>
      <c r="J62" s="171">
        <f>H62-G62</f>
        <v>-75</v>
      </c>
      <c r="K62" s="172">
        <f t="shared" si="17"/>
        <v>1.31611437497868E-3</v>
      </c>
      <c r="L62" s="81"/>
    </row>
    <row r="63" spans="1:12" s="148" customFormat="1" x14ac:dyDescent="0.25">
      <c r="A63" s="164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70</v>
      </c>
      <c r="C64" s="178">
        <v>148054</v>
      </c>
      <c r="D64" s="178">
        <v>106021</v>
      </c>
      <c r="E64" s="178">
        <v>340319</v>
      </c>
      <c r="F64" s="178">
        <v>457157</v>
      </c>
      <c r="G64" s="178">
        <v>611590</v>
      </c>
      <c r="H64" s="178">
        <v>448286</v>
      </c>
      <c r="I64" s="179">
        <f>IFERROR(H64/G64-1,"-")</f>
        <v>-0.26701548422963095</v>
      </c>
      <c r="J64" s="178">
        <f>H64-G64</f>
        <v>-163304</v>
      </c>
      <c r="K64" s="179">
        <f>H64/H$8</f>
        <v>3.1464756477078158E-2</v>
      </c>
      <c r="L64" s="81"/>
    </row>
    <row r="65" spans="1:12" x14ac:dyDescent="0.25">
      <c r="A65" s="164" t="s">
        <v>98</v>
      </c>
      <c r="B65" s="161" t="s">
        <v>99</v>
      </c>
      <c r="C65" s="162">
        <v>21111</v>
      </c>
      <c r="D65" s="162">
        <v>21830</v>
      </c>
      <c r="E65" s="162">
        <v>47175</v>
      </c>
      <c r="F65" s="162">
        <v>27853</v>
      </c>
      <c r="G65" s="162">
        <v>95607</v>
      </c>
      <c r="H65" s="162">
        <v>52023</v>
      </c>
      <c r="I65" s="163">
        <f>IFERROR(H65/G65-1,"-")</f>
        <v>-0.45586620226552454</v>
      </c>
      <c r="J65" s="162">
        <f t="shared" ref="J65:J75" si="20">H65-G65</f>
        <v>-43584</v>
      </c>
      <c r="K65" s="163">
        <f>H65/H$8</f>
        <v>3.6514435565844954E-3</v>
      </c>
      <c r="L65" s="81"/>
    </row>
    <row r="66" spans="1:12" x14ac:dyDescent="0.25">
      <c r="A66" s="164" t="s">
        <v>105</v>
      </c>
      <c r="B66" s="165" t="s">
        <v>105</v>
      </c>
      <c r="C66" s="166">
        <v>5837</v>
      </c>
      <c r="D66" s="166">
        <v>20958</v>
      </c>
      <c r="E66" s="166">
        <v>29496</v>
      </c>
      <c r="F66" s="166">
        <v>15749</v>
      </c>
      <c r="G66" s="166">
        <v>42114</v>
      </c>
      <c r="H66" s="166">
        <v>13524</v>
      </c>
      <c r="I66" s="167">
        <f>IFERROR(H66/G66-1,"-")</f>
        <v>-0.67887163413591678</v>
      </c>
      <c r="J66" s="166">
        <f t="shared" si="20"/>
        <v>-28590</v>
      </c>
      <c r="K66" s="167">
        <f>H66/H$8</f>
        <v>9.4923635044593193E-4</v>
      </c>
      <c r="L66" s="81"/>
    </row>
    <row r="67" spans="1:12" x14ac:dyDescent="0.25">
      <c r="A67" s="164" t="s">
        <v>102</v>
      </c>
      <c r="B67" s="165" t="s">
        <v>102</v>
      </c>
      <c r="C67" s="166">
        <v>15274</v>
      </c>
      <c r="D67" s="166">
        <v>872</v>
      </c>
      <c r="E67" s="166">
        <v>17679</v>
      </c>
      <c r="F67" s="166">
        <v>12104</v>
      </c>
      <c r="G67" s="166">
        <v>53493</v>
      </c>
      <c r="H67" s="166">
        <v>38499</v>
      </c>
      <c r="I67" s="167">
        <f>IFERROR(H67/G67-1,"-")</f>
        <v>-0.28029835679434689</v>
      </c>
      <c r="J67" s="166">
        <f t="shared" si="20"/>
        <v>-14994</v>
      </c>
      <c r="K67" s="167">
        <f>H67/H$8</f>
        <v>2.7022072061385636E-3</v>
      </c>
      <c r="L67" s="81"/>
    </row>
    <row r="68" spans="1:12" x14ac:dyDescent="0.25">
      <c r="A68" s="164"/>
      <c r="B68" s="161" t="s">
        <v>109</v>
      </c>
      <c r="C68" s="162">
        <v>126943</v>
      </c>
      <c r="D68" s="162">
        <v>84191</v>
      </c>
      <c r="E68" s="162">
        <v>293144</v>
      </c>
      <c r="F68" s="162">
        <v>429304</v>
      </c>
      <c r="G68" s="162">
        <v>515983</v>
      </c>
      <c r="H68" s="162">
        <v>396263</v>
      </c>
      <c r="I68" s="163">
        <f>IFERROR(H68/G68-1,"-")</f>
        <v>-0.23202314804945123</v>
      </c>
      <c r="J68" s="162">
        <f t="shared" si="20"/>
        <v>-119720</v>
      </c>
      <c r="K68" s="163">
        <f>H68/H$8</f>
        <v>2.7813312920493664E-2</v>
      </c>
      <c r="L68" s="81"/>
    </row>
    <row r="69" spans="1:12" s="57" customFormat="1" x14ac:dyDescent="0.25">
      <c r="A69" s="164"/>
      <c r="B69" s="165" t="s">
        <v>112</v>
      </c>
      <c r="C69" s="166">
        <v>48594</v>
      </c>
      <c r="D69" s="166">
        <v>9579</v>
      </c>
      <c r="E69" s="166">
        <v>113636</v>
      </c>
      <c r="F69" s="166">
        <v>153499</v>
      </c>
      <c r="G69" s="166">
        <v>182070</v>
      </c>
      <c r="H69" s="166">
        <v>181565</v>
      </c>
      <c r="I69" s="167">
        <f t="shared" ref="I69:I76" si="21">IFERROR(H69/G69-1,"-")</f>
        <v>-2.7736584830010402E-3</v>
      </c>
      <c r="J69" s="166">
        <f t="shared" si="20"/>
        <v>-505</v>
      </c>
      <c r="K69" s="167">
        <f t="shared" ref="K69:K76" si="22">H69/H$8</f>
        <v>1.2743870006559866E-2</v>
      </c>
      <c r="L69" s="168"/>
    </row>
    <row r="70" spans="1:12" s="57" customFormat="1" x14ac:dyDescent="0.25">
      <c r="A70" s="164"/>
      <c r="B70" s="165" t="s">
        <v>115</v>
      </c>
      <c r="C70" s="166">
        <v>16991</v>
      </c>
      <c r="D70" s="166">
        <v>17664</v>
      </c>
      <c r="E70" s="166">
        <v>34268</v>
      </c>
      <c r="F70" s="166">
        <v>31728</v>
      </c>
      <c r="G70" s="166">
        <v>37356</v>
      </c>
      <c r="H70" s="166">
        <v>34980</v>
      </c>
      <c r="I70" s="167">
        <f t="shared" si="21"/>
        <v>-6.360424028268552E-2</v>
      </c>
      <c r="J70" s="166">
        <f t="shared" si="20"/>
        <v>-2376</v>
      </c>
      <c r="K70" s="167">
        <f t="shared" si="22"/>
        <v>2.4552120333184487E-3</v>
      </c>
      <c r="L70" s="168"/>
    </row>
    <row r="71" spans="1:12" x14ac:dyDescent="0.25">
      <c r="A71" s="164"/>
      <c r="B71" s="165" t="s">
        <v>118</v>
      </c>
      <c r="C71" s="166">
        <v>15594</v>
      </c>
      <c r="D71" s="166">
        <v>5754</v>
      </c>
      <c r="E71" s="166">
        <v>40748</v>
      </c>
      <c r="F71" s="166">
        <v>58212</v>
      </c>
      <c r="G71" s="166">
        <v>68232</v>
      </c>
      <c r="H71" s="166">
        <v>27191</v>
      </c>
      <c r="I71" s="167">
        <f t="shared" si="21"/>
        <v>-0.60149196857779341</v>
      </c>
      <c r="J71" s="166">
        <f t="shared" si="20"/>
        <v>-41041</v>
      </c>
      <c r="K71" s="167">
        <f t="shared" si="22"/>
        <v>1.9085097312167506E-3</v>
      </c>
      <c r="L71" s="81"/>
    </row>
    <row r="72" spans="1:12" x14ac:dyDescent="0.25">
      <c r="A72" s="164"/>
      <c r="B72" s="165" t="s">
        <v>125</v>
      </c>
      <c r="C72" s="166">
        <v>1231</v>
      </c>
      <c r="D72" s="166">
        <v>2053</v>
      </c>
      <c r="E72" s="166">
        <v>10319</v>
      </c>
      <c r="F72" s="166">
        <v>10897</v>
      </c>
      <c r="G72" s="166">
        <v>20972</v>
      </c>
      <c r="H72" s="166">
        <v>15168</v>
      </c>
      <c r="I72" s="167">
        <f t="shared" si="21"/>
        <v>-0.27674995231737554</v>
      </c>
      <c r="J72" s="166">
        <f t="shared" si="20"/>
        <v>-5804</v>
      </c>
      <c r="K72" s="167">
        <f t="shared" si="22"/>
        <v>1.0646271046705039E-3</v>
      </c>
      <c r="L72" s="81"/>
    </row>
    <row r="73" spans="1:12" x14ac:dyDescent="0.25">
      <c r="A73" s="164"/>
      <c r="B73" s="165" t="s">
        <v>121</v>
      </c>
      <c r="C73" s="166">
        <v>2635</v>
      </c>
      <c r="D73" s="166">
        <v>7980</v>
      </c>
      <c r="E73" s="166">
        <v>8650</v>
      </c>
      <c r="F73" s="166">
        <v>8164</v>
      </c>
      <c r="G73" s="166">
        <v>12096</v>
      </c>
      <c r="H73" s="166">
        <v>8825</v>
      </c>
      <c r="I73" s="167">
        <f t="shared" si="21"/>
        <v>-0.27041997354497349</v>
      </c>
      <c r="J73" s="166">
        <f t="shared" si="20"/>
        <v>-3271</v>
      </c>
      <c r="K73" s="167">
        <f t="shared" si="22"/>
        <v>6.1941813018968862E-4</v>
      </c>
      <c r="L73" s="81"/>
    </row>
    <row r="74" spans="1:12" x14ac:dyDescent="0.25">
      <c r="A74" s="164"/>
      <c r="B74" s="165" t="s">
        <v>130</v>
      </c>
      <c r="C74" s="166">
        <v>5452</v>
      </c>
      <c r="D74" s="166">
        <v>2</v>
      </c>
      <c r="E74" s="166">
        <v>7473</v>
      </c>
      <c r="F74" s="166">
        <v>22895</v>
      </c>
      <c r="G74" s="166">
        <v>17246</v>
      </c>
      <c r="H74" s="166">
        <v>10752</v>
      </c>
      <c r="I74" s="167">
        <f t="shared" si="21"/>
        <v>-0.37655108430940509</v>
      </c>
      <c r="J74" s="166">
        <f t="shared" si="20"/>
        <v>-6494</v>
      </c>
      <c r="K74" s="167">
        <f t="shared" si="22"/>
        <v>7.5467237799428123E-4</v>
      </c>
      <c r="L74" s="81"/>
    </row>
    <row r="75" spans="1:12" x14ac:dyDescent="0.25">
      <c r="A75" s="164" t="s">
        <v>146</v>
      </c>
      <c r="B75" s="165" t="s">
        <v>133</v>
      </c>
      <c r="C75" s="166">
        <v>4537</v>
      </c>
      <c r="D75" s="166">
        <v>0</v>
      </c>
      <c r="E75" s="166">
        <v>2112</v>
      </c>
      <c r="F75" s="166">
        <v>6636</v>
      </c>
      <c r="G75" s="166">
        <v>11725</v>
      </c>
      <c r="H75" s="166">
        <v>14062</v>
      </c>
      <c r="I75" s="167">
        <f t="shared" si="21"/>
        <v>0.19931769722814496</v>
      </c>
      <c r="J75" s="166">
        <f t="shared" si="20"/>
        <v>2337</v>
      </c>
      <c r="K75" s="167">
        <f t="shared" si="22"/>
        <v>9.8699804495494645E-4</v>
      </c>
      <c r="L75" s="81"/>
    </row>
    <row r="76" spans="1:12" x14ac:dyDescent="0.25">
      <c r="A76" s="164" t="s">
        <v>147</v>
      </c>
      <c r="B76" s="170" t="s">
        <v>147</v>
      </c>
      <c r="C76" s="171">
        <f t="shared" ref="C76" si="23">C68-SUM(C69:C75)</f>
        <v>31909</v>
      </c>
      <c r="D76" s="171">
        <f t="shared" ref="D76:H76" si="24">D68-SUM(D69:D75)</f>
        <v>41159</v>
      </c>
      <c r="E76" s="171">
        <f t="shared" si="24"/>
        <v>75938</v>
      </c>
      <c r="F76" s="171">
        <f t="shared" si="24"/>
        <v>137273</v>
      </c>
      <c r="G76" s="171">
        <f t="shared" si="24"/>
        <v>166286</v>
      </c>
      <c r="H76" s="171">
        <f t="shared" si="24"/>
        <v>103720</v>
      </c>
      <c r="I76" s="172">
        <f t="shared" si="21"/>
        <v>-0.37625536725881914</v>
      </c>
      <c r="J76" s="171">
        <f>H76-G76</f>
        <v>-62566</v>
      </c>
      <c r="K76" s="172">
        <f t="shared" si="22"/>
        <v>7.2800054915891791E-3</v>
      </c>
      <c r="L76" s="81"/>
    </row>
    <row r="77" spans="1:12" s="148" customFormat="1" x14ac:dyDescent="0.25">
      <c r="A77" s="164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70</v>
      </c>
      <c r="C78" s="178">
        <v>1142147</v>
      </c>
      <c r="D78" s="178">
        <v>190702</v>
      </c>
      <c r="E78" s="178">
        <v>1588442</v>
      </c>
      <c r="F78" s="178">
        <v>2027258</v>
      </c>
      <c r="G78" s="178">
        <v>2275437</v>
      </c>
      <c r="H78" s="178">
        <v>2299129</v>
      </c>
      <c r="I78" s="179">
        <f>IFERROR(H78/G78-1,"-")</f>
        <v>1.0412065902066336E-2</v>
      </c>
      <c r="J78" s="178">
        <f>H78-G78</f>
        <v>23692</v>
      </c>
      <c r="K78" s="179">
        <f>H78/H$8</f>
        <v>0.16137361883794774</v>
      </c>
      <c r="L78" s="81"/>
    </row>
    <row r="79" spans="1:12" x14ac:dyDescent="0.25">
      <c r="A79" s="164" t="s">
        <v>98</v>
      </c>
      <c r="B79" s="161" t="s">
        <v>99</v>
      </c>
      <c r="C79" s="162">
        <v>252645</v>
      </c>
      <c r="D79" s="162">
        <v>67657</v>
      </c>
      <c r="E79" s="162">
        <v>551279</v>
      </c>
      <c r="F79" s="162">
        <v>610545</v>
      </c>
      <c r="G79" s="162">
        <v>568336</v>
      </c>
      <c r="H79" s="162">
        <v>586227</v>
      </c>
      <c r="I79" s="163">
        <f>IFERROR(H79/G79-1,"-")</f>
        <v>3.1479617690943318E-2</v>
      </c>
      <c r="J79" s="162">
        <f t="shared" ref="J79:J89" si="25">H79-G79</f>
        <v>17891</v>
      </c>
      <c r="K79" s="163">
        <f>H79/H$8</f>
        <v>4.1146700533338312E-2</v>
      </c>
      <c r="L79" s="81"/>
    </row>
    <row r="80" spans="1:12" x14ac:dyDescent="0.25">
      <c r="A80" s="164" t="s">
        <v>105</v>
      </c>
      <c r="B80" s="165" t="s">
        <v>105</v>
      </c>
      <c r="C80" s="166">
        <v>22000</v>
      </c>
      <c r="D80" s="166">
        <v>28037</v>
      </c>
      <c r="E80" s="166">
        <v>75661</v>
      </c>
      <c r="F80" s="166">
        <v>87331</v>
      </c>
      <c r="G80" s="166">
        <v>83317</v>
      </c>
      <c r="H80" s="166">
        <v>71031</v>
      </c>
      <c r="I80" s="167">
        <f>IFERROR(H80/G80-1,"-")</f>
        <v>-0.14746090233685805</v>
      </c>
      <c r="J80" s="166">
        <f t="shared" si="25"/>
        <v>-12286</v>
      </c>
      <c r="K80" s="167">
        <f>H80/H$8</f>
        <v>4.9855965105386714E-3</v>
      </c>
      <c r="L80" s="81"/>
    </row>
    <row r="81" spans="1:12" x14ac:dyDescent="0.25">
      <c r="A81" s="164" t="s">
        <v>102</v>
      </c>
      <c r="B81" s="165" t="s">
        <v>102</v>
      </c>
      <c r="C81" s="166">
        <v>230645</v>
      </c>
      <c r="D81" s="166">
        <v>39620</v>
      </c>
      <c r="E81" s="166">
        <v>475618</v>
      </c>
      <c r="F81" s="166">
        <v>523214</v>
      </c>
      <c r="G81" s="166">
        <v>485019</v>
      </c>
      <c r="H81" s="166">
        <v>515196</v>
      </c>
      <c r="I81" s="167">
        <f>IFERROR(H81/G81-1,"-")</f>
        <v>6.2218181143419038E-2</v>
      </c>
      <c r="J81" s="166">
        <f t="shared" si="25"/>
        <v>30177</v>
      </c>
      <c r="K81" s="167">
        <f>H81/H$8</f>
        <v>3.6161104022799644E-2</v>
      </c>
      <c r="L81" s="81"/>
    </row>
    <row r="82" spans="1:12" x14ac:dyDescent="0.25">
      <c r="A82" s="164"/>
      <c r="B82" s="161" t="s">
        <v>109</v>
      </c>
      <c r="C82" s="162">
        <v>889502</v>
      </c>
      <c r="D82" s="162">
        <v>123045</v>
      </c>
      <c r="E82" s="162">
        <v>1037163</v>
      </c>
      <c r="F82" s="162">
        <v>1416713</v>
      </c>
      <c r="G82" s="162">
        <v>1707101</v>
      </c>
      <c r="H82" s="162">
        <v>1712902</v>
      </c>
      <c r="I82" s="163">
        <f>IFERROR(H82/G82-1,"-")</f>
        <v>3.3981586326761182E-3</v>
      </c>
      <c r="J82" s="162">
        <f t="shared" si="25"/>
        <v>5801</v>
      </c>
      <c r="K82" s="163">
        <f>H82/H$8</f>
        <v>0.12022691830460941</v>
      </c>
      <c r="L82" s="81"/>
    </row>
    <row r="83" spans="1:12" s="57" customFormat="1" x14ac:dyDescent="0.25">
      <c r="A83" s="164"/>
      <c r="B83" s="165" t="s">
        <v>112</v>
      </c>
      <c r="C83" s="166">
        <v>132162</v>
      </c>
      <c r="D83" s="166">
        <v>10723</v>
      </c>
      <c r="E83" s="166">
        <v>166832</v>
      </c>
      <c r="F83" s="166">
        <v>233176</v>
      </c>
      <c r="G83" s="166">
        <v>298463</v>
      </c>
      <c r="H83" s="166">
        <v>283186</v>
      </c>
      <c r="I83" s="167">
        <f t="shared" ref="I83:I90" si="26">IFERROR(H83/G83-1,"-")</f>
        <v>-5.1185574091260899E-2</v>
      </c>
      <c r="J83" s="166">
        <f t="shared" si="25"/>
        <v>-15277</v>
      </c>
      <c r="K83" s="167">
        <f t="shared" ref="K83:K90" si="27">H83/H$8</f>
        <v>1.9876548738345289E-2</v>
      </c>
      <c r="L83" s="168"/>
    </row>
    <row r="84" spans="1:12" s="57" customFormat="1" x14ac:dyDescent="0.25">
      <c r="A84" s="164"/>
      <c r="B84" s="165" t="s">
        <v>115</v>
      </c>
      <c r="C84" s="166">
        <v>383453</v>
      </c>
      <c r="D84" s="166">
        <v>36982</v>
      </c>
      <c r="E84" s="166">
        <v>408738</v>
      </c>
      <c r="F84" s="166">
        <v>550771</v>
      </c>
      <c r="G84" s="166">
        <v>652867</v>
      </c>
      <c r="H84" s="166">
        <v>620990</v>
      </c>
      <c r="I84" s="167">
        <f t="shared" si="26"/>
        <v>-4.8826177460340348E-2</v>
      </c>
      <c r="J84" s="166">
        <f t="shared" si="25"/>
        <v>-31877</v>
      </c>
      <c r="K84" s="167">
        <f t="shared" si="27"/>
        <v>4.3586681548611304E-2</v>
      </c>
      <c r="L84" s="168"/>
    </row>
    <row r="85" spans="1:12" x14ac:dyDescent="0.25">
      <c r="A85" s="164"/>
      <c r="B85" s="165" t="s">
        <v>118</v>
      </c>
      <c r="C85" s="166">
        <v>35742</v>
      </c>
      <c r="D85" s="166">
        <v>19630</v>
      </c>
      <c r="E85" s="166">
        <v>74202</v>
      </c>
      <c r="F85" s="166">
        <v>102123</v>
      </c>
      <c r="G85" s="166">
        <v>151895</v>
      </c>
      <c r="H85" s="166">
        <v>164567</v>
      </c>
      <c r="I85" s="167">
        <f t="shared" si="26"/>
        <v>8.3426050890417658E-2</v>
      </c>
      <c r="J85" s="166">
        <f t="shared" si="25"/>
        <v>12672</v>
      </c>
      <c r="K85" s="167">
        <f t="shared" si="27"/>
        <v>1.1550796989340112E-2</v>
      </c>
      <c r="L85" s="81"/>
    </row>
    <row r="86" spans="1:12" x14ac:dyDescent="0.25">
      <c r="A86" s="164"/>
      <c r="B86" s="165" t="s">
        <v>125</v>
      </c>
      <c r="C86" s="166">
        <v>10923</v>
      </c>
      <c r="D86" s="166">
        <v>1495</v>
      </c>
      <c r="E86" s="166">
        <v>26621</v>
      </c>
      <c r="F86" s="166">
        <v>26481</v>
      </c>
      <c r="G86" s="166">
        <v>39104</v>
      </c>
      <c r="H86" s="166">
        <v>45554</v>
      </c>
      <c r="I86" s="167">
        <f t="shared" si="26"/>
        <v>0.16494476268412428</v>
      </c>
      <c r="J86" s="166">
        <f t="shared" si="25"/>
        <v>6450</v>
      </c>
      <c r="K86" s="167">
        <f t="shared" si="27"/>
        <v>3.1973907651740596E-3</v>
      </c>
      <c r="L86" s="81"/>
    </row>
    <row r="87" spans="1:12" x14ac:dyDescent="0.25">
      <c r="A87" s="164"/>
      <c r="B87" s="165" t="s">
        <v>121</v>
      </c>
      <c r="C87" s="166">
        <v>7617</v>
      </c>
      <c r="D87" s="166">
        <v>1756</v>
      </c>
      <c r="E87" s="166">
        <v>13540</v>
      </c>
      <c r="F87" s="166">
        <v>14645</v>
      </c>
      <c r="G87" s="166">
        <v>18752</v>
      </c>
      <c r="H87" s="166">
        <v>20624</v>
      </c>
      <c r="I87" s="167">
        <f t="shared" si="26"/>
        <v>9.9829351535836164E-2</v>
      </c>
      <c r="J87" s="166">
        <f t="shared" si="25"/>
        <v>1872</v>
      </c>
      <c r="K87" s="167">
        <f t="shared" si="27"/>
        <v>1.4475784155277211E-3</v>
      </c>
      <c r="L87" s="81"/>
    </row>
    <row r="88" spans="1:12" x14ac:dyDescent="0.25">
      <c r="A88" s="164"/>
      <c r="B88" s="165" t="s">
        <v>130</v>
      </c>
      <c r="C88" s="166">
        <v>30187</v>
      </c>
      <c r="D88" s="166">
        <v>780</v>
      </c>
      <c r="E88" s="166">
        <v>28428</v>
      </c>
      <c r="F88" s="166">
        <v>46088</v>
      </c>
      <c r="G88" s="166">
        <v>41343</v>
      </c>
      <c r="H88" s="166">
        <v>42059</v>
      </c>
      <c r="I88" s="167">
        <f t="shared" si="26"/>
        <v>1.7318530343710004E-2</v>
      </c>
      <c r="J88" s="166">
        <f t="shared" si="25"/>
        <v>716</v>
      </c>
      <c r="K88" s="167">
        <f t="shared" si="27"/>
        <v>2.9520801289119676E-3</v>
      </c>
      <c r="L88" s="81"/>
    </row>
    <row r="89" spans="1:12" x14ac:dyDescent="0.25">
      <c r="A89" s="164" t="s">
        <v>146</v>
      </c>
      <c r="B89" s="165" t="s">
        <v>133</v>
      </c>
      <c r="C89" s="166">
        <v>48638</v>
      </c>
      <c r="D89" s="166">
        <v>2550</v>
      </c>
      <c r="E89" s="166">
        <v>26255</v>
      </c>
      <c r="F89" s="166">
        <v>45983</v>
      </c>
      <c r="G89" s="166">
        <v>50053</v>
      </c>
      <c r="H89" s="166">
        <v>39019</v>
      </c>
      <c r="I89" s="167">
        <f t="shared" si="26"/>
        <v>-0.22044632689349286</v>
      </c>
      <c r="J89" s="166">
        <f t="shared" si="25"/>
        <v>-11034</v>
      </c>
      <c r="K89" s="167">
        <f t="shared" si="27"/>
        <v>2.7387054982290606E-3</v>
      </c>
      <c r="L89" s="81"/>
    </row>
    <row r="90" spans="1:12" x14ac:dyDescent="0.25">
      <c r="A90" s="164" t="s">
        <v>147</v>
      </c>
      <c r="B90" s="170" t="s">
        <v>147</v>
      </c>
      <c r="C90" s="171">
        <f t="shared" ref="C90" si="28">C82-SUM(C83:C89)</f>
        <v>240780</v>
      </c>
      <c r="D90" s="171">
        <f t="shared" ref="D90:H90" si="29">D82-SUM(D83:D89)</f>
        <v>49129</v>
      </c>
      <c r="E90" s="171">
        <f t="shared" si="29"/>
        <v>292547</v>
      </c>
      <c r="F90" s="171">
        <f t="shared" si="29"/>
        <v>397446</v>
      </c>
      <c r="G90" s="171">
        <f t="shared" si="29"/>
        <v>454624</v>
      </c>
      <c r="H90" s="171">
        <f t="shared" si="29"/>
        <v>496903</v>
      </c>
      <c r="I90" s="172">
        <f t="shared" si="26"/>
        <v>9.2997729992257305E-2</v>
      </c>
      <c r="J90" s="171">
        <f>H90-G90</f>
        <v>42279</v>
      </c>
      <c r="K90" s="172">
        <f t="shared" si="27"/>
        <v>3.4877136220469895E-2</v>
      </c>
      <c r="L90" s="81"/>
    </row>
    <row r="91" spans="1:12" s="148" customFormat="1" x14ac:dyDescent="0.25">
      <c r="A91" s="164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70</v>
      </c>
      <c r="C92" s="178">
        <v>33659</v>
      </c>
      <c r="D92" s="178">
        <v>20551</v>
      </c>
      <c r="E92" s="178">
        <v>57771</v>
      </c>
      <c r="F92" s="178">
        <v>69703</v>
      </c>
      <c r="G92" s="178">
        <v>70963</v>
      </c>
      <c r="H92" s="178">
        <v>66850</v>
      </c>
      <c r="I92" s="179">
        <f>IFERROR(H92/G92-1,"-")</f>
        <v>-5.7959781858151427E-2</v>
      </c>
      <c r="J92" s="178">
        <f>H92-G92</f>
        <v>-4113</v>
      </c>
      <c r="K92" s="179">
        <f>H92/H$8</f>
        <v>4.6921362043264234E-3</v>
      </c>
      <c r="L92" s="81"/>
    </row>
    <row r="93" spans="1:12" x14ac:dyDescent="0.25">
      <c r="A93" s="164" t="s">
        <v>98</v>
      </c>
      <c r="B93" s="161" t="s">
        <v>99</v>
      </c>
      <c r="C93" s="162">
        <v>13378</v>
      </c>
      <c r="D93" s="162">
        <v>9982</v>
      </c>
      <c r="E93" s="162">
        <v>25950</v>
      </c>
      <c r="F93" s="162">
        <v>31243</v>
      </c>
      <c r="G93" s="162">
        <v>26716</v>
      </c>
      <c r="H93" s="162">
        <v>27170</v>
      </c>
      <c r="I93" s="163">
        <f>IFERROR(H93/G93-1,"-")</f>
        <v>1.6993561910465749E-2</v>
      </c>
      <c r="J93" s="162">
        <f t="shared" ref="J93:J103" si="30">H93-G93</f>
        <v>454</v>
      </c>
      <c r="K93" s="163">
        <f>H93/H$8</f>
        <v>1.9070357617284805E-3</v>
      </c>
      <c r="L93" s="81"/>
    </row>
    <row r="94" spans="1:12" x14ac:dyDescent="0.25">
      <c r="A94" s="164" t="s">
        <v>105</v>
      </c>
      <c r="B94" s="165" t="s">
        <v>105</v>
      </c>
      <c r="C94" s="166">
        <v>6425</v>
      </c>
      <c r="D94" s="166">
        <v>5640</v>
      </c>
      <c r="E94" s="166">
        <v>10848</v>
      </c>
      <c r="F94" s="166">
        <v>8167</v>
      </c>
      <c r="G94" s="166">
        <v>7054</v>
      </c>
      <c r="H94" s="166">
        <v>8445</v>
      </c>
      <c r="I94" s="167">
        <f>IFERROR(H94/G94-1,"-")</f>
        <v>0.19719308193932528</v>
      </c>
      <c r="J94" s="166">
        <f t="shared" si="30"/>
        <v>1391</v>
      </c>
      <c r="K94" s="167">
        <f>H94/H$8</f>
        <v>5.9274630135432529E-4</v>
      </c>
      <c r="L94" s="81"/>
    </row>
    <row r="95" spans="1:12" x14ac:dyDescent="0.25">
      <c r="A95" s="164" t="s">
        <v>102</v>
      </c>
      <c r="B95" s="165" t="s">
        <v>102</v>
      </c>
      <c r="C95" s="166">
        <v>6953</v>
      </c>
      <c r="D95" s="166">
        <v>4342</v>
      </c>
      <c r="E95" s="166">
        <v>15102</v>
      </c>
      <c r="F95" s="166">
        <v>23076</v>
      </c>
      <c r="G95" s="166">
        <v>19662</v>
      </c>
      <c r="H95" s="166">
        <v>18725</v>
      </c>
      <c r="I95" s="167">
        <f>IFERROR(H95/G95-1,"-")</f>
        <v>-4.7655375851897053E-2</v>
      </c>
      <c r="J95" s="166">
        <f t="shared" si="30"/>
        <v>-937</v>
      </c>
      <c r="K95" s="167">
        <f>H95/H$8</f>
        <v>1.3142894603741552E-3</v>
      </c>
      <c r="L95" s="81"/>
    </row>
    <row r="96" spans="1:12" x14ac:dyDescent="0.25">
      <c r="A96" s="164"/>
      <c r="B96" s="161" t="s">
        <v>109</v>
      </c>
      <c r="C96" s="162">
        <v>20281</v>
      </c>
      <c r="D96" s="162">
        <v>10569</v>
      </c>
      <c r="E96" s="162">
        <v>31821</v>
      </c>
      <c r="F96" s="162">
        <v>38460</v>
      </c>
      <c r="G96" s="162">
        <v>44247</v>
      </c>
      <c r="H96" s="162">
        <v>39680</v>
      </c>
      <c r="I96" s="163">
        <f>IFERROR(H96/G96-1,"-")</f>
        <v>-0.10321603724546302</v>
      </c>
      <c r="J96" s="162">
        <f t="shared" si="30"/>
        <v>-4567</v>
      </c>
      <c r="K96" s="163">
        <f>H96/H$8</f>
        <v>2.7851004425979427E-3</v>
      </c>
      <c r="L96" s="81"/>
    </row>
    <row r="97" spans="1:12" s="57" customFormat="1" x14ac:dyDescent="0.25">
      <c r="A97" s="164"/>
      <c r="B97" s="165" t="s">
        <v>112</v>
      </c>
      <c r="C97" s="166">
        <v>4441</v>
      </c>
      <c r="D97" s="166">
        <v>228</v>
      </c>
      <c r="E97" s="166">
        <v>4488</v>
      </c>
      <c r="F97" s="166">
        <v>6248</v>
      </c>
      <c r="G97" s="166">
        <v>7549</v>
      </c>
      <c r="H97" s="166">
        <v>5473</v>
      </c>
      <c r="I97" s="167">
        <f t="shared" ref="I97:I104" si="31">IFERROR(H97/G97-1,"-")</f>
        <v>-0.2750033116969135</v>
      </c>
      <c r="J97" s="166">
        <f t="shared" si="30"/>
        <v>-2076</v>
      </c>
      <c r="K97" s="167">
        <f t="shared" ref="K97:K104" si="32">H97/H$8</f>
        <v>3.8414452425248338E-4</v>
      </c>
      <c r="L97" s="168"/>
    </row>
    <row r="98" spans="1:12" s="57" customFormat="1" x14ac:dyDescent="0.25">
      <c r="A98" s="164"/>
      <c r="B98" s="165" t="s">
        <v>115</v>
      </c>
      <c r="C98" s="166">
        <v>6467</v>
      </c>
      <c r="D98" s="166">
        <v>3007</v>
      </c>
      <c r="E98" s="166">
        <v>10382</v>
      </c>
      <c r="F98" s="166">
        <v>12164</v>
      </c>
      <c r="G98" s="166">
        <v>13938</v>
      </c>
      <c r="H98" s="166">
        <v>12522</v>
      </c>
      <c r="I98" s="167">
        <f t="shared" si="31"/>
        <v>-0.10159276797244943</v>
      </c>
      <c r="J98" s="166">
        <f t="shared" si="30"/>
        <v>-1416</v>
      </c>
      <c r="K98" s="167">
        <f t="shared" si="32"/>
        <v>8.7890694914847384E-4</v>
      </c>
      <c r="L98" s="168"/>
    </row>
    <row r="99" spans="1:12" x14ac:dyDescent="0.25">
      <c r="A99" s="164"/>
      <c r="B99" s="165" t="s">
        <v>118</v>
      </c>
      <c r="C99" s="166">
        <v>2656</v>
      </c>
      <c r="D99" s="166">
        <v>3179</v>
      </c>
      <c r="E99" s="166">
        <v>3896</v>
      </c>
      <c r="F99" s="166">
        <v>4545</v>
      </c>
      <c r="G99" s="166">
        <v>5210</v>
      </c>
      <c r="H99" s="166">
        <v>4783</v>
      </c>
      <c r="I99" s="167">
        <f t="shared" si="31"/>
        <v>-8.1957773512476018E-2</v>
      </c>
      <c r="J99" s="166">
        <f t="shared" si="30"/>
        <v>-427</v>
      </c>
      <c r="K99" s="167">
        <f t="shared" si="32"/>
        <v>3.3571409820932363E-4</v>
      </c>
      <c r="L99" s="81"/>
    </row>
    <row r="100" spans="1:12" x14ac:dyDescent="0.25">
      <c r="A100" s="164"/>
      <c r="B100" s="165" t="s">
        <v>125</v>
      </c>
      <c r="C100" s="166">
        <v>839</v>
      </c>
      <c r="D100" s="166">
        <v>176</v>
      </c>
      <c r="E100" s="166">
        <v>2117</v>
      </c>
      <c r="F100" s="166">
        <v>2020</v>
      </c>
      <c r="G100" s="166">
        <v>2374</v>
      </c>
      <c r="H100" s="166">
        <v>1632</v>
      </c>
      <c r="I100" s="167">
        <f t="shared" si="31"/>
        <v>-0.31255265374894692</v>
      </c>
      <c r="J100" s="166">
        <f t="shared" si="30"/>
        <v>-742</v>
      </c>
      <c r="K100" s="167">
        <f t="shared" si="32"/>
        <v>1.1454848594556055E-4</v>
      </c>
      <c r="L100" s="81"/>
    </row>
    <row r="101" spans="1:12" x14ac:dyDescent="0.25">
      <c r="A101" s="164"/>
      <c r="B101" s="165" t="s">
        <v>121</v>
      </c>
      <c r="C101" s="166">
        <v>294</v>
      </c>
      <c r="D101" s="166">
        <v>327</v>
      </c>
      <c r="E101" s="166">
        <v>1002</v>
      </c>
      <c r="F101" s="166">
        <v>802</v>
      </c>
      <c r="G101" s="166">
        <v>1285</v>
      </c>
      <c r="H101" s="166">
        <v>1504</v>
      </c>
      <c r="I101" s="167">
        <f t="shared" si="31"/>
        <v>0.1704280155642024</v>
      </c>
      <c r="J101" s="166">
        <f t="shared" si="30"/>
        <v>219</v>
      </c>
      <c r="K101" s="167">
        <f t="shared" si="32"/>
        <v>1.0556429096943815E-4</v>
      </c>
      <c r="L101" s="81"/>
    </row>
    <row r="102" spans="1:12" x14ac:dyDescent="0.25">
      <c r="A102" s="164"/>
      <c r="B102" s="165" t="s">
        <v>130</v>
      </c>
      <c r="C102" s="166">
        <v>565</v>
      </c>
      <c r="D102" s="166">
        <v>38</v>
      </c>
      <c r="E102" s="166">
        <v>516</v>
      </c>
      <c r="F102" s="166">
        <v>241</v>
      </c>
      <c r="G102" s="166">
        <v>371</v>
      </c>
      <c r="H102" s="166">
        <v>306</v>
      </c>
      <c r="I102" s="167">
        <f t="shared" si="31"/>
        <v>-0.17520215633423175</v>
      </c>
      <c r="J102" s="166">
        <f t="shared" si="30"/>
        <v>-65</v>
      </c>
      <c r="K102" s="167">
        <f t="shared" si="32"/>
        <v>2.1477841114792604E-5</v>
      </c>
      <c r="L102" s="81"/>
    </row>
    <row r="103" spans="1:12" x14ac:dyDescent="0.25">
      <c r="A103" s="164" t="s">
        <v>146</v>
      </c>
      <c r="B103" s="165" t="s">
        <v>133</v>
      </c>
      <c r="C103" s="166">
        <v>210</v>
      </c>
      <c r="D103" s="166">
        <v>101</v>
      </c>
      <c r="E103" s="166">
        <v>188</v>
      </c>
      <c r="F103" s="166">
        <v>529</v>
      </c>
      <c r="G103" s="166">
        <v>822</v>
      </c>
      <c r="H103" s="166">
        <v>403</v>
      </c>
      <c r="I103" s="167">
        <f t="shared" si="31"/>
        <v>-0.50973236009732359</v>
      </c>
      <c r="J103" s="166">
        <f t="shared" si="30"/>
        <v>-419</v>
      </c>
      <c r="K103" s="167">
        <f t="shared" si="32"/>
        <v>2.8286176370135358E-5</v>
      </c>
      <c r="L103" s="81"/>
    </row>
    <row r="104" spans="1:12" x14ac:dyDescent="0.25">
      <c r="A104" s="164" t="s">
        <v>147</v>
      </c>
      <c r="B104" s="170" t="s">
        <v>147</v>
      </c>
      <c r="C104" s="171">
        <f t="shared" ref="C104" si="33">C96-SUM(C97:C103)</f>
        <v>4809</v>
      </c>
      <c r="D104" s="171">
        <f t="shared" ref="D104:H104" si="34">D96-SUM(D97:D103)</f>
        <v>3513</v>
      </c>
      <c r="E104" s="171">
        <f t="shared" si="34"/>
        <v>9232</v>
      </c>
      <c r="F104" s="171">
        <f t="shared" si="34"/>
        <v>11911</v>
      </c>
      <c r="G104" s="171">
        <f t="shared" si="34"/>
        <v>12698</v>
      </c>
      <c r="H104" s="171">
        <f t="shared" si="34"/>
        <v>13057</v>
      </c>
      <c r="I104" s="172">
        <f t="shared" si="31"/>
        <v>2.8272168845487444E-2</v>
      </c>
      <c r="J104" s="171">
        <f>H104-G104</f>
        <v>359</v>
      </c>
      <c r="K104" s="172">
        <f t="shared" si="32"/>
        <v>9.1645807658773538E-4</v>
      </c>
      <c r="L104" s="81"/>
    </row>
    <row r="105" spans="1:12" s="148" customFormat="1" x14ac:dyDescent="0.25">
      <c r="A105" s="164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70</v>
      </c>
      <c r="C106" s="178">
        <v>248643</v>
      </c>
      <c r="D106" s="178">
        <v>132064</v>
      </c>
      <c r="E106" s="178">
        <v>523413</v>
      </c>
      <c r="F106" s="178">
        <v>549031</v>
      </c>
      <c r="G106" s="178">
        <v>581772</v>
      </c>
      <c r="H106" s="178">
        <v>588360</v>
      </c>
      <c r="I106" s="179">
        <f>IFERROR(H106/G106-1,"-")</f>
        <v>1.1324023844392572E-2</v>
      </c>
      <c r="J106" s="178">
        <f>H106-G106</f>
        <v>6588</v>
      </c>
      <c r="K106" s="179">
        <f>H106/H$8</f>
        <v>4.1296413719932604E-2</v>
      </c>
      <c r="L106" s="81"/>
    </row>
    <row r="107" spans="1:12" x14ac:dyDescent="0.25">
      <c r="A107" s="164" t="s">
        <v>98</v>
      </c>
      <c r="B107" s="161" t="s">
        <v>99</v>
      </c>
      <c r="C107" s="162">
        <v>42776</v>
      </c>
      <c r="D107" s="162">
        <v>46350</v>
      </c>
      <c r="E107" s="162">
        <v>58215</v>
      </c>
      <c r="F107" s="162">
        <v>74553</v>
      </c>
      <c r="G107" s="162">
        <v>72129</v>
      </c>
      <c r="H107" s="162">
        <v>74766</v>
      </c>
      <c r="I107" s="163">
        <f>IFERROR(H107/G107-1,"-")</f>
        <v>3.6559497566859278E-2</v>
      </c>
      <c r="J107" s="162">
        <f t="shared" ref="J107:J117" si="35">H107-G107</f>
        <v>2637</v>
      </c>
      <c r="K107" s="163">
        <f>H107/H$8</f>
        <v>5.2477525123809932E-3</v>
      </c>
      <c r="L107" s="81"/>
    </row>
    <row r="108" spans="1:12" x14ac:dyDescent="0.25">
      <c r="A108" s="164" t="s">
        <v>105</v>
      </c>
      <c r="B108" s="165" t="s">
        <v>105</v>
      </c>
      <c r="C108" s="166">
        <v>3635</v>
      </c>
      <c r="D108" s="166">
        <v>42611</v>
      </c>
      <c r="E108" s="166">
        <v>25799</v>
      </c>
      <c r="F108" s="166">
        <v>22838</v>
      </c>
      <c r="G108" s="166">
        <v>15104</v>
      </c>
      <c r="H108" s="166">
        <v>24747</v>
      </c>
      <c r="I108" s="167">
        <f>IFERROR(H108/G108-1,"-")</f>
        <v>0.63844014830508478</v>
      </c>
      <c r="J108" s="166">
        <f t="shared" si="35"/>
        <v>9643</v>
      </c>
      <c r="K108" s="167">
        <f>H108/H$8</f>
        <v>1.7369677583914135E-3</v>
      </c>
      <c r="L108" s="81"/>
    </row>
    <row r="109" spans="1:12" x14ac:dyDescent="0.25">
      <c r="A109" s="164" t="s">
        <v>102</v>
      </c>
      <c r="B109" s="165" t="s">
        <v>102</v>
      </c>
      <c r="C109" s="166">
        <v>39141</v>
      </c>
      <c r="D109" s="166">
        <v>3739</v>
      </c>
      <c r="E109" s="166">
        <v>32416</v>
      </c>
      <c r="F109" s="166">
        <v>51715</v>
      </c>
      <c r="G109" s="166">
        <v>57025</v>
      </c>
      <c r="H109" s="166">
        <v>50019</v>
      </c>
      <c r="I109" s="167">
        <f>IFERROR(H109/G109-1,"-")</f>
        <v>-0.12285839544059618</v>
      </c>
      <c r="J109" s="166">
        <f t="shared" si="35"/>
        <v>-7006</v>
      </c>
      <c r="K109" s="167">
        <f>H109/H$8</f>
        <v>3.510784753989579E-3</v>
      </c>
      <c r="L109" s="81"/>
    </row>
    <row r="110" spans="1:12" x14ac:dyDescent="0.25">
      <c r="A110" s="164"/>
      <c r="B110" s="161" t="s">
        <v>109</v>
      </c>
      <c r="C110" s="162">
        <v>205867</v>
      </c>
      <c r="D110" s="162">
        <v>85714</v>
      </c>
      <c r="E110" s="162">
        <v>465198</v>
      </c>
      <c r="F110" s="162">
        <v>474478</v>
      </c>
      <c r="G110" s="162">
        <v>509643</v>
      </c>
      <c r="H110" s="162">
        <v>513594</v>
      </c>
      <c r="I110" s="163">
        <f>IFERROR(H110/G110-1,"-")</f>
        <v>7.7524855634238943E-3</v>
      </c>
      <c r="J110" s="162">
        <f t="shared" si="35"/>
        <v>3951</v>
      </c>
      <c r="K110" s="163">
        <f>H110/H$8</f>
        <v>3.6048661207551611E-2</v>
      </c>
      <c r="L110" s="81"/>
    </row>
    <row r="111" spans="1:12" s="57" customFormat="1" x14ac:dyDescent="0.25">
      <c r="A111" s="164"/>
      <c r="B111" s="165" t="s">
        <v>112</v>
      </c>
      <c r="C111" s="166">
        <v>117809</v>
      </c>
      <c r="D111" s="166">
        <v>22576</v>
      </c>
      <c r="E111" s="166">
        <v>280269</v>
      </c>
      <c r="F111" s="166">
        <v>285407</v>
      </c>
      <c r="G111" s="166">
        <v>291080</v>
      </c>
      <c r="H111" s="166">
        <v>283226</v>
      </c>
      <c r="I111" s="167">
        <f t="shared" ref="I111:I118" si="36">IFERROR(H111/G111-1,"-")</f>
        <v>-2.6982272914662597E-2</v>
      </c>
      <c r="J111" s="166">
        <f t="shared" si="35"/>
        <v>-7854</v>
      </c>
      <c r="K111" s="167">
        <f t="shared" ref="K111:K118" si="37">H111/H$8</f>
        <v>1.9879356299275328E-2</v>
      </c>
      <c r="L111" s="168"/>
    </row>
    <row r="112" spans="1:12" s="57" customFormat="1" x14ac:dyDescent="0.25">
      <c r="A112" s="164"/>
      <c r="B112" s="165" t="s">
        <v>115</v>
      </c>
      <c r="C112" s="166">
        <v>14803</v>
      </c>
      <c r="D112" s="166">
        <v>17815</v>
      </c>
      <c r="E112" s="166">
        <v>22387</v>
      </c>
      <c r="F112" s="166">
        <v>30259</v>
      </c>
      <c r="G112" s="166">
        <v>26013</v>
      </c>
      <c r="H112" s="166">
        <v>30569</v>
      </c>
      <c r="I112" s="167">
        <f t="shared" si="36"/>
        <v>0.1751431976319533</v>
      </c>
      <c r="J112" s="166">
        <f t="shared" si="35"/>
        <v>4556</v>
      </c>
      <c r="K112" s="167">
        <f t="shared" si="37"/>
        <v>2.1456082517584806E-3</v>
      </c>
      <c r="L112" s="168"/>
    </row>
    <row r="113" spans="1:12" x14ac:dyDescent="0.25">
      <c r="A113" s="164"/>
      <c r="B113" s="165" t="s">
        <v>118</v>
      </c>
      <c r="C113" s="166">
        <v>7410</v>
      </c>
      <c r="D113" s="166">
        <v>19282</v>
      </c>
      <c r="E113" s="166">
        <v>28513</v>
      </c>
      <c r="F113" s="166">
        <v>38185</v>
      </c>
      <c r="G113" s="166">
        <v>29484</v>
      </c>
      <c r="H113" s="166">
        <v>45953</v>
      </c>
      <c r="I113" s="167">
        <f t="shared" si="36"/>
        <v>0.55857414190747523</v>
      </c>
      <c r="J113" s="166">
        <f t="shared" si="35"/>
        <v>16469</v>
      </c>
      <c r="K113" s="167">
        <f t="shared" si="37"/>
        <v>3.225396185451191E-3</v>
      </c>
      <c r="L113" s="81"/>
    </row>
    <row r="114" spans="1:12" x14ac:dyDescent="0.25">
      <c r="A114" s="164"/>
      <c r="B114" s="165" t="s">
        <v>125</v>
      </c>
      <c r="C114" s="166">
        <v>4179</v>
      </c>
      <c r="D114" s="166">
        <v>1184</v>
      </c>
      <c r="E114" s="166">
        <v>22513</v>
      </c>
      <c r="F114" s="166">
        <v>16664</v>
      </c>
      <c r="G114" s="166">
        <v>19904</v>
      </c>
      <c r="H114" s="166">
        <v>19057</v>
      </c>
      <c r="I114" s="167">
        <f t="shared" si="36"/>
        <v>-4.2554260450160752E-2</v>
      </c>
      <c r="J114" s="166">
        <f t="shared" si="35"/>
        <v>-847</v>
      </c>
      <c r="K114" s="167">
        <f t="shared" si="37"/>
        <v>1.3375922160934726E-3</v>
      </c>
      <c r="L114" s="81"/>
    </row>
    <row r="115" spans="1:12" x14ac:dyDescent="0.25">
      <c r="A115" s="164"/>
      <c r="B115" s="165" t="s">
        <v>121</v>
      </c>
      <c r="C115" s="166">
        <v>5827</v>
      </c>
      <c r="D115" s="166">
        <v>4963</v>
      </c>
      <c r="E115" s="166">
        <v>19513</v>
      </c>
      <c r="F115" s="166">
        <v>14928</v>
      </c>
      <c r="G115" s="166">
        <v>14486</v>
      </c>
      <c r="H115" s="166">
        <v>15536</v>
      </c>
      <c r="I115" s="167">
        <f t="shared" si="36"/>
        <v>7.2483777440287112E-2</v>
      </c>
      <c r="J115" s="166">
        <f t="shared" si="35"/>
        <v>1050</v>
      </c>
      <c r="K115" s="167">
        <f t="shared" si="37"/>
        <v>1.0904566652268559E-3</v>
      </c>
      <c r="L115" s="81"/>
    </row>
    <row r="116" spans="1:12" x14ac:dyDescent="0.25">
      <c r="A116" s="164"/>
      <c r="B116" s="165" t="s">
        <v>130</v>
      </c>
      <c r="C116" s="166">
        <v>2277</v>
      </c>
      <c r="D116" s="166">
        <v>27</v>
      </c>
      <c r="E116" s="166">
        <v>3320</v>
      </c>
      <c r="F116" s="166">
        <v>5130</v>
      </c>
      <c r="G116" s="166">
        <v>9530</v>
      </c>
      <c r="H116" s="166">
        <v>5608</v>
      </c>
      <c r="I116" s="167">
        <f t="shared" si="36"/>
        <v>-0.41154249737670512</v>
      </c>
      <c r="J116" s="166">
        <f t="shared" si="35"/>
        <v>-3922</v>
      </c>
      <c r="K116" s="167">
        <f t="shared" si="37"/>
        <v>3.9362004239136246E-4</v>
      </c>
      <c r="L116" s="81"/>
    </row>
    <row r="117" spans="1:12" x14ac:dyDescent="0.25">
      <c r="A117" s="164" t="s">
        <v>146</v>
      </c>
      <c r="B117" s="165" t="s">
        <v>133</v>
      </c>
      <c r="C117" s="166">
        <v>7210</v>
      </c>
      <c r="D117" s="166">
        <v>51</v>
      </c>
      <c r="E117" s="166">
        <v>4938</v>
      </c>
      <c r="F117" s="166">
        <v>4128</v>
      </c>
      <c r="G117" s="166">
        <v>8419</v>
      </c>
      <c r="H117" s="166">
        <v>4823</v>
      </c>
      <c r="I117" s="167">
        <f t="shared" si="36"/>
        <v>-0.42712911272122578</v>
      </c>
      <c r="J117" s="166">
        <f t="shared" si="35"/>
        <v>-3596</v>
      </c>
      <c r="K117" s="167">
        <f t="shared" si="37"/>
        <v>3.3852165913936185E-4</v>
      </c>
      <c r="L117" s="81"/>
    </row>
    <row r="118" spans="1:12" x14ac:dyDescent="0.25">
      <c r="A118" s="164" t="s">
        <v>147</v>
      </c>
      <c r="B118" s="170" t="s">
        <v>147</v>
      </c>
      <c r="C118" s="171">
        <f t="shared" ref="C118" si="38">C110-SUM(C111:C117)</f>
        <v>46352</v>
      </c>
      <c r="D118" s="171">
        <f t="shared" ref="D118:H118" si="39">D110-SUM(D111:D117)</f>
        <v>19816</v>
      </c>
      <c r="E118" s="171">
        <f t="shared" si="39"/>
        <v>83745</v>
      </c>
      <c r="F118" s="171">
        <f t="shared" si="39"/>
        <v>79777</v>
      </c>
      <c r="G118" s="171">
        <f t="shared" si="39"/>
        <v>110727</v>
      </c>
      <c r="H118" s="171">
        <f t="shared" si="39"/>
        <v>108822</v>
      </c>
      <c r="I118" s="172">
        <f t="shared" si="36"/>
        <v>-1.7204475873093261E-2</v>
      </c>
      <c r="J118" s="171">
        <f>H118-G118</f>
        <v>-1905</v>
      </c>
      <c r="K118" s="172">
        <f t="shared" si="37"/>
        <v>7.6381098882155581E-3</v>
      </c>
      <c r="L118" s="81"/>
    </row>
    <row r="119" spans="1:12" s="148" customFormat="1" x14ac:dyDescent="0.25">
      <c r="A119" s="164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70</v>
      </c>
      <c r="C120" s="178">
        <v>118261</v>
      </c>
      <c r="D120" s="178">
        <v>90121</v>
      </c>
      <c r="E120" s="178">
        <v>217474</v>
      </c>
      <c r="F120" s="178">
        <v>255454</v>
      </c>
      <c r="G120" s="178">
        <v>261700</v>
      </c>
      <c r="H120" s="178">
        <v>259172</v>
      </c>
      <c r="I120" s="179">
        <f>IFERROR(H120/G120-1,"-")</f>
        <v>-9.6599159342758423E-3</v>
      </c>
      <c r="J120" s="178">
        <f>H120-G120</f>
        <v>-2528</v>
      </c>
      <c r="K120" s="179">
        <f>H120/H$8</f>
        <v>1.8191029533996827E-2</v>
      </c>
      <c r="L120" s="81"/>
    </row>
    <row r="121" spans="1:12" x14ac:dyDescent="0.25">
      <c r="A121" s="164" t="s">
        <v>98</v>
      </c>
      <c r="B121" s="161" t="s">
        <v>99</v>
      </c>
      <c r="C121" s="162">
        <v>50965</v>
      </c>
      <c r="D121" s="162">
        <v>53192</v>
      </c>
      <c r="E121" s="162">
        <v>103610</v>
      </c>
      <c r="F121" s="162">
        <v>128757</v>
      </c>
      <c r="G121" s="162">
        <v>122798</v>
      </c>
      <c r="H121" s="162">
        <v>135541</v>
      </c>
      <c r="I121" s="163">
        <f>IFERROR(H121/G121-1,"-")</f>
        <v>0.10377204840469711</v>
      </c>
      <c r="J121" s="162">
        <f t="shared" ref="J121:J131" si="40">H121-G121</f>
        <v>12743</v>
      </c>
      <c r="K121" s="163">
        <f>H121/H$8</f>
        <v>9.5134904004578573E-3</v>
      </c>
      <c r="L121" s="81"/>
    </row>
    <row r="122" spans="1:12" x14ac:dyDescent="0.25">
      <c r="A122" s="164" t="s">
        <v>105</v>
      </c>
      <c r="B122" s="165" t="s">
        <v>105</v>
      </c>
      <c r="C122" s="166">
        <v>23473</v>
      </c>
      <c r="D122" s="166">
        <v>25238</v>
      </c>
      <c r="E122" s="166">
        <v>46016</v>
      </c>
      <c r="F122" s="166">
        <v>53951</v>
      </c>
      <c r="G122" s="166">
        <v>48646</v>
      </c>
      <c r="H122" s="166">
        <v>58821</v>
      </c>
      <c r="I122" s="167">
        <f>IFERROR(H122/G122-1,"-")</f>
        <v>0.20916416560457174</v>
      </c>
      <c r="J122" s="166">
        <f t="shared" si="40"/>
        <v>10175</v>
      </c>
      <c r="K122" s="167">
        <f>H122/H$8</f>
        <v>4.1285885366444961E-3</v>
      </c>
      <c r="L122" s="81"/>
    </row>
    <row r="123" spans="1:12" x14ac:dyDescent="0.25">
      <c r="A123" s="164" t="s">
        <v>102</v>
      </c>
      <c r="B123" s="165" t="s">
        <v>102</v>
      </c>
      <c r="C123" s="166">
        <v>27492</v>
      </c>
      <c r="D123" s="166">
        <v>27954</v>
      </c>
      <c r="E123" s="166">
        <v>57594</v>
      </c>
      <c r="F123" s="166">
        <v>74806</v>
      </c>
      <c r="G123" s="166">
        <v>74152</v>
      </c>
      <c r="H123" s="166">
        <v>76720</v>
      </c>
      <c r="I123" s="167">
        <f>IFERROR(H123/G123-1,"-")</f>
        <v>3.4631567590894363E-2</v>
      </c>
      <c r="J123" s="166">
        <f t="shared" si="40"/>
        <v>2568</v>
      </c>
      <c r="K123" s="167">
        <f>H123/H$8</f>
        <v>5.3849018638133612E-3</v>
      </c>
      <c r="L123" s="81"/>
    </row>
    <row r="124" spans="1:12" x14ac:dyDescent="0.25">
      <c r="A124" s="164"/>
      <c r="B124" s="161" t="s">
        <v>109</v>
      </c>
      <c r="C124" s="162">
        <v>67296</v>
      </c>
      <c r="D124" s="162">
        <v>36929</v>
      </c>
      <c r="E124" s="162">
        <v>113864</v>
      </c>
      <c r="F124" s="162">
        <v>126697</v>
      </c>
      <c r="G124" s="162">
        <v>138902</v>
      </c>
      <c r="H124" s="162">
        <v>123631</v>
      </c>
      <c r="I124" s="163">
        <f>IFERROR(H124/G124-1,"-")</f>
        <v>-0.10994082158644225</v>
      </c>
      <c r="J124" s="162">
        <f t="shared" si="40"/>
        <v>-15271</v>
      </c>
      <c r="K124" s="163">
        <f>H124/H$8</f>
        <v>8.6775391335389678E-3</v>
      </c>
      <c r="L124" s="81"/>
    </row>
    <row r="125" spans="1:12" s="57" customFormat="1" x14ac:dyDescent="0.25">
      <c r="A125" s="164"/>
      <c r="B125" s="165" t="s">
        <v>112</v>
      </c>
      <c r="C125" s="166">
        <v>8916</v>
      </c>
      <c r="D125" s="166">
        <v>1494</v>
      </c>
      <c r="E125" s="166">
        <v>14904</v>
      </c>
      <c r="F125" s="166">
        <v>15344</v>
      </c>
      <c r="G125" s="166">
        <v>20199</v>
      </c>
      <c r="H125" s="166">
        <v>15319</v>
      </c>
      <c r="I125" s="167">
        <f t="shared" ref="I125:I132" si="41">IFERROR(H125/G125-1,"-")</f>
        <v>-0.24159611861973362</v>
      </c>
      <c r="J125" s="166">
        <f t="shared" si="40"/>
        <v>-4880</v>
      </c>
      <c r="K125" s="167">
        <f t="shared" ref="K125:K132" si="42">H125/H$8</f>
        <v>1.0752256471813983E-3</v>
      </c>
      <c r="L125" s="168"/>
    </row>
    <row r="126" spans="1:12" s="57" customFormat="1" x14ac:dyDescent="0.25">
      <c r="A126" s="164"/>
      <c r="B126" s="165" t="s">
        <v>115</v>
      </c>
      <c r="C126" s="166">
        <v>8926</v>
      </c>
      <c r="D126" s="166">
        <v>3843</v>
      </c>
      <c r="E126" s="166">
        <v>14944</v>
      </c>
      <c r="F126" s="166">
        <v>21474</v>
      </c>
      <c r="G126" s="166">
        <v>21080</v>
      </c>
      <c r="H126" s="166">
        <v>20565</v>
      </c>
      <c r="I126" s="167">
        <f t="shared" si="41"/>
        <v>-2.4430740037950649E-2</v>
      </c>
      <c r="J126" s="166">
        <f t="shared" si="40"/>
        <v>-515</v>
      </c>
      <c r="K126" s="167">
        <f t="shared" si="42"/>
        <v>1.4434372631559147E-3</v>
      </c>
      <c r="L126" s="168"/>
    </row>
    <row r="127" spans="1:12" x14ac:dyDescent="0.25">
      <c r="A127" s="164"/>
      <c r="B127" s="165" t="s">
        <v>118</v>
      </c>
      <c r="C127" s="166">
        <v>4918</v>
      </c>
      <c r="D127" s="166">
        <v>5745</v>
      </c>
      <c r="E127" s="166">
        <v>10364</v>
      </c>
      <c r="F127" s="166">
        <v>12258</v>
      </c>
      <c r="G127" s="166">
        <v>12007</v>
      </c>
      <c r="H127" s="166">
        <v>9985</v>
      </c>
      <c r="I127" s="167">
        <f t="shared" si="41"/>
        <v>-0.16840176563671194</v>
      </c>
      <c r="J127" s="166">
        <f t="shared" si="40"/>
        <v>-2022</v>
      </c>
      <c r="K127" s="167">
        <f t="shared" si="42"/>
        <v>7.008373971607979E-4</v>
      </c>
      <c r="L127" s="81"/>
    </row>
    <row r="128" spans="1:12" x14ac:dyDescent="0.25">
      <c r="A128" s="164"/>
      <c r="B128" s="165" t="s">
        <v>125</v>
      </c>
      <c r="C128" s="166">
        <v>1311</v>
      </c>
      <c r="D128" s="166">
        <v>443</v>
      </c>
      <c r="E128" s="166">
        <v>2866</v>
      </c>
      <c r="F128" s="166">
        <v>3044</v>
      </c>
      <c r="G128" s="166">
        <v>3437</v>
      </c>
      <c r="H128" s="166">
        <v>3461</v>
      </c>
      <c r="I128" s="167">
        <f t="shared" si="41"/>
        <v>6.9828338667443646E-3</v>
      </c>
      <c r="J128" s="166">
        <f t="shared" si="40"/>
        <v>24</v>
      </c>
      <c r="K128" s="167">
        <f t="shared" si="42"/>
        <v>2.4292420947155948E-4</v>
      </c>
      <c r="L128" s="81"/>
    </row>
    <row r="129" spans="1:12" x14ac:dyDescent="0.25">
      <c r="A129" s="164"/>
      <c r="B129" s="165" t="s">
        <v>121</v>
      </c>
      <c r="C129" s="166">
        <v>1120</v>
      </c>
      <c r="D129" s="166">
        <v>483</v>
      </c>
      <c r="E129" s="166">
        <v>2059</v>
      </c>
      <c r="F129" s="166">
        <v>2668</v>
      </c>
      <c r="G129" s="166">
        <v>2704</v>
      </c>
      <c r="H129" s="166">
        <v>2609</v>
      </c>
      <c r="I129" s="167">
        <f t="shared" si="41"/>
        <v>-3.5133136094674611E-2</v>
      </c>
      <c r="J129" s="166">
        <f t="shared" si="40"/>
        <v>-95</v>
      </c>
      <c r="K129" s="167">
        <f t="shared" si="42"/>
        <v>1.8312316166174477E-4</v>
      </c>
      <c r="L129" s="81"/>
    </row>
    <row r="130" spans="1:12" x14ac:dyDescent="0.25">
      <c r="A130" s="164"/>
      <c r="B130" s="165" t="s">
        <v>130</v>
      </c>
      <c r="C130" s="166">
        <v>1580</v>
      </c>
      <c r="D130" s="166">
        <v>55</v>
      </c>
      <c r="E130" s="166">
        <v>1369</v>
      </c>
      <c r="F130" s="166">
        <v>1719</v>
      </c>
      <c r="G130" s="166">
        <v>2286</v>
      </c>
      <c r="H130" s="166">
        <v>1594</v>
      </c>
      <c r="I130" s="167">
        <f t="shared" si="41"/>
        <v>-0.30271216097987752</v>
      </c>
      <c r="J130" s="166">
        <f t="shared" si="40"/>
        <v>-692</v>
      </c>
      <c r="K130" s="167">
        <f t="shared" si="42"/>
        <v>1.1188130306202422E-4</v>
      </c>
      <c r="L130" s="81"/>
    </row>
    <row r="131" spans="1:12" x14ac:dyDescent="0.25">
      <c r="A131" s="164" t="s">
        <v>146</v>
      </c>
      <c r="B131" s="165" t="s">
        <v>133</v>
      </c>
      <c r="C131" s="166">
        <v>1898</v>
      </c>
      <c r="D131" s="166">
        <v>258</v>
      </c>
      <c r="E131" s="166">
        <v>2028</v>
      </c>
      <c r="F131" s="166">
        <v>2743</v>
      </c>
      <c r="G131" s="166">
        <v>3046</v>
      </c>
      <c r="H131" s="166">
        <v>2544</v>
      </c>
      <c r="I131" s="167">
        <f t="shared" si="41"/>
        <v>-0.16480630334865398</v>
      </c>
      <c r="J131" s="166">
        <f t="shared" si="40"/>
        <v>-502</v>
      </c>
      <c r="K131" s="167">
        <f t="shared" si="42"/>
        <v>1.7856087515043262E-4</v>
      </c>
      <c r="L131" s="81"/>
    </row>
    <row r="132" spans="1:12" x14ac:dyDescent="0.25">
      <c r="A132" s="164" t="s">
        <v>147</v>
      </c>
      <c r="B132" s="170" t="s">
        <v>147</v>
      </c>
      <c r="C132" s="171">
        <f t="shared" ref="C132" si="43">C124-SUM(C125:C131)</f>
        <v>38627</v>
      </c>
      <c r="D132" s="171">
        <f t="shared" ref="D132:H132" si="44">D124-SUM(D125:D131)</f>
        <v>24608</v>
      </c>
      <c r="E132" s="171">
        <f t="shared" si="44"/>
        <v>65330</v>
      </c>
      <c r="F132" s="171">
        <f t="shared" si="44"/>
        <v>67447</v>
      </c>
      <c r="G132" s="171">
        <f t="shared" si="44"/>
        <v>74143</v>
      </c>
      <c r="H132" s="171">
        <f t="shared" si="44"/>
        <v>67554</v>
      </c>
      <c r="I132" s="172">
        <f t="shared" si="41"/>
        <v>-8.8868807574551845E-2</v>
      </c>
      <c r="J132" s="171">
        <f>H132-G132</f>
        <v>-6589</v>
      </c>
      <c r="K132" s="172">
        <f t="shared" si="42"/>
        <v>4.7415492766950968E-3</v>
      </c>
      <c r="L132" s="81"/>
    </row>
    <row r="133" spans="1:12" s="148" customFormat="1" x14ac:dyDescent="0.25">
      <c r="A133" s="164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70</v>
      </c>
      <c r="C134" s="178">
        <v>412691</v>
      </c>
      <c r="D134" s="178">
        <v>113367</v>
      </c>
      <c r="E134" s="178">
        <v>683485</v>
      </c>
      <c r="F134" s="178">
        <v>751714</v>
      </c>
      <c r="G134" s="178">
        <v>831623</v>
      </c>
      <c r="H134" s="178">
        <v>807872</v>
      </c>
      <c r="I134" s="179">
        <f>IFERROR(H134/G134-1,"-")</f>
        <v>-2.8559816166700558E-2</v>
      </c>
      <c r="J134" s="178">
        <f>H134-G134</f>
        <v>-23751</v>
      </c>
      <c r="K134" s="179">
        <f>H134/H$8</f>
        <v>5.6703746591796507E-2</v>
      </c>
      <c r="L134" s="81"/>
    </row>
    <row r="135" spans="1:12" x14ac:dyDescent="0.25">
      <c r="A135" s="164" t="s">
        <v>98</v>
      </c>
      <c r="B135" s="161" t="s">
        <v>99</v>
      </c>
      <c r="C135" s="162">
        <v>9152</v>
      </c>
      <c r="D135" s="162">
        <v>41829</v>
      </c>
      <c r="E135" s="162">
        <v>29184</v>
      </c>
      <c r="F135" s="162">
        <v>38232</v>
      </c>
      <c r="G135" s="162">
        <v>27226</v>
      </c>
      <c r="H135" s="162">
        <v>25509</v>
      </c>
      <c r="I135" s="163">
        <f>IFERROR(H135/G135-1,"-")</f>
        <v>-6.306471754940135E-2</v>
      </c>
      <c r="J135" s="162">
        <f t="shared" ref="J135:J145" si="45">H135-G135</f>
        <v>-1717</v>
      </c>
      <c r="K135" s="163">
        <f>H135/H$8</f>
        <v>1.7904517941086423E-3</v>
      </c>
      <c r="L135" s="81"/>
    </row>
    <row r="136" spans="1:12" x14ac:dyDescent="0.25">
      <c r="A136" s="164" t="s">
        <v>105</v>
      </c>
      <c r="B136" s="165" t="s">
        <v>105</v>
      </c>
      <c r="C136" s="166">
        <v>5032</v>
      </c>
      <c r="D136" s="166">
        <v>32832</v>
      </c>
      <c r="E136" s="166">
        <v>16354</v>
      </c>
      <c r="F136" s="166">
        <v>22378</v>
      </c>
      <c r="G136" s="166">
        <v>13166</v>
      </c>
      <c r="H136" s="166">
        <v>7559</v>
      </c>
      <c r="I136" s="167">
        <f>IFERROR(H136/G136-1,"-")</f>
        <v>-0.42586966428679929</v>
      </c>
      <c r="J136" s="166">
        <f t="shared" si="45"/>
        <v>-5607</v>
      </c>
      <c r="K136" s="167">
        <f>H136/H$8</f>
        <v>5.3055882675397809E-4</v>
      </c>
      <c r="L136" s="81"/>
    </row>
    <row r="137" spans="1:12" x14ac:dyDescent="0.25">
      <c r="A137" s="164" t="s">
        <v>102</v>
      </c>
      <c r="B137" s="165" t="s">
        <v>102</v>
      </c>
      <c r="C137" s="166">
        <v>4120</v>
      </c>
      <c r="D137" s="166">
        <v>8997</v>
      </c>
      <c r="E137" s="166">
        <v>12830</v>
      </c>
      <c r="F137" s="166">
        <v>15854</v>
      </c>
      <c r="G137" s="166">
        <v>14060</v>
      </c>
      <c r="H137" s="166">
        <v>17950</v>
      </c>
      <c r="I137" s="167">
        <f>IFERROR(H137/G137-1,"-")</f>
        <v>0.27667140825035563</v>
      </c>
      <c r="J137" s="166">
        <f t="shared" si="45"/>
        <v>3890</v>
      </c>
      <c r="K137" s="167">
        <f>H137/H$8</f>
        <v>1.2598929673546641E-3</v>
      </c>
      <c r="L137" s="81"/>
    </row>
    <row r="138" spans="1:12" x14ac:dyDescent="0.25">
      <c r="A138" s="164"/>
      <c r="B138" s="161" t="s">
        <v>109</v>
      </c>
      <c r="C138" s="162">
        <v>403539</v>
      </c>
      <c r="D138" s="162">
        <v>71538</v>
      </c>
      <c r="E138" s="162">
        <v>654301</v>
      </c>
      <c r="F138" s="162">
        <v>713482</v>
      </c>
      <c r="G138" s="162">
        <v>804397</v>
      </c>
      <c r="H138" s="162">
        <v>782363</v>
      </c>
      <c r="I138" s="163">
        <f>IFERROR(H138/G138-1,"-")</f>
        <v>-2.7391947011239481E-2</v>
      </c>
      <c r="J138" s="162">
        <f t="shared" si="45"/>
        <v>-22034</v>
      </c>
      <c r="K138" s="163">
        <f>H138/H$8</f>
        <v>5.4913294797687862E-2</v>
      </c>
      <c r="L138" s="81"/>
    </row>
    <row r="139" spans="1:12" s="57" customFormat="1" x14ac:dyDescent="0.25">
      <c r="A139" s="164"/>
      <c r="B139" s="165" t="s">
        <v>112</v>
      </c>
      <c r="C139" s="166">
        <v>198194</v>
      </c>
      <c r="D139" s="166">
        <v>1622</v>
      </c>
      <c r="E139" s="166">
        <v>282708</v>
      </c>
      <c r="F139" s="166">
        <v>271972</v>
      </c>
      <c r="G139" s="166">
        <v>336971</v>
      </c>
      <c r="H139" s="166">
        <v>356153</v>
      </c>
      <c r="I139" s="167">
        <f t="shared" ref="I139:I146" si="46">IFERROR(H139/G139-1,"-")</f>
        <v>5.6924779877200127E-2</v>
      </c>
      <c r="J139" s="166">
        <f t="shared" si="45"/>
        <v>19182</v>
      </c>
      <c r="K139" s="167">
        <f t="shared" ref="K139:K146" si="47">H139/H$8</f>
        <v>2.499803119789781E-2</v>
      </c>
      <c r="L139" s="168"/>
    </row>
    <row r="140" spans="1:12" s="57" customFormat="1" x14ac:dyDescent="0.25">
      <c r="A140" s="164"/>
      <c r="B140" s="165" t="s">
        <v>115</v>
      </c>
      <c r="C140" s="166">
        <v>25529</v>
      </c>
      <c r="D140" s="166">
        <v>9134</v>
      </c>
      <c r="E140" s="166">
        <v>49416</v>
      </c>
      <c r="F140" s="166">
        <v>71144</v>
      </c>
      <c r="G140" s="166">
        <v>92268</v>
      </c>
      <c r="H140" s="166">
        <v>76791</v>
      </c>
      <c r="I140" s="167">
        <f t="shared" si="46"/>
        <v>-0.16773962804005726</v>
      </c>
      <c r="J140" s="166">
        <f t="shared" si="45"/>
        <v>-15477</v>
      </c>
      <c r="K140" s="167">
        <f t="shared" si="47"/>
        <v>5.3898852844641793E-3</v>
      </c>
      <c r="L140" s="168"/>
    </row>
    <row r="141" spans="1:12" x14ac:dyDescent="0.25">
      <c r="A141" s="164"/>
      <c r="B141" s="165" t="s">
        <v>118</v>
      </c>
      <c r="C141" s="166">
        <v>22867</v>
      </c>
      <c r="D141" s="166">
        <v>20913</v>
      </c>
      <c r="E141" s="166">
        <v>71050</v>
      </c>
      <c r="F141" s="166">
        <v>70634</v>
      </c>
      <c r="G141" s="166">
        <v>78254</v>
      </c>
      <c r="H141" s="166">
        <v>65368</v>
      </c>
      <c r="I141" s="167">
        <f t="shared" si="46"/>
        <v>-0.16466889871444268</v>
      </c>
      <c r="J141" s="166">
        <f t="shared" si="45"/>
        <v>-12886</v>
      </c>
      <c r="K141" s="167">
        <f t="shared" si="47"/>
        <v>4.5881160718685065E-3</v>
      </c>
      <c r="L141" s="81"/>
    </row>
    <row r="142" spans="1:12" x14ac:dyDescent="0.25">
      <c r="A142" s="164"/>
      <c r="B142" s="165" t="s">
        <v>125</v>
      </c>
      <c r="C142" s="166">
        <v>5400</v>
      </c>
      <c r="D142" s="166">
        <v>656</v>
      </c>
      <c r="E142" s="166">
        <v>24719</v>
      </c>
      <c r="F142" s="166">
        <v>27300</v>
      </c>
      <c r="G142" s="166">
        <v>27421</v>
      </c>
      <c r="H142" s="166">
        <v>20398</v>
      </c>
      <c r="I142" s="167">
        <f t="shared" si="46"/>
        <v>-0.25611757412202329</v>
      </c>
      <c r="J142" s="166">
        <f t="shared" si="45"/>
        <v>-7023</v>
      </c>
      <c r="K142" s="167">
        <f t="shared" si="47"/>
        <v>1.431715696273005E-3</v>
      </c>
      <c r="L142" s="81"/>
    </row>
    <row r="143" spans="1:12" x14ac:dyDescent="0.25">
      <c r="A143" s="164"/>
      <c r="B143" s="165" t="s">
        <v>121</v>
      </c>
      <c r="C143" s="166">
        <v>6566</v>
      </c>
      <c r="D143" s="166">
        <v>2115</v>
      </c>
      <c r="E143" s="166">
        <v>13049</v>
      </c>
      <c r="F143" s="166">
        <v>16150</v>
      </c>
      <c r="G143" s="166">
        <v>19765</v>
      </c>
      <c r="H143" s="166">
        <v>13617</v>
      </c>
      <c r="I143" s="167">
        <f t="shared" si="46"/>
        <v>-0.31105489501644323</v>
      </c>
      <c r="J143" s="166">
        <f t="shared" si="45"/>
        <v>-6148</v>
      </c>
      <c r="K143" s="167">
        <f t="shared" si="47"/>
        <v>9.5576392960827088E-4</v>
      </c>
      <c r="L143" s="81"/>
    </row>
    <row r="144" spans="1:12" x14ac:dyDescent="0.25">
      <c r="A144" s="164"/>
      <c r="B144" s="165" t="s">
        <v>130</v>
      </c>
      <c r="C144" s="166">
        <v>15280</v>
      </c>
      <c r="D144" s="166">
        <v>180</v>
      </c>
      <c r="E144" s="166">
        <v>13751</v>
      </c>
      <c r="F144" s="166">
        <v>18449</v>
      </c>
      <c r="G144" s="166">
        <v>16191</v>
      </c>
      <c r="H144" s="166">
        <v>17668</v>
      </c>
      <c r="I144" s="167">
        <f t="shared" si="46"/>
        <v>9.1223519239083339E-2</v>
      </c>
      <c r="J144" s="166">
        <f t="shared" si="45"/>
        <v>1477</v>
      </c>
      <c r="K144" s="167">
        <f t="shared" si="47"/>
        <v>1.2400996627978944E-3</v>
      </c>
      <c r="L144" s="81"/>
    </row>
    <row r="145" spans="1:12" x14ac:dyDescent="0.25">
      <c r="A145" s="164" t="s">
        <v>146</v>
      </c>
      <c r="B145" s="165" t="s">
        <v>133</v>
      </c>
      <c r="C145" s="166">
        <v>28780</v>
      </c>
      <c r="D145" s="166">
        <v>171</v>
      </c>
      <c r="E145" s="166">
        <v>6351</v>
      </c>
      <c r="F145" s="166">
        <v>12518</v>
      </c>
      <c r="G145" s="166">
        <v>10444</v>
      </c>
      <c r="H145" s="166">
        <v>8605</v>
      </c>
      <c r="I145" s="167">
        <f t="shared" si="46"/>
        <v>-0.1760819609345079</v>
      </c>
      <c r="J145" s="166">
        <f t="shared" si="45"/>
        <v>-1839</v>
      </c>
      <c r="K145" s="167">
        <f t="shared" si="47"/>
        <v>6.0397654507447828E-4</v>
      </c>
      <c r="L145" s="81"/>
    </row>
    <row r="146" spans="1:12" x14ac:dyDescent="0.25">
      <c r="A146" s="164" t="s">
        <v>147</v>
      </c>
      <c r="B146" s="170" t="s">
        <v>147</v>
      </c>
      <c r="C146" s="171">
        <f t="shared" ref="C146" si="48">C138-SUM(C139:C145)</f>
        <v>100923</v>
      </c>
      <c r="D146" s="171">
        <f t="shared" ref="D146:H146" si="49">D138-SUM(D139:D145)</f>
        <v>36747</v>
      </c>
      <c r="E146" s="171">
        <f t="shared" si="49"/>
        <v>193257</v>
      </c>
      <c r="F146" s="171">
        <f t="shared" si="49"/>
        <v>225315</v>
      </c>
      <c r="G146" s="171">
        <f t="shared" si="49"/>
        <v>223083</v>
      </c>
      <c r="H146" s="171">
        <f t="shared" si="49"/>
        <v>223763</v>
      </c>
      <c r="I146" s="172">
        <f t="shared" si="46"/>
        <v>3.0481928250920554E-3</v>
      </c>
      <c r="J146" s="171">
        <f>H146-G146</f>
        <v>680</v>
      </c>
      <c r="K146" s="172">
        <f t="shared" si="47"/>
        <v>1.5705706409703715E-2</v>
      </c>
      <c r="L146" s="81"/>
    </row>
    <row r="147" spans="1:12" s="148" customFormat="1" x14ac:dyDescent="0.25">
      <c r="A147" s="164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70</v>
      </c>
      <c r="C148" s="178">
        <v>167308</v>
      </c>
      <c r="D148" s="178">
        <v>58285</v>
      </c>
      <c r="E148" s="178">
        <v>245019</v>
      </c>
      <c r="F148" s="178">
        <v>354884</v>
      </c>
      <c r="G148" s="178">
        <v>325390</v>
      </c>
      <c r="H148" s="178">
        <v>314379</v>
      </c>
      <c r="I148" s="179">
        <f>IFERROR(H148/G148-1,"-")</f>
        <v>-3.3839392728725493E-2</v>
      </c>
      <c r="J148" s="178">
        <f>H148-G148</f>
        <v>-11011</v>
      </c>
      <c r="K148" s="179">
        <f>H148/H$8</f>
        <v>2.2065954940612365E-2</v>
      </c>
      <c r="L148" s="81"/>
    </row>
    <row r="149" spans="1:12" x14ac:dyDescent="0.25">
      <c r="A149" s="164" t="s">
        <v>98</v>
      </c>
      <c r="B149" s="161" t="s">
        <v>99</v>
      </c>
      <c r="C149" s="162">
        <v>54412</v>
      </c>
      <c r="D149" s="162">
        <v>30501</v>
      </c>
      <c r="E149" s="162">
        <v>93154</v>
      </c>
      <c r="F149" s="162">
        <v>131117</v>
      </c>
      <c r="G149" s="162">
        <v>116715</v>
      </c>
      <c r="H149" s="162">
        <v>109923</v>
      </c>
      <c r="I149" s="163">
        <f>IFERROR(H149/G149-1,"-")</f>
        <v>-5.8193034314355518E-2</v>
      </c>
      <c r="J149" s="162">
        <f t="shared" ref="J149:J159" si="50">H149-G149</f>
        <v>-6792</v>
      </c>
      <c r="K149" s="163">
        <f>H149/H$8</f>
        <v>7.7153880028148604E-3</v>
      </c>
      <c r="L149" s="81"/>
    </row>
    <row r="150" spans="1:12" x14ac:dyDescent="0.25">
      <c r="A150" s="164" t="s">
        <v>105</v>
      </c>
      <c r="B150" s="165" t="s">
        <v>105</v>
      </c>
      <c r="C150" s="166">
        <v>21621</v>
      </c>
      <c r="D150" s="166">
        <v>26300</v>
      </c>
      <c r="E150" s="166">
        <v>49973</v>
      </c>
      <c r="F150" s="166">
        <v>86053</v>
      </c>
      <c r="G150" s="166">
        <v>78329</v>
      </c>
      <c r="H150" s="166">
        <v>70428</v>
      </c>
      <c r="I150" s="167">
        <f>IFERROR(H150/G150-1,"-")</f>
        <v>-0.10086940979713777</v>
      </c>
      <c r="J150" s="166">
        <f t="shared" si="50"/>
        <v>-7901</v>
      </c>
      <c r="K150" s="167">
        <f>H150/H$8</f>
        <v>4.9432725295183444E-3</v>
      </c>
      <c r="L150" s="81"/>
    </row>
    <row r="151" spans="1:12" x14ac:dyDescent="0.25">
      <c r="A151" s="164" t="s">
        <v>102</v>
      </c>
      <c r="B151" s="165" t="s">
        <v>102</v>
      </c>
      <c r="C151" s="166">
        <v>32791</v>
      </c>
      <c r="D151" s="166">
        <v>4201</v>
      </c>
      <c r="E151" s="166">
        <v>43181</v>
      </c>
      <c r="F151" s="166">
        <v>45064</v>
      </c>
      <c r="G151" s="166">
        <v>38386</v>
      </c>
      <c r="H151" s="166">
        <v>39495</v>
      </c>
      <c r="I151" s="167">
        <f>IFERROR(H151/G151-1,"-")</f>
        <v>2.889074141614123E-2</v>
      </c>
      <c r="J151" s="166">
        <f t="shared" si="50"/>
        <v>1109</v>
      </c>
      <c r="K151" s="167">
        <f>H151/H$8</f>
        <v>2.772115473296516E-3</v>
      </c>
      <c r="L151" s="81"/>
    </row>
    <row r="152" spans="1:12" x14ac:dyDescent="0.25">
      <c r="A152" s="164"/>
      <c r="B152" s="161" t="s">
        <v>109</v>
      </c>
      <c r="C152" s="162">
        <v>112896</v>
      </c>
      <c r="D152" s="162">
        <v>27784</v>
      </c>
      <c r="E152" s="162">
        <v>151865</v>
      </c>
      <c r="F152" s="162">
        <v>223767</v>
      </c>
      <c r="G152" s="162">
        <v>208675</v>
      </c>
      <c r="H152" s="162">
        <v>204456</v>
      </c>
      <c r="I152" s="163">
        <f>IFERROR(H152/G152-1,"-")</f>
        <v>-2.021804241044689E-2</v>
      </c>
      <c r="J152" s="162">
        <f t="shared" si="50"/>
        <v>-4219</v>
      </c>
      <c r="K152" s="163">
        <f>H152/H$8</f>
        <v>1.4350566937797505E-2</v>
      </c>
      <c r="L152" s="81"/>
    </row>
    <row r="153" spans="1:12" s="57" customFormat="1" x14ac:dyDescent="0.25">
      <c r="A153" s="164"/>
      <c r="B153" s="165" t="s">
        <v>112</v>
      </c>
      <c r="C153" s="166">
        <v>26513</v>
      </c>
      <c r="D153" s="166">
        <v>839</v>
      </c>
      <c r="E153" s="166">
        <v>54150</v>
      </c>
      <c r="F153" s="166">
        <v>90049</v>
      </c>
      <c r="G153" s="166">
        <v>76716</v>
      </c>
      <c r="H153" s="166">
        <v>47566</v>
      </c>
      <c r="I153" s="167">
        <f t="shared" ref="I153:I160" si="51">IFERROR(H153/G153-1,"-")</f>
        <v>-0.37997288701183585</v>
      </c>
      <c r="J153" s="166">
        <f t="shared" si="50"/>
        <v>-29150</v>
      </c>
      <c r="K153" s="167">
        <f t="shared" ref="K153:K160" si="52">H153/H$8</f>
        <v>3.3386110799549836E-3</v>
      </c>
      <c r="L153" s="168"/>
    </row>
    <row r="154" spans="1:12" s="57" customFormat="1" x14ac:dyDescent="0.25">
      <c r="A154" s="164"/>
      <c r="B154" s="165" t="s">
        <v>115</v>
      </c>
      <c r="C154" s="166">
        <v>44172</v>
      </c>
      <c r="D154" s="166">
        <v>8411</v>
      </c>
      <c r="E154" s="166">
        <v>45178</v>
      </c>
      <c r="F154" s="166">
        <v>50538</v>
      </c>
      <c r="G154" s="166">
        <v>53951</v>
      </c>
      <c r="H154" s="166">
        <v>49281</v>
      </c>
      <c r="I154" s="167">
        <f t="shared" si="51"/>
        <v>-8.6560026690886138E-2</v>
      </c>
      <c r="J154" s="166">
        <f t="shared" si="50"/>
        <v>-4670</v>
      </c>
      <c r="K154" s="167">
        <f t="shared" si="52"/>
        <v>3.4589852548303733E-3</v>
      </c>
      <c r="L154" s="168"/>
    </row>
    <row r="155" spans="1:12" x14ac:dyDescent="0.25">
      <c r="A155" s="164"/>
      <c r="B155" s="165" t="s">
        <v>118</v>
      </c>
      <c r="C155" s="166">
        <v>11693</v>
      </c>
      <c r="D155" s="166">
        <v>6732</v>
      </c>
      <c r="E155" s="166">
        <v>13665</v>
      </c>
      <c r="F155" s="166">
        <v>28309</v>
      </c>
      <c r="G155" s="166">
        <v>18476</v>
      </c>
      <c r="H155" s="166">
        <v>53782</v>
      </c>
      <c r="I155" s="167">
        <f t="shared" si="51"/>
        <v>1.9109114526953888</v>
      </c>
      <c r="J155" s="166">
        <f t="shared" si="50"/>
        <v>35306</v>
      </c>
      <c r="K155" s="167">
        <f t="shared" si="52"/>
        <v>3.7749060484829275E-3</v>
      </c>
      <c r="L155" s="81"/>
    </row>
    <row r="156" spans="1:12" x14ac:dyDescent="0.25">
      <c r="A156" s="164"/>
      <c r="B156" s="165" t="s">
        <v>125</v>
      </c>
      <c r="C156" s="166">
        <v>2314</v>
      </c>
      <c r="D156" s="166">
        <v>1133</v>
      </c>
      <c r="E156" s="166">
        <v>2998</v>
      </c>
      <c r="F156" s="166">
        <v>5150</v>
      </c>
      <c r="G156" s="166">
        <v>6760</v>
      </c>
      <c r="H156" s="166">
        <v>6029</v>
      </c>
      <c r="I156" s="167">
        <f t="shared" si="51"/>
        <v>-0.1081360946745562</v>
      </c>
      <c r="J156" s="166">
        <f t="shared" si="50"/>
        <v>-731</v>
      </c>
      <c r="K156" s="167">
        <f t="shared" si="52"/>
        <v>4.2316962118001507E-4</v>
      </c>
      <c r="L156" s="81"/>
    </row>
    <row r="157" spans="1:12" x14ac:dyDescent="0.25">
      <c r="A157" s="164"/>
      <c r="B157" s="165" t="s">
        <v>121</v>
      </c>
      <c r="C157" s="166">
        <v>5589</v>
      </c>
      <c r="D157" s="166">
        <v>1071</v>
      </c>
      <c r="E157" s="166">
        <v>9510</v>
      </c>
      <c r="F157" s="166">
        <v>10976</v>
      </c>
      <c r="G157" s="166">
        <v>8469</v>
      </c>
      <c r="H157" s="166">
        <v>7703</v>
      </c>
      <c r="I157" s="167">
        <f t="shared" si="51"/>
        <v>-9.0447514464517598E-2</v>
      </c>
      <c r="J157" s="166">
        <f t="shared" si="50"/>
        <v>-766</v>
      </c>
      <c r="K157" s="167">
        <f t="shared" si="52"/>
        <v>5.4066604610211581E-4</v>
      </c>
      <c r="L157" s="81"/>
    </row>
    <row r="158" spans="1:12" x14ac:dyDescent="0.25">
      <c r="A158" s="164"/>
      <c r="B158" s="165" t="s">
        <v>130</v>
      </c>
      <c r="C158" s="166">
        <v>2769</v>
      </c>
      <c r="D158" s="166">
        <v>192</v>
      </c>
      <c r="E158" s="166">
        <v>1264</v>
      </c>
      <c r="F158" s="166">
        <v>2945</v>
      </c>
      <c r="G158" s="166">
        <v>2070</v>
      </c>
      <c r="H158" s="166">
        <v>1577</v>
      </c>
      <c r="I158" s="167">
        <f t="shared" si="51"/>
        <v>-0.23816425120772944</v>
      </c>
      <c r="J158" s="166">
        <f t="shared" si="50"/>
        <v>-493</v>
      </c>
      <c r="K158" s="167">
        <f t="shared" si="52"/>
        <v>1.1068808966675795E-4</v>
      </c>
      <c r="L158" s="81"/>
    </row>
    <row r="159" spans="1:12" x14ac:dyDescent="0.25">
      <c r="A159" s="164" t="s">
        <v>146</v>
      </c>
      <c r="B159" s="165" t="s">
        <v>133</v>
      </c>
      <c r="C159" s="166">
        <v>3726</v>
      </c>
      <c r="D159" s="166">
        <v>151</v>
      </c>
      <c r="E159" s="166">
        <v>2482</v>
      </c>
      <c r="F159" s="166">
        <v>3820</v>
      </c>
      <c r="G159" s="166">
        <v>3620</v>
      </c>
      <c r="H159" s="166">
        <v>2672</v>
      </c>
      <c r="I159" s="167">
        <f t="shared" si="51"/>
        <v>-0.26187845303867407</v>
      </c>
      <c r="J159" s="166">
        <f t="shared" si="50"/>
        <v>-948</v>
      </c>
      <c r="K159" s="167">
        <f t="shared" si="52"/>
        <v>1.8754507012655502E-4</v>
      </c>
      <c r="L159" s="81"/>
    </row>
    <row r="160" spans="1:12" x14ac:dyDescent="0.25">
      <c r="A160" s="164" t="s">
        <v>147</v>
      </c>
      <c r="B160" s="170" t="s">
        <v>147</v>
      </c>
      <c r="C160" s="171">
        <f t="shared" ref="C160" si="53">C152-SUM(C153:C159)</f>
        <v>16120</v>
      </c>
      <c r="D160" s="171">
        <f t="shared" ref="D160:H160" si="54">D152-SUM(D153:D159)</f>
        <v>9255</v>
      </c>
      <c r="E160" s="171">
        <f t="shared" si="54"/>
        <v>22618</v>
      </c>
      <c r="F160" s="171">
        <f t="shared" si="54"/>
        <v>31980</v>
      </c>
      <c r="G160" s="171">
        <f t="shared" si="54"/>
        <v>38613</v>
      </c>
      <c r="H160" s="171">
        <f t="shared" si="54"/>
        <v>35846</v>
      </c>
      <c r="I160" s="172">
        <f t="shared" si="51"/>
        <v>-7.165980369305669E-2</v>
      </c>
      <c r="J160" s="171">
        <f>H160-G160</f>
        <v>-2767</v>
      </c>
      <c r="K160" s="172">
        <f t="shared" si="52"/>
        <v>2.5159957274537765E-3</v>
      </c>
      <c r="L160" s="81"/>
    </row>
    <row r="161" spans="2:14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2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98A31-13DC-4BDB-B3FD-14F771D8CB63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9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</row>
    <row r="5" spans="1:14" ht="6" customHeight="1" x14ac:dyDescent="0.25"/>
    <row r="6" spans="1:14" s="148" customFormat="1" ht="72" customHeight="1" x14ac:dyDescent="0.25">
      <c r="B6" s="149"/>
      <c r="C6" s="187">
        <v>2019</v>
      </c>
      <c r="D6" s="187">
        <v>2020</v>
      </c>
      <c r="E6" s="187">
        <v>2021</v>
      </c>
      <c r="F6" s="187">
        <v>2022</v>
      </c>
      <c r="G6" s="187">
        <v>2023</v>
      </c>
      <c r="H6" s="187">
        <v>2024</v>
      </c>
      <c r="I6" s="175" t="str">
        <f>CONCATENATE("var. ",RIGHT(H6,2),"/",RIGHT(G6,2))</f>
        <v>var. 24/23</v>
      </c>
      <c r="J6" s="175" t="str">
        <f>CONCATENATE("var. ",RIGHT(H6,2),"/",RIGHT(E6,2))</f>
        <v>var. 24/21</v>
      </c>
      <c r="K6" s="174" t="str">
        <f>CONCATENATE("dif. ",RIGHT(H6,2),"/",RIGHT(G6,2))</f>
        <v>dif. 24/23</v>
      </c>
      <c r="L6" s="174" t="str">
        <f>CONCATENATE("dif. ",RIGHT(H6,2),"/",RIGHT(E6,2))</f>
        <v>dif. 24/21</v>
      </c>
      <c r="M6" s="175" t="str">
        <f>CONCATENATE("Cuota s/ total lugares de residencia ",RIGHT(H6,4))</f>
        <v>Cuota s/ total lugares de residencia 2024</v>
      </c>
    </row>
    <row r="7" spans="1:14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</row>
    <row r="8" spans="1:14" x14ac:dyDescent="0.25">
      <c r="A8" s="1">
        <v>3</v>
      </c>
      <c r="B8" s="158" t="s">
        <v>70</v>
      </c>
      <c r="C8" s="178">
        <v>34034766</v>
      </c>
      <c r="D8" s="178">
        <v>10243785</v>
      </c>
      <c r="E8" s="178">
        <v>13903380</v>
      </c>
      <c r="F8" s="178">
        <v>31405937</v>
      </c>
      <c r="G8" s="178">
        <v>34509923</v>
      </c>
      <c r="H8" s="178">
        <v>36076748</v>
      </c>
      <c r="I8" s="179">
        <f>IFERROR(H8/G8-1,"-")</f>
        <v>4.540215867766495E-2</v>
      </c>
      <c r="J8" s="179">
        <f>IFERROR(H8/E8-1,"-")</f>
        <v>1.5948185261425638</v>
      </c>
      <c r="K8" s="178">
        <f>H8-G8</f>
        <v>1566825</v>
      </c>
      <c r="L8" s="178">
        <f>H8-E8</f>
        <v>22173368</v>
      </c>
      <c r="M8" s="179">
        <f>H8/H$8</f>
        <v>1</v>
      </c>
      <c r="N8" s="81"/>
    </row>
    <row r="9" spans="1:14" x14ac:dyDescent="0.25">
      <c r="A9" s="1" t="s">
        <v>98</v>
      </c>
      <c r="B9" s="161" t="s">
        <v>99</v>
      </c>
      <c r="C9" s="162">
        <v>4613933</v>
      </c>
      <c r="D9" s="162">
        <v>1666329</v>
      </c>
      <c r="E9" s="162">
        <v>2851484</v>
      </c>
      <c r="F9" s="162">
        <v>4154268</v>
      </c>
      <c r="G9" s="162">
        <v>4256196</v>
      </c>
      <c r="H9" s="162">
        <v>4222474</v>
      </c>
      <c r="I9" s="163">
        <f>IFERROR(H9/G9-1,"-")</f>
        <v>-7.9230373789177522E-3</v>
      </c>
      <c r="J9" s="180">
        <f t="shared" ref="J9:J20" si="0">IFERROR(H9/E9-1,"-")</f>
        <v>0.48079877004394911</v>
      </c>
      <c r="K9" s="162">
        <f t="shared" ref="K9:K19" si="1">H9-G9</f>
        <v>-33722</v>
      </c>
      <c r="L9" s="162">
        <f t="shared" ref="L9:L20" si="2">H9-E9</f>
        <v>1370990</v>
      </c>
      <c r="M9" s="163">
        <f>H9/H$8</f>
        <v>0.11704142513066865</v>
      </c>
      <c r="N9" s="81"/>
    </row>
    <row r="10" spans="1:14" x14ac:dyDescent="0.25">
      <c r="A10" s="164" t="s">
        <v>105</v>
      </c>
      <c r="B10" s="165" t="s">
        <v>105</v>
      </c>
      <c r="C10" s="166">
        <v>1301233</v>
      </c>
      <c r="D10" s="166">
        <v>564792</v>
      </c>
      <c r="E10" s="166">
        <v>1116779</v>
      </c>
      <c r="F10" s="166">
        <v>1214668</v>
      </c>
      <c r="G10" s="166">
        <v>1317693</v>
      </c>
      <c r="H10" s="166">
        <v>1326202</v>
      </c>
      <c r="I10" s="167">
        <f>IFERROR(H10/G10-1,"-")</f>
        <v>6.4574980666969317E-3</v>
      </c>
      <c r="J10" s="181">
        <f t="shared" si="0"/>
        <v>0.18752412070785707</v>
      </c>
      <c r="K10" s="166">
        <f t="shared" si="1"/>
        <v>8509</v>
      </c>
      <c r="L10" s="166">
        <f t="shared" si="2"/>
        <v>209423</v>
      </c>
      <c r="M10" s="167">
        <f>H10/H$8</f>
        <v>3.676057498308883E-2</v>
      </c>
      <c r="N10" s="81"/>
    </row>
    <row r="11" spans="1:14" x14ac:dyDescent="0.25">
      <c r="A11" s="164" t="s">
        <v>102</v>
      </c>
      <c r="B11" s="165" t="s">
        <v>102</v>
      </c>
      <c r="C11" s="166">
        <v>3312700</v>
      </c>
      <c r="D11" s="166">
        <v>1101537</v>
      </c>
      <c r="E11" s="166">
        <v>1734705</v>
      </c>
      <c r="F11" s="166">
        <v>2939600</v>
      </c>
      <c r="G11" s="166">
        <v>2938503</v>
      </c>
      <c r="H11" s="166">
        <v>2896272</v>
      </c>
      <c r="I11" s="167">
        <f>IFERROR(H11/G11-1,"-")</f>
        <v>-1.4371603500149543E-2</v>
      </c>
      <c r="J11" s="181">
        <f t="shared" si="0"/>
        <v>0.66960491841552305</v>
      </c>
      <c r="K11" s="166">
        <f t="shared" si="1"/>
        <v>-42231</v>
      </c>
      <c r="L11" s="166">
        <f t="shared" si="2"/>
        <v>1161567</v>
      </c>
      <c r="M11" s="167">
        <f>H11/H$8</f>
        <v>8.0280850147579824E-2</v>
      </c>
      <c r="N11" s="81"/>
    </row>
    <row r="12" spans="1:14" x14ac:dyDescent="0.25">
      <c r="A12" s="1"/>
      <c r="B12" s="161" t="s">
        <v>109</v>
      </c>
      <c r="C12" s="162">
        <v>29420833</v>
      </c>
      <c r="D12" s="162">
        <v>8577456</v>
      </c>
      <c r="E12" s="162">
        <v>11051896</v>
      </c>
      <c r="F12" s="162">
        <v>27251669</v>
      </c>
      <c r="G12" s="162">
        <v>30253727</v>
      </c>
      <c r="H12" s="162">
        <v>31854274</v>
      </c>
      <c r="I12" s="163">
        <f>IFERROR(H12/G12-1,"-")</f>
        <v>5.2904126489936365E-2</v>
      </c>
      <c r="J12" s="180">
        <f t="shared" si="0"/>
        <v>1.8822451821841248</v>
      </c>
      <c r="K12" s="162">
        <f t="shared" si="1"/>
        <v>1600547</v>
      </c>
      <c r="L12" s="162">
        <f t="shared" si="2"/>
        <v>20802378</v>
      </c>
      <c r="M12" s="163">
        <f>H12/H$8</f>
        <v>0.88295857486933138</v>
      </c>
      <c r="N12" s="81"/>
    </row>
    <row r="13" spans="1:14" s="57" customFormat="1" x14ac:dyDescent="0.25">
      <c r="B13" s="165" t="s">
        <v>112</v>
      </c>
      <c r="C13" s="166">
        <v>13160030</v>
      </c>
      <c r="D13" s="166">
        <v>3390819</v>
      </c>
      <c r="E13" s="166">
        <v>3350798</v>
      </c>
      <c r="F13" s="166">
        <v>12657617</v>
      </c>
      <c r="G13" s="166">
        <v>13883101</v>
      </c>
      <c r="H13" s="166">
        <v>14673664</v>
      </c>
      <c r="I13" s="167">
        <f t="shared" ref="I13:I20" si="3">IFERROR(H13/G13-1,"-")</f>
        <v>5.6944266270194221E-2</v>
      </c>
      <c r="J13" s="181">
        <f t="shared" si="0"/>
        <v>3.3791550550048077</v>
      </c>
      <c r="K13" s="166">
        <f t="shared" si="1"/>
        <v>790563</v>
      </c>
      <c r="L13" s="166">
        <f t="shared" si="2"/>
        <v>11322866</v>
      </c>
      <c r="M13" s="167">
        <f t="shared" ref="M13:M20" si="4">H13/H$8</f>
        <v>0.40673466466545155</v>
      </c>
      <c r="N13" s="168"/>
    </row>
    <row r="14" spans="1:14" s="57" customFormat="1" x14ac:dyDescent="0.25">
      <c r="B14" s="165" t="s">
        <v>115</v>
      </c>
      <c r="C14" s="166">
        <v>4424103</v>
      </c>
      <c r="D14" s="166">
        <v>1278654</v>
      </c>
      <c r="E14" s="166">
        <v>1806937</v>
      </c>
      <c r="F14" s="166">
        <v>3169256</v>
      </c>
      <c r="G14" s="166">
        <v>3598054</v>
      </c>
      <c r="H14" s="166">
        <v>3756774</v>
      </c>
      <c r="I14" s="167">
        <f t="shared" si="3"/>
        <v>4.4112734272470533E-2</v>
      </c>
      <c r="J14" s="181">
        <f t="shared" si="0"/>
        <v>1.0790841075256083</v>
      </c>
      <c r="K14" s="166">
        <f t="shared" si="1"/>
        <v>158720</v>
      </c>
      <c r="L14" s="166">
        <f t="shared" si="2"/>
        <v>1949837</v>
      </c>
      <c r="M14" s="167">
        <f t="shared" si="4"/>
        <v>0.10413283370219512</v>
      </c>
      <c r="N14" s="168"/>
    </row>
    <row r="15" spans="1:14" x14ac:dyDescent="0.25">
      <c r="A15" s="1"/>
      <c r="B15" s="165" t="s">
        <v>118</v>
      </c>
      <c r="C15" s="166">
        <v>1180822</v>
      </c>
      <c r="D15" s="166">
        <v>395218</v>
      </c>
      <c r="E15" s="166">
        <v>815902</v>
      </c>
      <c r="F15" s="166">
        <v>1288352</v>
      </c>
      <c r="G15" s="166">
        <v>1520450</v>
      </c>
      <c r="H15" s="166">
        <v>1590542</v>
      </c>
      <c r="I15" s="167">
        <f t="shared" si="3"/>
        <v>4.6099510013482892E-2</v>
      </c>
      <c r="J15" s="181">
        <f t="shared" si="0"/>
        <v>0.94942774990133616</v>
      </c>
      <c r="K15" s="166">
        <f t="shared" si="1"/>
        <v>70092</v>
      </c>
      <c r="L15" s="166">
        <f t="shared" si="2"/>
        <v>774640</v>
      </c>
      <c r="M15" s="167">
        <f t="shared" si="4"/>
        <v>4.408773207607293E-2</v>
      </c>
      <c r="N15" s="81"/>
    </row>
    <row r="16" spans="1:14" x14ac:dyDescent="0.25">
      <c r="A16" s="1"/>
      <c r="B16" s="165" t="s">
        <v>125</v>
      </c>
      <c r="C16" s="166">
        <v>1116998</v>
      </c>
      <c r="D16" s="166">
        <v>302698</v>
      </c>
      <c r="E16" s="166">
        <v>691981</v>
      </c>
      <c r="F16" s="166">
        <v>1287744</v>
      </c>
      <c r="G16" s="166">
        <v>1318357</v>
      </c>
      <c r="H16" s="166">
        <v>1375692</v>
      </c>
      <c r="I16" s="167">
        <f t="shared" si="3"/>
        <v>4.3489737605216128E-2</v>
      </c>
      <c r="J16" s="181">
        <f t="shared" si="0"/>
        <v>0.98804880480822455</v>
      </c>
      <c r="K16" s="166">
        <f t="shared" si="1"/>
        <v>57335</v>
      </c>
      <c r="L16" s="166">
        <f t="shared" si="2"/>
        <v>683711</v>
      </c>
      <c r="M16" s="167">
        <f t="shared" si="4"/>
        <v>3.8132372685032473E-2</v>
      </c>
      <c r="N16" s="81"/>
    </row>
    <row r="17" spans="1:14" x14ac:dyDescent="0.25">
      <c r="A17" s="1"/>
      <c r="B17" s="165" t="s">
        <v>121</v>
      </c>
      <c r="C17" s="166">
        <v>1084813</v>
      </c>
      <c r="D17" s="166">
        <v>443857</v>
      </c>
      <c r="E17" s="166">
        <v>726467</v>
      </c>
      <c r="F17" s="166">
        <v>1124652</v>
      </c>
      <c r="G17" s="166">
        <v>1172687</v>
      </c>
      <c r="H17" s="166">
        <v>1202962</v>
      </c>
      <c r="I17" s="167">
        <f t="shared" si="3"/>
        <v>2.5816778049044586E-2</v>
      </c>
      <c r="J17" s="181">
        <f t="shared" si="0"/>
        <v>0.65590728828701095</v>
      </c>
      <c r="K17" s="166">
        <f t="shared" si="1"/>
        <v>30275</v>
      </c>
      <c r="L17" s="166">
        <f t="shared" si="2"/>
        <v>476495</v>
      </c>
      <c r="M17" s="167">
        <f t="shared" si="4"/>
        <v>3.3344524290271398E-2</v>
      </c>
      <c r="N17" s="81"/>
    </row>
    <row r="18" spans="1:14" x14ac:dyDescent="0.25">
      <c r="A18" s="1"/>
      <c r="B18" s="165" t="s">
        <v>130</v>
      </c>
      <c r="C18" s="166">
        <v>594834</v>
      </c>
      <c r="D18" s="166">
        <v>241432</v>
      </c>
      <c r="E18" s="166">
        <v>191434</v>
      </c>
      <c r="F18" s="166">
        <v>491173</v>
      </c>
      <c r="G18" s="166">
        <v>523681</v>
      </c>
      <c r="H18" s="166">
        <v>511763</v>
      </c>
      <c r="I18" s="167">
        <f t="shared" si="3"/>
        <v>-2.2758129471949551E-2</v>
      </c>
      <c r="J18" s="181">
        <f t="shared" si="0"/>
        <v>1.6733129956016173</v>
      </c>
      <c r="K18" s="166">
        <f t="shared" si="1"/>
        <v>-11918</v>
      </c>
      <c r="L18" s="166">
        <f t="shared" si="2"/>
        <v>320329</v>
      </c>
      <c r="M18" s="167">
        <f t="shared" si="4"/>
        <v>1.4185397198217533E-2</v>
      </c>
      <c r="N18" s="81"/>
    </row>
    <row r="19" spans="1:14" x14ac:dyDescent="0.25">
      <c r="A19" s="164" t="s">
        <v>146</v>
      </c>
      <c r="B19" s="165" t="s">
        <v>133</v>
      </c>
      <c r="C19" s="166">
        <v>847396</v>
      </c>
      <c r="D19" s="166">
        <v>356220</v>
      </c>
      <c r="E19" s="166">
        <v>171613</v>
      </c>
      <c r="F19" s="166">
        <v>432862</v>
      </c>
      <c r="G19" s="166">
        <v>543249</v>
      </c>
      <c r="H19" s="166">
        <v>528059</v>
      </c>
      <c r="I19" s="167">
        <f t="shared" si="3"/>
        <v>-2.796139523496588E-2</v>
      </c>
      <c r="J19" s="181">
        <f t="shared" si="0"/>
        <v>2.0770337911463583</v>
      </c>
      <c r="K19" s="166">
        <f t="shared" si="1"/>
        <v>-15190</v>
      </c>
      <c r="L19" s="166">
        <f t="shared" si="2"/>
        <v>356446</v>
      </c>
      <c r="M19" s="167">
        <f t="shared" si="4"/>
        <v>1.463710088281793E-2</v>
      </c>
      <c r="N19" s="81"/>
    </row>
    <row r="20" spans="1:14" x14ac:dyDescent="0.25">
      <c r="A20" s="169" t="s">
        <v>147</v>
      </c>
      <c r="B20" s="170" t="s">
        <v>147</v>
      </c>
      <c r="C20" s="171">
        <f t="shared" ref="C20" si="5">C12-SUM(C13:C19)</f>
        <v>7011837</v>
      </c>
      <c r="D20" s="171">
        <f t="shared" ref="D20:H20" si="6">D12-SUM(D13:D19)</f>
        <v>2168558</v>
      </c>
      <c r="E20" s="171">
        <f t="shared" si="6"/>
        <v>3296764</v>
      </c>
      <c r="F20" s="171">
        <f t="shared" si="6"/>
        <v>6800013</v>
      </c>
      <c r="G20" s="171">
        <f t="shared" si="6"/>
        <v>7694148</v>
      </c>
      <c r="H20" s="171">
        <f t="shared" si="6"/>
        <v>8214818</v>
      </c>
      <c r="I20" s="172">
        <f t="shared" si="3"/>
        <v>6.7670910411393281E-2</v>
      </c>
      <c r="J20" s="182">
        <f t="shared" si="0"/>
        <v>1.4917822446496021</v>
      </c>
      <c r="K20" s="171">
        <f>H20-G20</f>
        <v>520670</v>
      </c>
      <c r="L20" s="171">
        <f t="shared" si="2"/>
        <v>4918054</v>
      </c>
      <c r="M20" s="172">
        <f t="shared" si="4"/>
        <v>0.22770394936927241</v>
      </c>
      <c r="N20" s="81"/>
    </row>
    <row r="21" spans="1:14" s="148" customFormat="1" x14ac:dyDescent="0.25"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</row>
    <row r="22" spans="1:14" x14ac:dyDescent="0.25">
      <c r="A22" s="1">
        <v>3</v>
      </c>
      <c r="B22" s="158" t="s">
        <v>70</v>
      </c>
      <c r="C22" s="178">
        <v>13105945</v>
      </c>
      <c r="D22" s="178">
        <v>3913809</v>
      </c>
      <c r="E22" s="178">
        <v>5763674</v>
      </c>
      <c r="F22" s="178">
        <v>12632387</v>
      </c>
      <c r="G22" s="178">
        <v>13590517</v>
      </c>
      <c r="H22" s="178">
        <v>13839613</v>
      </c>
      <c r="I22" s="179">
        <f>IFERROR(H22/G22-1,"-")</f>
        <v>1.8328662551983843E-2</v>
      </c>
      <c r="J22" s="179">
        <f>IFERROR(H22/E22-1,"-")</f>
        <v>1.4011790049194315</v>
      </c>
      <c r="K22" s="178">
        <f>H22-G22</f>
        <v>249096</v>
      </c>
      <c r="L22" s="178">
        <f>H22-E22</f>
        <v>8075939</v>
      </c>
      <c r="M22" s="179">
        <f>H22/H$8</f>
        <v>0.38361586803777326</v>
      </c>
      <c r="N22" s="81"/>
    </row>
    <row r="23" spans="1:14" x14ac:dyDescent="0.25">
      <c r="A23" s="1" t="s">
        <v>98</v>
      </c>
      <c r="B23" s="161" t="s">
        <v>99</v>
      </c>
      <c r="C23" s="162">
        <v>1013579</v>
      </c>
      <c r="D23" s="162">
        <v>419753</v>
      </c>
      <c r="E23" s="162">
        <v>926094</v>
      </c>
      <c r="F23" s="162">
        <v>924124</v>
      </c>
      <c r="G23" s="162">
        <v>817242</v>
      </c>
      <c r="H23" s="162">
        <v>742610</v>
      </c>
      <c r="I23" s="163">
        <f>IFERROR(H23/G23-1,"-")</f>
        <v>-9.132178718176498E-2</v>
      </c>
      <c r="J23" s="180">
        <f t="shared" ref="J23:J34" si="7">IFERROR(H23/E23-1,"-")</f>
        <v>-0.19812675603124519</v>
      </c>
      <c r="K23" s="162">
        <f t="shared" ref="K23:K33" si="8">H23-G23</f>
        <v>-74632</v>
      </c>
      <c r="L23" s="162">
        <f t="shared" ref="L23:L34" si="9">H23-E23</f>
        <v>-183484</v>
      </c>
      <c r="M23" s="163">
        <f>H23/H$8</f>
        <v>2.0584172387156402E-2</v>
      </c>
      <c r="N23" s="81"/>
    </row>
    <row r="24" spans="1:14" x14ac:dyDescent="0.25">
      <c r="A24" s="164" t="s">
        <v>105</v>
      </c>
      <c r="B24" s="165" t="s">
        <v>105</v>
      </c>
      <c r="C24" s="166">
        <v>409352</v>
      </c>
      <c r="D24" s="166">
        <v>197437</v>
      </c>
      <c r="E24" s="166">
        <v>341894</v>
      </c>
      <c r="F24" s="166">
        <v>286571</v>
      </c>
      <c r="G24" s="166">
        <v>256506</v>
      </c>
      <c r="H24" s="166">
        <v>219209</v>
      </c>
      <c r="I24" s="167">
        <f>IFERROR(H24/G24-1,"-")</f>
        <v>-0.14540400614410576</v>
      </c>
      <c r="J24" s="181">
        <f t="shared" si="7"/>
        <v>-0.35883928937038967</v>
      </c>
      <c r="K24" s="166">
        <f t="shared" si="8"/>
        <v>-37297</v>
      </c>
      <c r="L24" s="166">
        <f t="shared" si="9"/>
        <v>-122685</v>
      </c>
      <c r="M24" s="167">
        <f>H24/H$8</f>
        <v>6.0761851373078305E-3</v>
      </c>
      <c r="N24" s="81"/>
    </row>
    <row r="25" spans="1:14" x14ac:dyDescent="0.25">
      <c r="A25" s="164" t="s">
        <v>102</v>
      </c>
      <c r="B25" s="165" t="s">
        <v>102</v>
      </c>
      <c r="C25" s="166">
        <v>604227</v>
      </c>
      <c r="D25" s="166">
        <v>222316</v>
      </c>
      <c r="E25" s="166">
        <v>584200</v>
      </c>
      <c r="F25" s="166">
        <v>637553</v>
      </c>
      <c r="G25" s="166">
        <v>560736</v>
      </c>
      <c r="H25" s="166">
        <v>523401</v>
      </c>
      <c r="I25" s="167">
        <f>IFERROR(H25/G25-1,"-")</f>
        <v>-6.6582134908406143E-2</v>
      </c>
      <c r="J25" s="181">
        <f t="shared" si="7"/>
        <v>-0.10407223553577538</v>
      </c>
      <c r="K25" s="166">
        <f t="shared" si="8"/>
        <v>-37335</v>
      </c>
      <c r="L25" s="166">
        <f t="shared" si="9"/>
        <v>-60799</v>
      </c>
      <c r="M25" s="167">
        <f>H25/H$8</f>
        <v>1.4507987249848572E-2</v>
      </c>
      <c r="N25" s="81"/>
    </row>
    <row r="26" spans="1:14" x14ac:dyDescent="0.25">
      <c r="A26" s="1"/>
      <c r="B26" s="161" t="s">
        <v>109</v>
      </c>
      <c r="C26" s="162">
        <v>12092366</v>
      </c>
      <c r="D26" s="162">
        <v>3494056</v>
      </c>
      <c r="E26" s="162">
        <v>4837580</v>
      </c>
      <c r="F26" s="162">
        <v>11708263</v>
      </c>
      <c r="G26" s="162">
        <v>12773275</v>
      </c>
      <c r="H26" s="162">
        <v>13097003</v>
      </c>
      <c r="I26" s="163">
        <f>IFERROR(H26/G26-1,"-")</f>
        <v>2.5344165846268973E-2</v>
      </c>
      <c r="J26" s="180">
        <f t="shared" si="7"/>
        <v>1.7073460283860937</v>
      </c>
      <c r="K26" s="162">
        <f t="shared" si="8"/>
        <v>323728</v>
      </c>
      <c r="L26" s="162">
        <f t="shared" si="9"/>
        <v>8259423</v>
      </c>
      <c r="M26" s="163">
        <f>H26/H$8</f>
        <v>0.36303169565061683</v>
      </c>
      <c r="N26" s="81"/>
    </row>
    <row r="27" spans="1:14" s="57" customFormat="1" x14ac:dyDescent="0.25">
      <c r="B27" s="165" t="s">
        <v>112</v>
      </c>
      <c r="C27" s="166">
        <v>5650065</v>
      </c>
      <c r="D27" s="166">
        <v>1483938</v>
      </c>
      <c r="E27" s="166">
        <v>1575483</v>
      </c>
      <c r="F27" s="166">
        <v>5839663</v>
      </c>
      <c r="G27" s="166">
        <v>6456134</v>
      </c>
      <c r="H27" s="166">
        <v>6689570</v>
      </c>
      <c r="I27" s="167">
        <f t="shared" ref="I27:I34" si="10">IFERROR(H27/G27-1,"-")</f>
        <v>3.6157242089460917E-2</v>
      </c>
      <c r="J27" s="181">
        <f t="shared" si="7"/>
        <v>3.2460439116131372</v>
      </c>
      <c r="K27" s="166">
        <f t="shared" si="8"/>
        <v>233436</v>
      </c>
      <c r="L27" s="166">
        <f t="shared" si="9"/>
        <v>5114087</v>
      </c>
      <c r="M27" s="167">
        <f t="shared" ref="M27:M34" si="11">H27/H$8</f>
        <v>0.1854260810869095</v>
      </c>
      <c r="N27" s="168"/>
    </row>
    <row r="28" spans="1:14" s="57" customFormat="1" x14ac:dyDescent="0.25">
      <c r="B28" s="165" t="s">
        <v>115</v>
      </c>
      <c r="C28" s="166">
        <v>1813831</v>
      </c>
      <c r="D28" s="166">
        <v>510569</v>
      </c>
      <c r="E28" s="166">
        <v>851193</v>
      </c>
      <c r="F28" s="166">
        <v>1420539</v>
      </c>
      <c r="G28" s="166">
        <v>1496214</v>
      </c>
      <c r="H28" s="166">
        <v>1483358</v>
      </c>
      <c r="I28" s="167">
        <f t="shared" si="10"/>
        <v>-8.5923537675760553E-3</v>
      </c>
      <c r="J28" s="181">
        <f t="shared" si="7"/>
        <v>0.7426811545677654</v>
      </c>
      <c r="K28" s="166">
        <f t="shared" si="8"/>
        <v>-12856</v>
      </c>
      <c r="L28" s="166">
        <f t="shared" si="9"/>
        <v>632165</v>
      </c>
      <c r="M28" s="167">
        <f t="shared" si="11"/>
        <v>4.111673258354661E-2</v>
      </c>
      <c r="N28" s="168"/>
    </row>
    <row r="29" spans="1:14" x14ac:dyDescent="0.25">
      <c r="A29" s="1"/>
      <c r="B29" s="165" t="s">
        <v>118</v>
      </c>
      <c r="C29" s="166">
        <v>428540</v>
      </c>
      <c r="D29" s="166">
        <v>173273</v>
      </c>
      <c r="E29" s="166">
        <v>321437</v>
      </c>
      <c r="F29" s="166">
        <v>466813</v>
      </c>
      <c r="G29" s="166">
        <v>535409</v>
      </c>
      <c r="H29" s="166">
        <v>462244</v>
      </c>
      <c r="I29" s="167">
        <f t="shared" si="10"/>
        <v>-0.13665254039435271</v>
      </c>
      <c r="J29" s="181">
        <f t="shared" si="7"/>
        <v>0.43805473545360374</v>
      </c>
      <c r="K29" s="166">
        <f t="shared" si="8"/>
        <v>-73165</v>
      </c>
      <c r="L29" s="166">
        <f t="shared" si="9"/>
        <v>140807</v>
      </c>
      <c r="M29" s="167">
        <f t="shared" si="11"/>
        <v>1.281279565441985E-2</v>
      </c>
      <c r="N29" s="81"/>
    </row>
    <row r="30" spans="1:14" x14ac:dyDescent="0.25">
      <c r="A30" s="1"/>
      <c r="B30" s="165" t="s">
        <v>125</v>
      </c>
      <c r="C30" s="166">
        <v>502164</v>
      </c>
      <c r="D30" s="166">
        <v>134940</v>
      </c>
      <c r="E30" s="166">
        <v>321774</v>
      </c>
      <c r="F30" s="166">
        <v>583899</v>
      </c>
      <c r="G30" s="166">
        <v>553235</v>
      </c>
      <c r="H30" s="166">
        <v>562616</v>
      </c>
      <c r="I30" s="167">
        <f t="shared" si="10"/>
        <v>1.695662783446461E-2</v>
      </c>
      <c r="J30" s="181">
        <f t="shared" si="7"/>
        <v>0.7484818537234208</v>
      </c>
      <c r="K30" s="166">
        <f t="shared" si="8"/>
        <v>9381</v>
      </c>
      <c r="L30" s="166">
        <f t="shared" si="9"/>
        <v>240842</v>
      </c>
      <c r="M30" s="167">
        <f t="shared" si="11"/>
        <v>1.5594975467300988E-2</v>
      </c>
      <c r="N30" s="81"/>
    </row>
    <row r="31" spans="1:14" x14ac:dyDescent="0.25">
      <c r="A31" s="1"/>
      <c r="B31" s="165" t="s">
        <v>121</v>
      </c>
      <c r="C31" s="166">
        <v>566275</v>
      </c>
      <c r="D31" s="166">
        <v>241515</v>
      </c>
      <c r="E31" s="166">
        <v>414396</v>
      </c>
      <c r="F31" s="166">
        <v>639629</v>
      </c>
      <c r="G31" s="166">
        <v>619738</v>
      </c>
      <c r="H31" s="166">
        <v>632422</v>
      </c>
      <c r="I31" s="167">
        <f t="shared" si="10"/>
        <v>2.0466713353062049E-2</v>
      </c>
      <c r="J31" s="181">
        <f t="shared" si="7"/>
        <v>0.52612959584551966</v>
      </c>
      <c r="K31" s="166">
        <f t="shared" si="8"/>
        <v>12684</v>
      </c>
      <c r="L31" s="166">
        <f t="shared" si="9"/>
        <v>218026</v>
      </c>
      <c r="M31" s="167">
        <f t="shared" si="11"/>
        <v>1.7529905966025539E-2</v>
      </c>
      <c r="N31" s="81"/>
    </row>
    <row r="32" spans="1:14" x14ac:dyDescent="0.25">
      <c r="A32" s="1"/>
      <c r="B32" s="165" t="s">
        <v>130</v>
      </c>
      <c r="C32" s="166">
        <v>242464</v>
      </c>
      <c r="D32" s="166">
        <v>95128</v>
      </c>
      <c r="E32" s="166">
        <v>58069</v>
      </c>
      <c r="F32" s="166">
        <v>177706</v>
      </c>
      <c r="G32" s="166">
        <v>184473</v>
      </c>
      <c r="H32" s="166">
        <v>184792</v>
      </c>
      <c r="I32" s="167">
        <f t="shared" si="10"/>
        <v>1.7292503509998003E-3</v>
      </c>
      <c r="J32" s="181">
        <f t="shared" si="7"/>
        <v>2.1822831459126211</v>
      </c>
      <c r="K32" s="166">
        <f t="shared" si="8"/>
        <v>319</v>
      </c>
      <c r="L32" s="166">
        <f t="shared" si="9"/>
        <v>126723</v>
      </c>
      <c r="M32" s="167">
        <f t="shared" si="11"/>
        <v>5.122191168671855E-3</v>
      </c>
      <c r="N32" s="81"/>
    </row>
    <row r="33" spans="1:14" x14ac:dyDescent="0.25">
      <c r="A33" s="164" t="s">
        <v>146</v>
      </c>
      <c r="B33" s="165" t="s">
        <v>133</v>
      </c>
      <c r="C33" s="166">
        <v>276453</v>
      </c>
      <c r="D33" s="166">
        <v>106598</v>
      </c>
      <c r="E33" s="166">
        <v>43884</v>
      </c>
      <c r="F33" s="166">
        <v>147837</v>
      </c>
      <c r="G33" s="166">
        <v>187545</v>
      </c>
      <c r="H33" s="166">
        <v>166807</v>
      </c>
      <c r="I33" s="167">
        <f t="shared" si="10"/>
        <v>-0.11057612839585163</v>
      </c>
      <c r="J33" s="181">
        <f t="shared" si="7"/>
        <v>2.8010892352565855</v>
      </c>
      <c r="K33" s="166">
        <f t="shared" si="8"/>
        <v>-20738</v>
      </c>
      <c r="L33" s="166">
        <f t="shared" si="9"/>
        <v>122923</v>
      </c>
      <c r="M33" s="167">
        <f t="shared" si="11"/>
        <v>4.6236706257448707E-3</v>
      </c>
      <c r="N33" s="81"/>
    </row>
    <row r="34" spans="1:14" x14ac:dyDescent="0.25">
      <c r="A34" s="169" t="s">
        <v>147</v>
      </c>
      <c r="B34" s="170" t="s">
        <v>147</v>
      </c>
      <c r="C34" s="171">
        <f t="shared" ref="C34" si="12">C26-SUM(C27:C33)</f>
        <v>2612574</v>
      </c>
      <c r="D34" s="171">
        <f t="shared" ref="D34:H34" si="13">D26-SUM(D27:D33)</f>
        <v>748095</v>
      </c>
      <c r="E34" s="171">
        <f t="shared" si="13"/>
        <v>1251344</v>
      </c>
      <c r="F34" s="171">
        <f t="shared" si="13"/>
        <v>2432177</v>
      </c>
      <c r="G34" s="171">
        <f t="shared" si="13"/>
        <v>2740527</v>
      </c>
      <c r="H34" s="171">
        <f t="shared" si="13"/>
        <v>2915194</v>
      </c>
      <c r="I34" s="172">
        <f t="shared" si="10"/>
        <v>6.3734821806170849E-2</v>
      </c>
      <c r="J34" s="182">
        <f t="shared" si="7"/>
        <v>1.3296503599329998</v>
      </c>
      <c r="K34" s="171">
        <f>H34-G34</f>
        <v>174667</v>
      </c>
      <c r="L34" s="171">
        <f t="shared" si="9"/>
        <v>1663850</v>
      </c>
      <c r="M34" s="172">
        <f t="shared" si="11"/>
        <v>8.0805343097997639E-2</v>
      </c>
      <c r="N34" s="81"/>
    </row>
    <row r="35" spans="1:14" s="148" customFormat="1" x14ac:dyDescent="0.25"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</row>
    <row r="36" spans="1:14" x14ac:dyDescent="0.25">
      <c r="A36" s="1">
        <v>3</v>
      </c>
      <c r="B36" s="158" t="s">
        <v>70</v>
      </c>
      <c r="C36" s="178">
        <v>10093577</v>
      </c>
      <c r="D36" s="178">
        <v>2858440</v>
      </c>
      <c r="E36" s="178">
        <v>3367162</v>
      </c>
      <c r="F36" s="178">
        <v>8865243</v>
      </c>
      <c r="G36" s="178">
        <v>9739308</v>
      </c>
      <c r="H36" s="178">
        <v>10014981</v>
      </c>
      <c r="I36" s="179">
        <f>IFERROR(H36/G36-1,"-")</f>
        <v>2.8305193757092395E-2</v>
      </c>
      <c r="J36" s="179">
        <f>IFERROR(H36/E36-1,"-")</f>
        <v>1.9743092253951549</v>
      </c>
      <c r="K36" s="178">
        <f>H36-G36</f>
        <v>275673</v>
      </c>
      <c r="L36" s="178">
        <f>H36-E36</f>
        <v>6647819</v>
      </c>
      <c r="M36" s="179">
        <f>H36/H$8</f>
        <v>0.2776020998344973</v>
      </c>
      <c r="N36" s="81"/>
    </row>
    <row r="37" spans="1:14" x14ac:dyDescent="0.25">
      <c r="A37" s="1" t="s">
        <v>98</v>
      </c>
      <c r="B37" s="161" t="s">
        <v>99</v>
      </c>
      <c r="C37" s="162">
        <v>614530</v>
      </c>
      <c r="D37" s="162">
        <v>241430</v>
      </c>
      <c r="E37" s="162">
        <v>350874</v>
      </c>
      <c r="F37" s="162">
        <v>513218</v>
      </c>
      <c r="G37" s="162">
        <v>576863</v>
      </c>
      <c r="H37" s="162">
        <v>551747</v>
      </c>
      <c r="I37" s="163">
        <f>IFERROR(H37/G37-1,"-")</f>
        <v>-4.3538933854312067E-2</v>
      </c>
      <c r="J37" s="180">
        <f t="shared" ref="J37:J48" si="14">IFERROR(H37/E37-1,"-")</f>
        <v>0.57249325968866316</v>
      </c>
      <c r="K37" s="162">
        <f t="shared" ref="K37:K47" si="15">H37-G37</f>
        <v>-25116</v>
      </c>
      <c r="L37" s="162">
        <f t="shared" ref="L37:L48" si="16">H37-E37</f>
        <v>200873</v>
      </c>
      <c r="M37" s="163">
        <f>H37/H$8</f>
        <v>1.529370108414428E-2</v>
      </c>
      <c r="N37" s="81"/>
    </row>
    <row r="38" spans="1:14" x14ac:dyDescent="0.25">
      <c r="A38" s="164" t="s">
        <v>105</v>
      </c>
      <c r="B38" s="165" t="s">
        <v>105</v>
      </c>
      <c r="C38" s="166">
        <v>210543</v>
      </c>
      <c r="D38" s="166">
        <v>92534</v>
      </c>
      <c r="E38" s="166">
        <v>131066</v>
      </c>
      <c r="F38" s="166">
        <v>155108</v>
      </c>
      <c r="G38" s="166">
        <v>218201</v>
      </c>
      <c r="H38" s="166">
        <v>239030</v>
      </c>
      <c r="I38" s="167">
        <f>IFERROR(H38/G38-1,"-")</f>
        <v>9.5457857663347134E-2</v>
      </c>
      <c r="J38" s="181">
        <f t="shared" si="14"/>
        <v>0.82373765888941453</v>
      </c>
      <c r="K38" s="166">
        <f t="shared" si="15"/>
        <v>20829</v>
      </c>
      <c r="L38" s="166">
        <f t="shared" si="16"/>
        <v>107964</v>
      </c>
      <c r="M38" s="167">
        <f>H38/H$8</f>
        <v>6.6255971852008395E-3</v>
      </c>
      <c r="N38" s="81"/>
    </row>
    <row r="39" spans="1:14" x14ac:dyDescent="0.25">
      <c r="A39" s="164" t="s">
        <v>102</v>
      </c>
      <c r="B39" s="165" t="s">
        <v>102</v>
      </c>
      <c r="C39" s="166">
        <v>403987</v>
      </c>
      <c r="D39" s="166">
        <v>148896</v>
      </c>
      <c r="E39" s="166">
        <v>219808</v>
      </c>
      <c r="F39" s="166">
        <v>358110</v>
      </c>
      <c r="G39" s="166">
        <v>358662</v>
      </c>
      <c r="H39" s="166">
        <v>312717</v>
      </c>
      <c r="I39" s="167">
        <f>IFERROR(H39/G39-1,"-")</f>
        <v>-0.1281011091222376</v>
      </c>
      <c r="J39" s="181">
        <f t="shared" si="14"/>
        <v>0.4226825229291018</v>
      </c>
      <c r="K39" s="166">
        <f t="shared" si="15"/>
        <v>-45945</v>
      </c>
      <c r="L39" s="166">
        <f t="shared" si="16"/>
        <v>92909</v>
      </c>
      <c r="M39" s="167">
        <f>H39/H$8</f>
        <v>8.6681038989434422E-3</v>
      </c>
      <c r="N39" s="81"/>
    </row>
    <row r="40" spans="1:14" x14ac:dyDescent="0.25">
      <c r="A40" s="1"/>
      <c r="B40" s="161" t="s">
        <v>109</v>
      </c>
      <c r="C40" s="162">
        <v>9479047</v>
      </c>
      <c r="D40" s="162">
        <v>2617010</v>
      </c>
      <c r="E40" s="162">
        <v>3016288</v>
      </c>
      <c r="F40" s="162">
        <v>8352025</v>
      </c>
      <c r="G40" s="162">
        <v>9162445</v>
      </c>
      <c r="H40" s="162">
        <v>9463234</v>
      </c>
      <c r="I40" s="163">
        <f>IFERROR(H40/G40-1,"-")</f>
        <v>3.2828464454629724E-2</v>
      </c>
      <c r="J40" s="180">
        <f t="shared" si="14"/>
        <v>2.1373774652818298</v>
      </c>
      <c r="K40" s="162">
        <f t="shared" si="15"/>
        <v>300789</v>
      </c>
      <c r="L40" s="162">
        <f t="shared" si="16"/>
        <v>6446946</v>
      </c>
      <c r="M40" s="163">
        <f>H40/H$8</f>
        <v>0.262308398750353</v>
      </c>
      <c r="N40" s="81"/>
    </row>
    <row r="41" spans="1:14" s="57" customFormat="1" x14ac:dyDescent="0.25">
      <c r="B41" s="165" t="s">
        <v>112</v>
      </c>
      <c r="C41" s="166">
        <v>5094935</v>
      </c>
      <c r="D41" s="166">
        <v>1173619</v>
      </c>
      <c r="E41" s="166">
        <v>1066343</v>
      </c>
      <c r="F41" s="166">
        <v>4256430</v>
      </c>
      <c r="G41" s="166">
        <v>4628153</v>
      </c>
      <c r="H41" s="166">
        <v>4858902</v>
      </c>
      <c r="I41" s="167">
        <f t="shared" ref="I41:I48" si="17">IFERROR(H41/G41-1,"-")</f>
        <v>4.9857686208731655E-2</v>
      </c>
      <c r="J41" s="181">
        <f t="shared" si="14"/>
        <v>3.5566032693045297</v>
      </c>
      <c r="K41" s="166">
        <f t="shared" si="15"/>
        <v>230749</v>
      </c>
      <c r="L41" s="166">
        <f t="shared" si="16"/>
        <v>3792559</v>
      </c>
      <c r="M41" s="167">
        <f t="shared" ref="M41:M48" si="18">H41/H$8</f>
        <v>0.13468237214728998</v>
      </c>
      <c r="N41" s="168"/>
    </row>
    <row r="42" spans="1:14" s="57" customFormat="1" x14ac:dyDescent="0.25">
      <c r="B42" s="165" t="s">
        <v>115</v>
      </c>
      <c r="C42" s="166">
        <v>470924</v>
      </c>
      <c r="D42" s="166">
        <v>139836</v>
      </c>
      <c r="E42" s="166">
        <v>174981</v>
      </c>
      <c r="F42" s="166">
        <v>311196</v>
      </c>
      <c r="G42" s="166">
        <v>358380</v>
      </c>
      <c r="H42" s="166">
        <v>358116</v>
      </c>
      <c r="I42" s="167">
        <f t="shared" si="17"/>
        <v>-7.3664825046038107E-4</v>
      </c>
      <c r="J42" s="181">
        <f t="shared" si="14"/>
        <v>1.0465993450717508</v>
      </c>
      <c r="K42" s="166">
        <f t="shared" si="15"/>
        <v>-264</v>
      </c>
      <c r="L42" s="166">
        <f t="shared" si="16"/>
        <v>183135</v>
      </c>
      <c r="M42" s="167">
        <f t="shared" si="18"/>
        <v>9.9265044620984125E-3</v>
      </c>
      <c r="N42" s="168"/>
    </row>
    <row r="43" spans="1:14" x14ac:dyDescent="0.25">
      <c r="A43" s="1"/>
      <c r="B43" s="165" t="s">
        <v>118</v>
      </c>
      <c r="C43" s="166">
        <v>178407</v>
      </c>
      <c r="D43" s="166">
        <v>67848</v>
      </c>
      <c r="E43" s="166">
        <v>127385</v>
      </c>
      <c r="F43" s="166">
        <v>198903</v>
      </c>
      <c r="G43" s="166">
        <v>247793</v>
      </c>
      <c r="H43" s="166">
        <v>245648</v>
      </c>
      <c r="I43" s="167">
        <f t="shared" si="17"/>
        <v>-8.6564188657468621E-3</v>
      </c>
      <c r="J43" s="181">
        <f t="shared" si="14"/>
        <v>0.92839031283118101</v>
      </c>
      <c r="K43" s="166">
        <f t="shared" si="15"/>
        <v>-2145</v>
      </c>
      <c r="L43" s="166">
        <f t="shared" si="16"/>
        <v>118263</v>
      </c>
      <c r="M43" s="167">
        <f t="shared" si="18"/>
        <v>6.8090394400293509E-3</v>
      </c>
      <c r="N43" s="81"/>
    </row>
    <row r="44" spans="1:14" x14ac:dyDescent="0.25">
      <c r="A44" s="1"/>
      <c r="B44" s="165" t="s">
        <v>125</v>
      </c>
      <c r="C44" s="166">
        <v>451476</v>
      </c>
      <c r="D44" s="166">
        <v>124287</v>
      </c>
      <c r="E44" s="166">
        <v>239923</v>
      </c>
      <c r="F44" s="166">
        <v>477050</v>
      </c>
      <c r="G44" s="166">
        <v>501096</v>
      </c>
      <c r="H44" s="166">
        <v>499671</v>
      </c>
      <c r="I44" s="167">
        <f t="shared" si="17"/>
        <v>-2.8437664639111571E-3</v>
      </c>
      <c r="J44" s="181">
        <f t="shared" si="14"/>
        <v>1.0826306773423138</v>
      </c>
      <c r="K44" s="166">
        <f t="shared" si="15"/>
        <v>-1425</v>
      </c>
      <c r="L44" s="166">
        <f t="shared" si="16"/>
        <v>259748</v>
      </c>
      <c r="M44" s="167">
        <f t="shared" si="18"/>
        <v>1.3850222863768098E-2</v>
      </c>
      <c r="N44" s="81"/>
    </row>
    <row r="45" spans="1:14" x14ac:dyDescent="0.25">
      <c r="A45" s="1"/>
      <c r="B45" s="165" t="s">
        <v>121</v>
      </c>
      <c r="C45" s="166">
        <v>353625</v>
      </c>
      <c r="D45" s="166">
        <v>131712</v>
      </c>
      <c r="E45" s="166">
        <v>184201</v>
      </c>
      <c r="F45" s="166">
        <v>318686</v>
      </c>
      <c r="G45" s="166">
        <v>374932</v>
      </c>
      <c r="H45" s="166">
        <v>372782</v>
      </c>
      <c r="I45" s="167">
        <f t="shared" si="17"/>
        <v>-5.7343731663341835E-3</v>
      </c>
      <c r="J45" s="181">
        <f t="shared" si="14"/>
        <v>1.0237783725386942</v>
      </c>
      <c r="K45" s="166">
        <f t="shared" si="15"/>
        <v>-2150</v>
      </c>
      <c r="L45" s="166">
        <f t="shared" si="16"/>
        <v>188581</v>
      </c>
      <c r="M45" s="167">
        <f t="shared" si="18"/>
        <v>1.0333026690764921E-2</v>
      </c>
      <c r="N45" s="81"/>
    </row>
    <row r="46" spans="1:14" x14ac:dyDescent="0.25">
      <c r="A46" s="1"/>
      <c r="B46" s="165" t="s">
        <v>130</v>
      </c>
      <c r="C46" s="166">
        <v>227686</v>
      </c>
      <c r="D46" s="166">
        <v>86739</v>
      </c>
      <c r="E46" s="166">
        <v>81833</v>
      </c>
      <c r="F46" s="166">
        <v>185692</v>
      </c>
      <c r="G46" s="166">
        <v>188339</v>
      </c>
      <c r="H46" s="166">
        <v>187108</v>
      </c>
      <c r="I46" s="167">
        <f t="shared" si="17"/>
        <v>-6.5360865248301758E-3</v>
      </c>
      <c r="J46" s="181">
        <f t="shared" si="14"/>
        <v>1.2864614519814745</v>
      </c>
      <c r="K46" s="166">
        <f t="shared" si="15"/>
        <v>-1231</v>
      </c>
      <c r="L46" s="166">
        <f t="shared" si="16"/>
        <v>105275</v>
      </c>
      <c r="M46" s="167">
        <f t="shared" si="18"/>
        <v>5.1863876422564474E-3</v>
      </c>
      <c r="N46" s="81"/>
    </row>
    <row r="47" spans="1:14" x14ac:dyDescent="0.25">
      <c r="A47" s="164" t="s">
        <v>146</v>
      </c>
      <c r="B47" s="165" t="s">
        <v>133</v>
      </c>
      <c r="C47" s="166">
        <v>366669</v>
      </c>
      <c r="D47" s="166">
        <v>150036</v>
      </c>
      <c r="E47" s="166">
        <v>88248</v>
      </c>
      <c r="F47" s="166">
        <v>188228</v>
      </c>
      <c r="G47" s="166">
        <v>224522</v>
      </c>
      <c r="H47" s="166">
        <v>217369</v>
      </c>
      <c r="I47" s="167">
        <f t="shared" si="17"/>
        <v>-3.1858793347645187E-2</v>
      </c>
      <c r="J47" s="181">
        <f t="shared" si="14"/>
        <v>1.4631606382014324</v>
      </c>
      <c r="K47" s="166">
        <f t="shared" si="15"/>
        <v>-7153</v>
      </c>
      <c r="L47" s="166">
        <f t="shared" si="16"/>
        <v>129121</v>
      </c>
      <c r="M47" s="167">
        <f t="shared" si="18"/>
        <v>6.0251827576033182E-3</v>
      </c>
      <c r="N47" s="81"/>
    </row>
    <row r="48" spans="1:14" x14ac:dyDescent="0.25">
      <c r="A48" s="169" t="s">
        <v>147</v>
      </c>
      <c r="B48" s="170" t="s">
        <v>147</v>
      </c>
      <c r="C48" s="171">
        <f t="shared" ref="C48:H48" si="19">C40-SUM(C41:C47)</f>
        <v>2335325</v>
      </c>
      <c r="D48" s="171">
        <f t="shared" si="19"/>
        <v>742933</v>
      </c>
      <c r="E48" s="171">
        <f t="shared" si="19"/>
        <v>1053374</v>
      </c>
      <c r="F48" s="171">
        <f t="shared" si="19"/>
        <v>2415840</v>
      </c>
      <c r="G48" s="171">
        <f t="shared" si="19"/>
        <v>2639230</v>
      </c>
      <c r="H48" s="171">
        <f t="shared" si="19"/>
        <v>2723638</v>
      </c>
      <c r="I48" s="172">
        <f t="shared" si="17"/>
        <v>3.1982055372210771E-2</v>
      </c>
      <c r="J48" s="182">
        <f t="shared" si="14"/>
        <v>1.5856324534305952</v>
      </c>
      <c r="K48" s="171">
        <f>H48-G48</f>
        <v>84408</v>
      </c>
      <c r="L48" s="171">
        <f t="shared" si="16"/>
        <v>1670264</v>
      </c>
      <c r="M48" s="172">
        <f t="shared" si="18"/>
        <v>7.5495662746542458E-2</v>
      </c>
      <c r="N48" s="81"/>
    </row>
    <row r="49" spans="1:14" s="148" customFormat="1" x14ac:dyDescent="0.25"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</row>
    <row r="50" spans="1:14" x14ac:dyDescent="0.25">
      <c r="A50" s="1">
        <v>3</v>
      </c>
      <c r="B50" s="158" t="s">
        <v>70</v>
      </c>
      <c r="C50" s="178">
        <v>234787</v>
      </c>
      <c r="D50" s="178">
        <v>65275</v>
      </c>
      <c r="E50" s="178">
        <v>98762</v>
      </c>
      <c r="F50" s="178">
        <v>168339</v>
      </c>
      <c r="G50" s="178">
        <v>182035</v>
      </c>
      <c r="H50" s="178">
        <v>194642</v>
      </c>
      <c r="I50" s="179">
        <f>IFERROR(H50/G50-1,"-")</f>
        <v>6.925591232455286E-2</v>
      </c>
      <c r="J50" s="179">
        <f>IFERROR(H50/E50-1,"-")</f>
        <v>0.97081873595107426</v>
      </c>
      <c r="K50" s="178">
        <f>H50-G50</f>
        <v>12607</v>
      </c>
      <c r="L50" s="178">
        <f>H50-E50</f>
        <v>95880</v>
      </c>
      <c r="M50" s="179">
        <f>H50/H$8</f>
        <v>5.3952202121987274E-3</v>
      </c>
      <c r="N50" s="81"/>
    </row>
    <row r="51" spans="1:14" x14ac:dyDescent="0.25">
      <c r="A51" s="1" t="s">
        <v>98</v>
      </c>
      <c r="B51" s="161" t="s">
        <v>99</v>
      </c>
      <c r="C51" s="162">
        <v>30969</v>
      </c>
      <c r="D51" s="162">
        <v>6950</v>
      </c>
      <c r="E51" s="162">
        <v>17286</v>
      </c>
      <c r="F51" s="162">
        <v>21218</v>
      </c>
      <c r="G51" s="162">
        <v>40235</v>
      </c>
      <c r="H51" s="162">
        <v>25819</v>
      </c>
      <c r="I51" s="163">
        <f>IFERROR(H51/G51-1,"-")</f>
        <v>-0.35829501677643838</v>
      </c>
      <c r="J51" s="180">
        <f t="shared" ref="J51:J62" si="20">IFERROR(H51/E51-1,"-")</f>
        <v>0.49363646881869716</v>
      </c>
      <c r="K51" s="162">
        <f t="shared" ref="K51:K61" si="21">H51-G51</f>
        <v>-14416</v>
      </c>
      <c r="L51" s="162">
        <f t="shared" ref="L51:L62" si="22">H51-E51</f>
        <v>8533</v>
      </c>
      <c r="M51" s="163">
        <f>H51/H$8</f>
        <v>7.1566871825586942E-4</v>
      </c>
      <c r="N51" s="81"/>
    </row>
    <row r="52" spans="1:14" x14ac:dyDescent="0.25">
      <c r="A52" s="164" t="s">
        <v>105</v>
      </c>
      <c r="B52" s="165" t="s">
        <v>105</v>
      </c>
      <c r="C52" s="166">
        <v>12961</v>
      </c>
      <c r="D52" s="166">
        <v>5003</v>
      </c>
      <c r="E52" s="166">
        <v>6990</v>
      </c>
      <c r="F52" s="166">
        <v>6990</v>
      </c>
      <c r="G52" s="166">
        <v>25164</v>
      </c>
      <c r="H52" s="166">
        <v>14324</v>
      </c>
      <c r="I52" s="167">
        <f>IFERROR(H52/G52-1,"-")</f>
        <v>-0.43077412176124619</v>
      </c>
      <c r="J52" s="181">
        <f t="shared" si="20"/>
        <v>1.0492131616595137</v>
      </c>
      <c r="K52" s="166">
        <f t="shared" si="21"/>
        <v>-10840</v>
      </c>
      <c r="L52" s="166">
        <f t="shared" si="22"/>
        <v>7334</v>
      </c>
      <c r="M52" s="167">
        <f>H52/H$8</f>
        <v>3.9704243852577842E-4</v>
      </c>
      <c r="N52" s="81"/>
    </row>
    <row r="53" spans="1:14" x14ac:dyDescent="0.25">
      <c r="A53" s="164" t="s">
        <v>102</v>
      </c>
      <c r="B53" s="165" t="s">
        <v>102</v>
      </c>
      <c r="C53" s="166">
        <v>18008</v>
      </c>
      <c r="D53" s="166">
        <v>1947</v>
      </c>
      <c r="E53" s="166">
        <v>10296</v>
      </c>
      <c r="F53" s="166">
        <v>14228</v>
      </c>
      <c r="G53" s="166">
        <v>15071</v>
      </c>
      <c r="H53" s="166">
        <v>11495</v>
      </c>
      <c r="I53" s="167">
        <f>IFERROR(H53/G53-1,"-")</f>
        <v>-0.23727688939021963</v>
      </c>
      <c r="J53" s="181">
        <f t="shared" si="20"/>
        <v>0.11645299145299148</v>
      </c>
      <c r="K53" s="166">
        <f t="shared" si="21"/>
        <v>-3576</v>
      </c>
      <c r="L53" s="166">
        <f t="shared" si="22"/>
        <v>1199</v>
      </c>
      <c r="M53" s="167">
        <f>H53/H$8</f>
        <v>3.1862627973009095E-4</v>
      </c>
      <c r="N53" s="81"/>
    </row>
    <row r="54" spans="1:14" x14ac:dyDescent="0.25">
      <c r="A54" s="1"/>
      <c r="B54" s="161" t="s">
        <v>109</v>
      </c>
      <c r="C54" s="162">
        <v>203818</v>
      </c>
      <c r="D54" s="162">
        <v>58325</v>
      </c>
      <c r="E54" s="162">
        <v>81476</v>
      </c>
      <c r="F54" s="162">
        <v>147121</v>
      </c>
      <c r="G54" s="162">
        <v>141800</v>
      </c>
      <c r="H54" s="162">
        <v>168823</v>
      </c>
      <c r="I54" s="163">
        <f>IFERROR(H54/G54-1,"-")</f>
        <v>0.19057122708039498</v>
      </c>
      <c r="J54" s="180">
        <f t="shared" si="20"/>
        <v>1.0720580293583386</v>
      </c>
      <c r="K54" s="162">
        <f t="shared" si="21"/>
        <v>27023</v>
      </c>
      <c r="L54" s="162">
        <f t="shared" si="22"/>
        <v>87347</v>
      </c>
      <c r="M54" s="163">
        <f>H54/H$8</f>
        <v>4.6795514939428576E-3</v>
      </c>
      <c r="N54" s="81"/>
    </row>
    <row r="55" spans="1:14" s="57" customFormat="1" x14ac:dyDescent="0.25">
      <c r="B55" s="165" t="s">
        <v>112</v>
      </c>
      <c r="C55" s="166">
        <v>67733</v>
      </c>
      <c r="D55" s="166">
        <v>19771</v>
      </c>
      <c r="E55" s="166">
        <v>20693</v>
      </c>
      <c r="F55" s="166">
        <v>65122</v>
      </c>
      <c r="G55" s="166">
        <v>55484</v>
      </c>
      <c r="H55" s="166">
        <v>69733</v>
      </c>
      <c r="I55" s="167">
        <f t="shared" ref="I55:I62" si="23">IFERROR(H55/G55-1,"-")</f>
        <v>0.25681277485401188</v>
      </c>
      <c r="J55" s="181">
        <f t="shared" si="20"/>
        <v>2.3698835354950951</v>
      </c>
      <c r="K55" s="166">
        <f t="shared" si="21"/>
        <v>14249</v>
      </c>
      <c r="L55" s="166">
        <f t="shared" si="22"/>
        <v>49040</v>
      </c>
      <c r="M55" s="167">
        <f t="shared" ref="M55:M62" si="24">H55/H$8</f>
        <v>1.9329070347471452E-3</v>
      </c>
      <c r="N55" s="168"/>
    </row>
    <row r="56" spans="1:14" s="57" customFormat="1" x14ac:dyDescent="0.25">
      <c r="B56" s="165" t="s">
        <v>115</v>
      </c>
      <c r="C56" s="166">
        <v>69940</v>
      </c>
      <c r="D56" s="166">
        <v>18669</v>
      </c>
      <c r="E56" s="166">
        <v>31230</v>
      </c>
      <c r="F56" s="166">
        <v>34084</v>
      </c>
      <c r="G56" s="166">
        <v>34465</v>
      </c>
      <c r="H56" s="166">
        <v>39071</v>
      </c>
      <c r="I56" s="167">
        <f t="shared" si="23"/>
        <v>0.13364282605541855</v>
      </c>
      <c r="J56" s="181">
        <f t="shared" si="20"/>
        <v>0.25107268651937242</v>
      </c>
      <c r="K56" s="166">
        <f t="shared" si="21"/>
        <v>4606</v>
      </c>
      <c r="L56" s="166">
        <f t="shared" si="22"/>
        <v>7841</v>
      </c>
      <c r="M56" s="167">
        <f t="shared" si="24"/>
        <v>1.0829967268668451E-3</v>
      </c>
      <c r="N56" s="168"/>
    </row>
    <row r="57" spans="1:14" x14ac:dyDescent="0.25">
      <c r="A57" s="1"/>
      <c r="B57" s="165" t="s">
        <v>118</v>
      </c>
      <c r="C57" s="166">
        <v>6792</v>
      </c>
      <c r="D57" s="166">
        <v>1519</v>
      </c>
      <c r="E57" s="166">
        <v>3873</v>
      </c>
      <c r="F57" s="166">
        <v>6397</v>
      </c>
      <c r="G57" s="166">
        <v>6784</v>
      </c>
      <c r="H57" s="166">
        <v>6674</v>
      </c>
      <c r="I57" s="167">
        <f t="shared" si="23"/>
        <v>-1.6214622641509413E-2</v>
      </c>
      <c r="J57" s="181">
        <f t="shared" si="20"/>
        <v>0.72321198037696877</v>
      </c>
      <c r="K57" s="166">
        <f t="shared" si="21"/>
        <v>-110</v>
      </c>
      <c r="L57" s="166">
        <f t="shared" si="22"/>
        <v>2801</v>
      </c>
      <c r="M57" s="167">
        <f t="shared" si="24"/>
        <v>1.849945011673447E-4</v>
      </c>
      <c r="N57" s="81"/>
    </row>
    <row r="58" spans="1:14" x14ac:dyDescent="0.25">
      <c r="A58" s="1"/>
      <c r="B58" s="165" t="s">
        <v>125</v>
      </c>
      <c r="C58" s="166">
        <v>3713</v>
      </c>
      <c r="D58" s="166">
        <v>1082</v>
      </c>
      <c r="E58" s="166">
        <v>2191</v>
      </c>
      <c r="F58" s="166">
        <v>3053</v>
      </c>
      <c r="G58" s="166">
        <v>2811</v>
      </c>
      <c r="H58" s="166">
        <v>4837</v>
      </c>
      <c r="I58" s="167">
        <f t="shared" si="23"/>
        <v>0.72073995019565995</v>
      </c>
      <c r="J58" s="181">
        <f t="shared" si="20"/>
        <v>1.2076677316293929</v>
      </c>
      <c r="K58" s="166">
        <f t="shared" si="21"/>
        <v>2026</v>
      </c>
      <c r="L58" s="166">
        <f t="shared" si="22"/>
        <v>2646</v>
      </c>
      <c r="M58" s="167">
        <f t="shared" si="24"/>
        <v>1.3407527751669858E-4</v>
      </c>
      <c r="N58" s="81"/>
    </row>
    <row r="59" spans="1:14" x14ac:dyDescent="0.25">
      <c r="A59" s="1"/>
      <c r="B59" s="165" t="s">
        <v>121</v>
      </c>
      <c r="C59" s="166">
        <v>4285</v>
      </c>
      <c r="D59" s="166">
        <v>1095</v>
      </c>
      <c r="E59" s="166">
        <v>1459</v>
      </c>
      <c r="F59" s="166">
        <v>2254</v>
      </c>
      <c r="G59" s="166">
        <v>2628</v>
      </c>
      <c r="H59" s="166">
        <v>3308</v>
      </c>
      <c r="I59" s="167">
        <f t="shared" si="23"/>
        <v>0.25875190258751912</v>
      </c>
      <c r="J59" s="181">
        <f t="shared" si="20"/>
        <v>1.2673063742289239</v>
      </c>
      <c r="K59" s="166">
        <f t="shared" si="21"/>
        <v>680</v>
      </c>
      <c r="L59" s="166">
        <f t="shared" si="22"/>
        <v>1849</v>
      </c>
      <c r="M59" s="167">
        <f t="shared" si="24"/>
        <v>9.1693408729633829E-5</v>
      </c>
      <c r="N59" s="81"/>
    </row>
    <row r="60" spans="1:14" x14ac:dyDescent="0.25">
      <c r="A60" s="1"/>
      <c r="B60" s="165" t="s">
        <v>130</v>
      </c>
      <c r="C60" s="166">
        <v>1783</v>
      </c>
      <c r="D60" s="166">
        <v>713</v>
      </c>
      <c r="E60" s="166">
        <v>445</v>
      </c>
      <c r="F60" s="166">
        <v>554</v>
      </c>
      <c r="G60" s="166">
        <v>804</v>
      </c>
      <c r="H60" s="166">
        <v>636</v>
      </c>
      <c r="I60" s="167">
        <f t="shared" si="23"/>
        <v>-0.20895522388059706</v>
      </c>
      <c r="J60" s="181">
        <f t="shared" si="20"/>
        <v>0.42921348314606744</v>
      </c>
      <c r="K60" s="166">
        <f t="shared" si="21"/>
        <v>-168</v>
      </c>
      <c r="L60" s="166">
        <f t="shared" si="22"/>
        <v>191</v>
      </c>
      <c r="M60" s="167">
        <f t="shared" si="24"/>
        <v>1.7629083419603121E-5</v>
      </c>
      <c r="N60" s="81"/>
    </row>
    <row r="61" spans="1:14" x14ac:dyDescent="0.25">
      <c r="A61" s="164" t="s">
        <v>146</v>
      </c>
      <c r="B61" s="165" t="s">
        <v>133</v>
      </c>
      <c r="C61" s="166">
        <v>3475</v>
      </c>
      <c r="D61" s="166">
        <v>1531</v>
      </c>
      <c r="E61" s="166">
        <v>432</v>
      </c>
      <c r="F61" s="166">
        <v>418</v>
      </c>
      <c r="G61" s="166">
        <v>635</v>
      </c>
      <c r="H61" s="166">
        <v>633</v>
      </c>
      <c r="I61" s="167">
        <f t="shared" si="23"/>
        <v>-3.1496062992125706E-3</v>
      </c>
      <c r="J61" s="181">
        <f t="shared" si="20"/>
        <v>0.46527777777777768</v>
      </c>
      <c r="K61" s="166">
        <f t="shared" si="21"/>
        <v>-2</v>
      </c>
      <c r="L61" s="166">
        <f t="shared" si="22"/>
        <v>201</v>
      </c>
      <c r="M61" s="167">
        <f t="shared" si="24"/>
        <v>1.7545927365737068E-5</v>
      </c>
      <c r="N61" s="81"/>
    </row>
    <row r="62" spans="1:14" x14ac:dyDescent="0.25">
      <c r="A62" s="169" t="s">
        <v>147</v>
      </c>
      <c r="B62" s="170" t="s">
        <v>147</v>
      </c>
      <c r="C62" s="171">
        <f t="shared" ref="C62:H62" si="25">C54-SUM(C55:C61)</f>
        <v>46097</v>
      </c>
      <c r="D62" s="171">
        <f t="shared" si="25"/>
        <v>13945</v>
      </c>
      <c r="E62" s="171">
        <f t="shared" si="25"/>
        <v>21153</v>
      </c>
      <c r="F62" s="171">
        <f t="shared" si="25"/>
        <v>35239</v>
      </c>
      <c r="G62" s="171">
        <f t="shared" si="25"/>
        <v>38189</v>
      </c>
      <c r="H62" s="171">
        <f t="shared" si="25"/>
        <v>43931</v>
      </c>
      <c r="I62" s="172">
        <f t="shared" si="23"/>
        <v>0.15035743276859836</v>
      </c>
      <c r="J62" s="182">
        <f t="shared" si="20"/>
        <v>1.0768212546683684</v>
      </c>
      <c r="K62" s="171">
        <f>H62-G62</f>
        <v>5742</v>
      </c>
      <c r="L62" s="171">
        <f t="shared" si="22"/>
        <v>22778</v>
      </c>
      <c r="M62" s="172">
        <f t="shared" si="24"/>
        <v>1.2177095341298501E-3</v>
      </c>
      <c r="N62" s="81"/>
    </row>
    <row r="63" spans="1:14" s="148" customFormat="1" x14ac:dyDescent="0.25"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</row>
    <row r="64" spans="1:14" x14ac:dyDescent="0.25">
      <c r="A64" s="1">
        <v>3</v>
      </c>
      <c r="B64" s="158" t="s">
        <v>70</v>
      </c>
      <c r="C64" s="178">
        <v>834528</v>
      </c>
      <c r="D64" s="178">
        <v>295880</v>
      </c>
      <c r="E64" s="178">
        <v>419370</v>
      </c>
      <c r="F64" s="178">
        <v>1014697</v>
      </c>
      <c r="G64" s="178">
        <v>1034949</v>
      </c>
      <c r="H64" s="178">
        <v>1361415</v>
      </c>
      <c r="I64" s="179">
        <f>IFERROR(H64/G64-1,"-")</f>
        <v>0.31544163045715301</v>
      </c>
      <c r="J64" s="179">
        <f>IFERROR(H64/E64-1,"-")</f>
        <v>2.2463337863938766</v>
      </c>
      <c r="K64" s="178">
        <f>H64-G64</f>
        <v>326466</v>
      </c>
      <c r="L64" s="178">
        <f>H64-E64</f>
        <v>942045</v>
      </c>
      <c r="M64" s="179">
        <f>H64/H$8</f>
        <v>3.7736633024683934E-2</v>
      </c>
      <c r="N64" s="81"/>
    </row>
    <row r="65" spans="1:14" x14ac:dyDescent="0.25">
      <c r="A65" s="1" t="s">
        <v>98</v>
      </c>
      <c r="B65" s="161" t="s">
        <v>99</v>
      </c>
      <c r="C65" s="162">
        <v>158439</v>
      </c>
      <c r="D65" s="162">
        <v>84704</v>
      </c>
      <c r="E65" s="162">
        <v>83752</v>
      </c>
      <c r="F65" s="162">
        <v>119256</v>
      </c>
      <c r="G65" s="162">
        <v>173467</v>
      </c>
      <c r="H65" s="162">
        <v>256345</v>
      </c>
      <c r="I65" s="163">
        <f>IFERROR(H65/G65-1,"-")</f>
        <v>0.47777387053445319</v>
      </c>
      <c r="J65" s="180">
        <f t="shared" ref="J65:J76" si="26">IFERROR(H65/E65-1,"-")</f>
        <v>2.0607627280542555</v>
      </c>
      <c r="K65" s="162">
        <f t="shared" ref="K65:K75" si="27">H65-G65</f>
        <v>82878</v>
      </c>
      <c r="L65" s="162">
        <f t="shared" ref="L65:L76" si="28">H65-E65</f>
        <v>172593</v>
      </c>
      <c r="M65" s="163">
        <f>H65/H$8</f>
        <v>7.1055462094310714E-3</v>
      </c>
      <c r="N65" s="81"/>
    </row>
    <row r="66" spans="1:14" x14ac:dyDescent="0.25">
      <c r="A66" s="164" t="s">
        <v>105</v>
      </c>
      <c r="B66" s="165" t="s">
        <v>105</v>
      </c>
      <c r="C66" s="166">
        <v>67992</v>
      </c>
      <c r="D66" s="166">
        <v>23458</v>
      </c>
      <c r="E66" s="166">
        <v>59324</v>
      </c>
      <c r="F66" s="166">
        <v>72718</v>
      </c>
      <c r="G66" s="166">
        <v>91538</v>
      </c>
      <c r="H66" s="166">
        <v>124261</v>
      </c>
      <c r="I66" s="167">
        <f>IFERROR(H66/G66-1,"-")</f>
        <v>0.35747995368043872</v>
      </c>
      <c r="J66" s="181">
        <f t="shared" si="26"/>
        <v>1.094616007012339</v>
      </c>
      <c r="K66" s="166">
        <f t="shared" si="27"/>
        <v>32723</v>
      </c>
      <c r="L66" s="166">
        <f t="shared" si="28"/>
        <v>64937</v>
      </c>
      <c r="M66" s="167">
        <f>H66/H$8</f>
        <v>3.4443514698165147E-3</v>
      </c>
      <c r="N66" s="81"/>
    </row>
    <row r="67" spans="1:14" x14ac:dyDescent="0.25">
      <c r="A67" s="164" t="s">
        <v>102</v>
      </c>
      <c r="B67" s="165" t="s">
        <v>102</v>
      </c>
      <c r="C67" s="166">
        <v>90447</v>
      </c>
      <c r="D67" s="166">
        <v>61246</v>
      </c>
      <c r="E67" s="166">
        <v>24428</v>
      </c>
      <c r="F67" s="166">
        <v>46538</v>
      </c>
      <c r="G67" s="166">
        <v>81929</v>
      </c>
      <c r="H67" s="166">
        <v>132084</v>
      </c>
      <c r="I67" s="167">
        <f>IFERROR(H67/G67-1,"-")</f>
        <v>0.61217639663611179</v>
      </c>
      <c r="J67" s="181">
        <f t="shared" si="26"/>
        <v>4.4070738496806943</v>
      </c>
      <c r="K67" s="166">
        <f t="shared" si="27"/>
        <v>50155</v>
      </c>
      <c r="L67" s="166">
        <f t="shared" si="28"/>
        <v>107656</v>
      </c>
      <c r="M67" s="167">
        <f>H67/H$8</f>
        <v>3.6611947396145571E-3</v>
      </c>
      <c r="N67" s="81"/>
    </row>
    <row r="68" spans="1:14" x14ac:dyDescent="0.25">
      <c r="A68" s="1"/>
      <c r="B68" s="161" t="s">
        <v>109</v>
      </c>
      <c r="C68" s="162">
        <v>676089</v>
      </c>
      <c r="D68" s="162">
        <v>211176</v>
      </c>
      <c r="E68" s="162">
        <v>335618</v>
      </c>
      <c r="F68" s="162">
        <v>895441</v>
      </c>
      <c r="G68" s="162">
        <v>861482</v>
      </c>
      <c r="H68" s="162">
        <v>1105070</v>
      </c>
      <c r="I68" s="163">
        <f>IFERROR(H68/G68-1,"-")</f>
        <v>0.28275460195337798</v>
      </c>
      <c r="J68" s="180">
        <f t="shared" si="26"/>
        <v>2.2926422301545211</v>
      </c>
      <c r="K68" s="162">
        <f t="shared" si="27"/>
        <v>243588</v>
      </c>
      <c r="L68" s="162">
        <f t="shared" si="28"/>
        <v>769452</v>
      </c>
      <c r="M68" s="163">
        <f>H68/H$8</f>
        <v>3.063108681525286E-2</v>
      </c>
      <c r="N68" s="81"/>
    </row>
    <row r="69" spans="1:14" s="57" customFormat="1" x14ac:dyDescent="0.25">
      <c r="B69" s="165" t="s">
        <v>112</v>
      </c>
      <c r="C69" s="166">
        <v>286315</v>
      </c>
      <c r="D69" s="166">
        <v>94120</v>
      </c>
      <c r="E69" s="166">
        <v>85414</v>
      </c>
      <c r="F69" s="166">
        <v>399420</v>
      </c>
      <c r="G69" s="166">
        <v>324780</v>
      </c>
      <c r="H69" s="166">
        <v>454766</v>
      </c>
      <c r="I69" s="167">
        <f t="shared" ref="I69:I76" si="29">IFERROR(H69/G69-1,"-")</f>
        <v>0.40022784654227483</v>
      </c>
      <c r="J69" s="181">
        <f t="shared" si="26"/>
        <v>4.3242559767719575</v>
      </c>
      <c r="K69" s="166">
        <f t="shared" si="27"/>
        <v>129986</v>
      </c>
      <c r="L69" s="166">
        <f t="shared" si="28"/>
        <v>369352</v>
      </c>
      <c r="M69" s="167">
        <f t="shared" ref="M69:M76" si="30">H69/H$8</f>
        <v>1.2605515330816403E-2</v>
      </c>
      <c r="N69" s="168"/>
    </row>
    <row r="70" spans="1:14" s="57" customFormat="1" x14ac:dyDescent="0.25">
      <c r="B70" s="165" t="s">
        <v>115</v>
      </c>
      <c r="C70" s="166">
        <v>94492</v>
      </c>
      <c r="D70" s="166">
        <v>27344</v>
      </c>
      <c r="E70" s="166">
        <v>36140</v>
      </c>
      <c r="F70" s="166">
        <v>56705</v>
      </c>
      <c r="G70" s="166">
        <v>85292</v>
      </c>
      <c r="H70" s="166">
        <v>78559</v>
      </c>
      <c r="I70" s="167">
        <f t="shared" si="29"/>
        <v>-7.8940580593725107E-2</v>
      </c>
      <c r="J70" s="181">
        <f t="shared" si="26"/>
        <v>1.1737410071942445</v>
      </c>
      <c r="K70" s="166">
        <f t="shared" si="27"/>
        <v>-6733</v>
      </c>
      <c r="L70" s="166">
        <f t="shared" si="28"/>
        <v>42419</v>
      </c>
      <c r="M70" s="167">
        <f t="shared" si="30"/>
        <v>2.1775521452210714E-3</v>
      </c>
      <c r="N70" s="168"/>
    </row>
    <row r="71" spans="1:14" x14ac:dyDescent="0.25">
      <c r="A71" s="1"/>
      <c r="B71" s="165" t="s">
        <v>118</v>
      </c>
      <c r="C71" s="166">
        <v>75234</v>
      </c>
      <c r="D71" s="166">
        <v>21566</v>
      </c>
      <c r="E71" s="166">
        <v>44372</v>
      </c>
      <c r="F71" s="166">
        <v>126795</v>
      </c>
      <c r="G71" s="166">
        <v>108706</v>
      </c>
      <c r="H71" s="166">
        <v>131979</v>
      </c>
      <c r="I71" s="167">
        <f t="shared" si="29"/>
        <v>0.21409121851599733</v>
      </c>
      <c r="J71" s="181">
        <f t="shared" si="26"/>
        <v>1.9743757324438835</v>
      </c>
      <c r="K71" s="166">
        <f t="shared" si="27"/>
        <v>23273</v>
      </c>
      <c r="L71" s="166">
        <f t="shared" si="28"/>
        <v>87607</v>
      </c>
      <c r="M71" s="167">
        <f t="shared" si="30"/>
        <v>3.6582842777292453E-3</v>
      </c>
      <c r="N71" s="81"/>
    </row>
    <row r="72" spans="1:14" x14ac:dyDescent="0.25">
      <c r="A72" s="1"/>
      <c r="B72" s="165" t="s">
        <v>125</v>
      </c>
      <c r="C72" s="166">
        <v>11792</v>
      </c>
      <c r="D72" s="166">
        <v>3914</v>
      </c>
      <c r="E72" s="166">
        <v>28426</v>
      </c>
      <c r="F72" s="166">
        <v>25157</v>
      </c>
      <c r="G72" s="166">
        <v>26613</v>
      </c>
      <c r="H72" s="166">
        <v>47499</v>
      </c>
      <c r="I72" s="167">
        <f t="shared" si="29"/>
        <v>0.7848044188930221</v>
      </c>
      <c r="J72" s="181">
        <f t="shared" si="26"/>
        <v>0.67097023851403637</v>
      </c>
      <c r="K72" s="166">
        <f t="shared" si="27"/>
        <v>20886</v>
      </c>
      <c r="L72" s="166">
        <f t="shared" si="28"/>
        <v>19073</v>
      </c>
      <c r="M72" s="167">
        <f t="shared" si="30"/>
        <v>1.3166098008612083E-3</v>
      </c>
      <c r="N72" s="81"/>
    </row>
    <row r="73" spans="1:14" x14ac:dyDescent="0.25">
      <c r="A73" s="1"/>
      <c r="B73" s="165" t="s">
        <v>121</v>
      </c>
      <c r="C73" s="166">
        <v>17507</v>
      </c>
      <c r="D73" s="166">
        <v>8571</v>
      </c>
      <c r="E73" s="166">
        <v>16869</v>
      </c>
      <c r="F73" s="166">
        <v>22926</v>
      </c>
      <c r="G73" s="166">
        <v>17467</v>
      </c>
      <c r="H73" s="166">
        <v>27574</v>
      </c>
      <c r="I73" s="167">
        <f t="shared" si="29"/>
        <v>0.5786339955344364</v>
      </c>
      <c r="J73" s="181">
        <f t="shared" si="26"/>
        <v>0.63459600450530562</v>
      </c>
      <c r="K73" s="166">
        <f t="shared" si="27"/>
        <v>10107</v>
      </c>
      <c r="L73" s="166">
        <f t="shared" si="28"/>
        <v>10705</v>
      </c>
      <c r="M73" s="167">
        <f t="shared" si="30"/>
        <v>7.6431500976751005E-4</v>
      </c>
      <c r="N73" s="81"/>
    </row>
    <row r="74" spans="1:14" x14ac:dyDescent="0.25">
      <c r="A74" s="1"/>
      <c r="B74" s="165" t="s">
        <v>130</v>
      </c>
      <c r="C74" s="166">
        <v>15819</v>
      </c>
      <c r="D74" s="166">
        <v>5541</v>
      </c>
      <c r="E74" s="166">
        <v>14404</v>
      </c>
      <c r="F74" s="166">
        <v>20957</v>
      </c>
      <c r="G74" s="166">
        <v>26801</v>
      </c>
      <c r="H74" s="166">
        <v>24320</v>
      </c>
      <c r="I74" s="167">
        <f t="shared" si="29"/>
        <v>-9.2571172717435868E-2</v>
      </c>
      <c r="J74" s="181">
        <f t="shared" si="26"/>
        <v>0.68841988336573179</v>
      </c>
      <c r="K74" s="166">
        <f t="shared" si="27"/>
        <v>-2481</v>
      </c>
      <c r="L74" s="166">
        <f t="shared" si="28"/>
        <v>9916</v>
      </c>
      <c r="M74" s="167">
        <f t="shared" si="30"/>
        <v>6.7411841000746518E-4</v>
      </c>
      <c r="N74" s="81"/>
    </row>
    <row r="75" spans="1:14" x14ac:dyDescent="0.25">
      <c r="A75" s="164" t="s">
        <v>146</v>
      </c>
      <c r="B75" s="165" t="s">
        <v>133</v>
      </c>
      <c r="C75" s="166">
        <v>12733</v>
      </c>
      <c r="D75" s="166">
        <v>5018</v>
      </c>
      <c r="E75" s="166">
        <v>1659</v>
      </c>
      <c r="F75" s="166">
        <v>6100</v>
      </c>
      <c r="G75" s="166">
        <v>7680</v>
      </c>
      <c r="H75" s="166">
        <v>21506</v>
      </c>
      <c r="I75" s="167">
        <f t="shared" si="29"/>
        <v>1.8002604166666667</v>
      </c>
      <c r="J75" s="181">
        <f t="shared" si="26"/>
        <v>11.963230861965039</v>
      </c>
      <c r="K75" s="166">
        <f t="shared" si="27"/>
        <v>13826</v>
      </c>
      <c r="L75" s="166">
        <f t="shared" si="28"/>
        <v>19847</v>
      </c>
      <c r="M75" s="167">
        <f t="shared" si="30"/>
        <v>5.9611803148110795E-4</v>
      </c>
      <c r="N75" s="81"/>
    </row>
    <row r="76" spans="1:14" x14ac:dyDescent="0.25">
      <c r="A76" s="169" t="s">
        <v>147</v>
      </c>
      <c r="B76" s="170" t="s">
        <v>147</v>
      </c>
      <c r="C76" s="171">
        <f t="shared" ref="C76:H76" si="31">C68-SUM(C69:C75)</f>
        <v>162197</v>
      </c>
      <c r="D76" s="171">
        <f t="shared" si="31"/>
        <v>45102</v>
      </c>
      <c r="E76" s="171">
        <f t="shared" si="31"/>
        <v>108334</v>
      </c>
      <c r="F76" s="171">
        <f t="shared" si="31"/>
        <v>237381</v>
      </c>
      <c r="G76" s="171">
        <f t="shared" si="31"/>
        <v>264143</v>
      </c>
      <c r="H76" s="171">
        <f t="shared" si="31"/>
        <v>318867</v>
      </c>
      <c r="I76" s="172">
        <f t="shared" si="29"/>
        <v>0.20717565863944909</v>
      </c>
      <c r="J76" s="182">
        <f t="shared" si="26"/>
        <v>1.9433695792641275</v>
      </c>
      <c r="K76" s="171">
        <f>H76-G76</f>
        <v>54724</v>
      </c>
      <c r="L76" s="171">
        <f t="shared" si="28"/>
        <v>210533</v>
      </c>
      <c r="M76" s="172">
        <f t="shared" si="30"/>
        <v>8.8385738093688486E-3</v>
      </c>
      <c r="N76" s="81"/>
    </row>
    <row r="77" spans="1:14" s="148" customFormat="1" x14ac:dyDescent="0.25"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</row>
    <row r="78" spans="1:14" x14ac:dyDescent="0.25">
      <c r="A78" s="1">
        <v>3</v>
      </c>
      <c r="B78" s="158" t="s">
        <v>70</v>
      </c>
      <c r="C78" s="178">
        <v>5492551</v>
      </c>
      <c r="D78" s="178">
        <v>1546641</v>
      </c>
      <c r="E78" s="178">
        <v>1967362</v>
      </c>
      <c r="F78" s="178">
        <v>4352393</v>
      </c>
      <c r="G78" s="178">
        <v>5123327</v>
      </c>
      <c r="H78" s="178">
        <v>5751799</v>
      </c>
      <c r="I78" s="179">
        <f>IFERROR(H78/G78-1,"-")</f>
        <v>0.12266872678632468</v>
      </c>
      <c r="J78" s="179">
        <f>IFERROR(H78/E78-1,"-")</f>
        <v>1.9236098897915075</v>
      </c>
      <c r="K78" s="178">
        <f>H78-G78</f>
        <v>628472</v>
      </c>
      <c r="L78" s="178">
        <f>H78-E78</f>
        <v>3784437</v>
      </c>
      <c r="M78" s="179">
        <f>H78/H$8</f>
        <v>0.15943230249023554</v>
      </c>
      <c r="N78" s="81"/>
    </row>
    <row r="79" spans="1:14" x14ac:dyDescent="0.25">
      <c r="A79" s="1" t="s">
        <v>98</v>
      </c>
      <c r="B79" s="161" t="s">
        <v>99</v>
      </c>
      <c r="C79" s="162">
        <v>1871426</v>
      </c>
      <c r="D79" s="162">
        <v>472177</v>
      </c>
      <c r="E79" s="162">
        <v>765462</v>
      </c>
      <c r="F79" s="162">
        <v>1656388</v>
      </c>
      <c r="G79" s="162">
        <v>1641108</v>
      </c>
      <c r="H79" s="162">
        <v>1680399</v>
      </c>
      <c r="I79" s="163">
        <f>IFERROR(H79/G79-1,"-")</f>
        <v>2.3941751548344214E-2</v>
      </c>
      <c r="J79" s="180">
        <f t="shared" ref="J79:J90" si="32">IFERROR(H79/E79-1,"-")</f>
        <v>1.1952742265455374</v>
      </c>
      <c r="K79" s="162">
        <f t="shared" ref="K79:K89" si="33">H79-G79</f>
        <v>39291</v>
      </c>
      <c r="L79" s="162">
        <f t="shared" ref="L79:L90" si="34">H79-E79</f>
        <v>914937</v>
      </c>
      <c r="M79" s="163">
        <f>H79/H$8</f>
        <v>4.6578449920153558E-2</v>
      </c>
      <c r="N79" s="81"/>
    </row>
    <row r="80" spans="1:14" x14ac:dyDescent="0.25">
      <c r="A80" s="164" t="s">
        <v>105</v>
      </c>
      <c r="B80" s="165" t="s">
        <v>105</v>
      </c>
      <c r="C80" s="166">
        <v>208038</v>
      </c>
      <c r="D80" s="166">
        <v>71537</v>
      </c>
      <c r="E80" s="166">
        <v>181910</v>
      </c>
      <c r="F80" s="166">
        <v>247663</v>
      </c>
      <c r="G80" s="166">
        <v>255714</v>
      </c>
      <c r="H80" s="166">
        <v>287334</v>
      </c>
      <c r="I80" s="167">
        <f>IFERROR(H80/G80-1,"-")</f>
        <v>0.1236537694455524</v>
      </c>
      <c r="J80" s="181">
        <f t="shared" si="32"/>
        <v>0.5795393326370184</v>
      </c>
      <c r="K80" s="166">
        <f t="shared" si="33"/>
        <v>31620</v>
      </c>
      <c r="L80" s="166">
        <f t="shared" si="34"/>
        <v>105424</v>
      </c>
      <c r="M80" s="167">
        <f>H80/H$8</f>
        <v>7.9645205271827724E-3</v>
      </c>
      <c r="N80" s="81"/>
    </row>
    <row r="81" spans="1:14" x14ac:dyDescent="0.25">
      <c r="A81" s="164" t="s">
        <v>102</v>
      </c>
      <c r="B81" s="165" t="s">
        <v>102</v>
      </c>
      <c r="C81" s="166">
        <v>1663388</v>
      </c>
      <c r="D81" s="166">
        <v>400640</v>
      </c>
      <c r="E81" s="166">
        <v>583552</v>
      </c>
      <c r="F81" s="166">
        <v>1408725</v>
      </c>
      <c r="G81" s="166">
        <v>1385394</v>
      </c>
      <c r="H81" s="166">
        <v>1393065</v>
      </c>
      <c r="I81" s="167">
        <f>IFERROR(H81/G81-1,"-")</f>
        <v>5.5370529971978666E-3</v>
      </c>
      <c r="J81" s="181">
        <f t="shared" si="32"/>
        <v>1.3872165633910947</v>
      </c>
      <c r="K81" s="166">
        <f t="shared" si="33"/>
        <v>7671</v>
      </c>
      <c r="L81" s="166">
        <f t="shared" si="34"/>
        <v>809513</v>
      </c>
      <c r="M81" s="167">
        <f>H81/H$8</f>
        <v>3.8613929392970786E-2</v>
      </c>
      <c r="N81" s="81"/>
    </row>
    <row r="82" spans="1:14" x14ac:dyDescent="0.25">
      <c r="A82" s="1"/>
      <c r="B82" s="161" t="s">
        <v>109</v>
      </c>
      <c r="C82" s="162">
        <v>3621125</v>
      </c>
      <c r="D82" s="162">
        <v>1074464</v>
      </c>
      <c r="E82" s="162">
        <v>1201900</v>
      </c>
      <c r="F82" s="162">
        <v>2696005</v>
      </c>
      <c r="G82" s="162">
        <v>3482219</v>
      </c>
      <c r="H82" s="162">
        <v>4071400</v>
      </c>
      <c r="I82" s="163">
        <f>IFERROR(H82/G82-1,"-")</f>
        <v>0.16919699766154861</v>
      </c>
      <c r="J82" s="180">
        <f t="shared" si="32"/>
        <v>2.3874698394209171</v>
      </c>
      <c r="K82" s="162">
        <f t="shared" si="33"/>
        <v>589181</v>
      </c>
      <c r="L82" s="162">
        <f t="shared" si="34"/>
        <v>2869500</v>
      </c>
      <c r="M82" s="163">
        <f>H82/H$8</f>
        <v>0.11285385257008199</v>
      </c>
      <c r="N82" s="81"/>
    </row>
    <row r="83" spans="1:14" s="57" customFormat="1" x14ac:dyDescent="0.25">
      <c r="B83" s="165" t="s">
        <v>112</v>
      </c>
      <c r="C83" s="166">
        <v>574884</v>
      </c>
      <c r="D83" s="166">
        <v>163077</v>
      </c>
      <c r="E83" s="166">
        <v>114301</v>
      </c>
      <c r="F83" s="166">
        <v>504044</v>
      </c>
      <c r="G83" s="166">
        <v>666541</v>
      </c>
      <c r="H83" s="166">
        <v>786563</v>
      </c>
      <c r="I83" s="167">
        <f t="shared" ref="I83:I90" si="35">IFERROR(H83/G83-1,"-")</f>
        <v>0.18006694261868361</v>
      </c>
      <c r="J83" s="181">
        <f t="shared" si="32"/>
        <v>5.8815058485927505</v>
      </c>
      <c r="K83" s="166">
        <f t="shared" si="33"/>
        <v>120022</v>
      </c>
      <c r="L83" s="166">
        <f t="shared" si="34"/>
        <v>672262</v>
      </c>
      <c r="M83" s="167">
        <f t="shared" ref="M83:M90" si="36">H83/H$8</f>
        <v>2.1802491732347939E-2</v>
      </c>
      <c r="N83" s="168"/>
    </row>
    <row r="84" spans="1:14" s="57" customFormat="1" x14ac:dyDescent="0.25">
      <c r="B84" s="165" t="s">
        <v>115</v>
      </c>
      <c r="C84" s="166">
        <v>1562789</v>
      </c>
      <c r="D84" s="166">
        <v>445011</v>
      </c>
      <c r="E84" s="166">
        <v>478237</v>
      </c>
      <c r="F84" s="166">
        <v>1014024</v>
      </c>
      <c r="G84" s="166">
        <v>1210830</v>
      </c>
      <c r="H84" s="166">
        <v>1374516</v>
      </c>
      <c r="I84" s="167">
        <f t="shared" si="35"/>
        <v>0.13518495577413847</v>
      </c>
      <c r="J84" s="181">
        <f t="shared" si="32"/>
        <v>1.8741314452875875</v>
      </c>
      <c r="K84" s="166">
        <f t="shared" si="33"/>
        <v>163686</v>
      </c>
      <c r="L84" s="166">
        <f t="shared" si="34"/>
        <v>896279</v>
      </c>
      <c r="M84" s="167">
        <f t="shared" si="36"/>
        <v>3.8099775511916983E-2</v>
      </c>
      <c r="N84" s="168"/>
    </row>
    <row r="85" spans="1:14" x14ac:dyDescent="0.25">
      <c r="A85" s="1"/>
      <c r="B85" s="165" t="s">
        <v>118</v>
      </c>
      <c r="C85" s="166">
        <v>173660</v>
      </c>
      <c r="D85" s="166">
        <v>48969</v>
      </c>
      <c r="E85" s="166">
        <v>105849</v>
      </c>
      <c r="F85" s="166">
        <v>179405</v>
      </c>
      <c r="G85" s="166">
        <v>275311</v>
      </c>
      <c r="H85" s="166">
        <v>384207</v>
      </c>
      <c r="I85" s="167">
        <f t="shared" si="35"/>
        <v>0.3955381368706663</v>
      </c>
      <c r="J85" s="181">
        <f t="shared" si="32"/>
        <v>2.6297650426551029</v>
      </c>
      <c r="K85" s="166">
        <f t="shared" si="33"/>
        <v>108896</v>
      </c>
      <c r="L85" s="166">
        <f t="shared" si="34"/>
        <v>278358</v>
      </c>
      <c r="M85" s="167">
        <f t="shared" si="36"/>
        <v>1.0649712662571472E-2</v>
      </c>
      <c r="N85" s="81"/>
    </row>
    <row r="86" spans="1:14" x14ac:dyDescent="0.25">
      <c r="A86" s="1"/>
      <c r="B86" s="165" t="s">
        <v>125</v>
      </c>
      <c r="C86" s="166">
        <v>75235</v>
      </c>
      <c r="D86" s="166">
        <v>15102</v>
      </c>
      <c r="E86" s="166">
        <v>38224</v>
      </c>
      <c r="F86" s="166">
        <v>75513</v>
      </c>
      <c r="G86" s="166">
        <v>90350</v>
      </c>
      <c r="H86" s="166">
        <v>134266</v>
      </c>
      <c r="I86" s="167">
        <f t="shared" si="35"/>
        <v>0.48606530160486994</v>
      </c>
      <c r="J86" s="181">
        <f t="shared" si="32"/>
        <v>2.5126098786102973</v>
      </c>
      <c r="K86" s="166">
        <f t="shared" si="33"/>
        <v>43916</v>
      </c>
      <c r="L86" s="166">
        <f t="shared" si="34"/>
        <v>96042</v>
      </c>
      <c r="M86" s="167">
        <f t="shared" si="36"/>
        <v>3.7216769094597993E-3</v>
      </c>
      <c r="N86" s="81"/>
    </row>
    <row r="87" spans="1:14" x14ac:dyDescent="0.25">
      <c r="A87" s="1"/>
      <c r="B87" s="165" t="s">
        <v>121</v>
      </c>
      <c r="C87" s="166">
        <v>46816</v>
      </c>
      <c r="D87" s="166">
        <v>14962</v>
      </c>
      <c r="E87" s="166">
        <v>33300</v>
      </c>
      <c r="F87" s="166">
        <v>33738</v>
      </c>
      <c r="G87" s="166">
        <v>45567</v>
      </c>
      <c r="H87" s="166">
        <v>58820</v>
      </c>
      <c r="I87" s="167">
        <f t="shared" si="35"/>
        <v>0.29084644589286102</v>
      </c>
      <c r="J87" s="181">
        <f t="shared" si="32"/>
        <v>0.76636636636636646</v>
      </c>
      <c r="K87" s="166">
        <f t="shared" si="33"/>
        <v>13253</v>
      </c>
      <c r="L87" s="166">
        <f t="shared" si="34"/>
        <v>25520</v>
      </c>
      <c r="M87" s="167">
        <f t="shared" si="36"/>
        <v>1.6304130294670684E-3</v>
      </c>
      <c r="N87" s="81"/>
    </row>
    <row r="88" spans="1:14" x14ac:dyDescent="0.25">
      <c r="A88" s="1"/>
      <c r="B88" s="165" t="s">
        <v>130</v>
      </c>
      <c r="C88" s="166">
        <v>74813</v>
      </c>
      <c r="D88" s="166">
        <v>30460</v>
      </c>
      <c r="E88" s="166">
        <v>20871</v>
      </c>
      <c r="F88" s="166">
        <v>63463</v>
      </c>
      <c r="G88" s="166">
        <v>74935</v>
      </c>
      <c r="H88" s="166">
        <v>68632</v>
      </c>
      <c r="I88" s="167">
        <f t="shared" si="35"/>
        <v>-8.4112897844798806E-2</v>
      </c>
      <c r="J88" s="181">
        <f t="shared" si="32"/>
        <v>2.2883905898136168</v>
      </c>
      <c r="K88" s="166">
        <f t="shared" si="33"/>
        <v>-6303</v>
      </c>
      <c r="L88" s="166">
        <f t="shared" si="34"/>
        <v>47761</v>
      </c>
      <c r="M88" s="167">
        <f t="shared" si="36"/>
        <v>1.9023887629783039E-3</v>
      </c>
      <c r="N88" s="81"/>
    </row>
    <row r="89" spans="1:14" x14ac:dyDescent="0.25">
      <c r="A89" s="164" t="s">
        <v>146</v>
      </c>
      <c r="B89" s="165" t="s">
        <v>133</v>
      </c>
      <c r="C89" s="166">
        <v>112745</v>
      </c>
      <c r="D89" s="166">
        <v>50030</v>
      </c>
      <c r="E89" s="166">
        <v>22441</v>
      </c>
      <c r="F89" s="166">
        <v>59972</v>
      </c>
      <c r="G89" s="166">
        <v>81697</v>
      </c>
      <c r="H89" s="166">
        <v>79675</v>
      </c>
      <c r="I89" s="167">
        <f t="shared" si="35"/>
        <v>-2.4749990819736389E-2</v>
      </c>
      <c r="J89" s="181">
        <f t="shared" si="32"/>
        <v>2.5504211042288669</v>
      </c>
      <c r="K89" s="166">
        <f t="shared" si="33"/>
        <v>-2022</v>
      </c>
      <c r="L89" s="166">
        <f t="shared" si="34"/>
        <v>57234</v>
      </c>
      <c r="M89" s="167">
        <f t="shared" si="36"/>
        <v>2.2084861972592432E-3</v>
      </c>
      <c r="N89" s="81"/>
    </row>
    <row r="90" spans="1:14" x14ac:dyDescent="0.25">
      <c r="A90" s="169" t="s">
        <v>147</v>
      </c>
      <c r="B90" s="170" t="s">
        <v>147</v>
      </c>
      <c r="C90" s="171">
        <f t="shared" ref="C90:H90" si="37">C82-SUM(C83:C89)</f>
        <v>1000183</v>
      </c>
      <c r="D90" s="171">
        <f t="shared" si="37"/>
        <v>306853</v>
      </c>
      <c r="E90" s="171">
        <f t="shared" si="37"/>
        <v>388677</v>
      </c>
      <c r="F90" s="171">
        <f t="shared" si="37"/>
        <v>765846</v>
      </c>
      <c r="G90" s="171">
        <f t="shared" si="37"/>
        <v>1036988</v>
      </c>
      <c r="H90" s="171">
        <f t="shared" si="37"/>
        <v>1184721</v>
      </c>
      <c r="I90" s="172">
        <f t="shared" si="35"/>
        <v>0.14246355791966736</v>
      </c>
      <c r="J90" s="182">
        <f t="shared" si="32"/>
        <v>2.0480862001096027</v>
      </c>
      <c r="K90" s="171">
        <f>H90-G90</f>
        <v>147733</v>
      </c>
      <c r="L90" s="171">
        <f t="shared" si="34"/>
        <v>796044</v>
      </c>
      <c r="M90" s="172">
        <f t="shared" si="36"/>
        <v>3.2838907764081174E-2</v>
      </c>
      <c r="N90" s="81"/>
    </row>
    <row r="91" spans="1:14" s="148" customFormat="1" x14ac:dyDescent="0.25"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</row>
    <row r="92" spans="1:14" x14ac:dyDescent="0.25">
      <c r="A92" s="1">
        <v>3</v>
      </c>
      <c r="B92" s="158" t="s">
        <v>70</v>
      </c>
      <c r="C92" s="178">
        <v>136126</v>
      </c>
      <c r="D92" s="178">
        <v>59047</v>
      </c>
      <c r="E92" s="178">
        <v>83402</v>
      </c>
      <c r="F92" s="178">
        <v>137757</v>
      </c>
      <c r="G92" s="178">
        <v>148334</v>
      </c>
      <c r="H92" s="178">
        <v>152300</v>
      </c>
      <c r="I92" s="179">
        <f>IFERROR(H92/G92-1,"-")</f>
        <v>2.6736958485579887E-2</v>
      </c>
      <c r="J92" s="179">
        <f>IFERROR(H92/E92-1,"-")</f>
        <v>0.82609529747488075</v>
      </c>
      <c r="K92" s="178">
        <f>H92-G92</f>
        <v>3966</v>
      </c>
      <c r="L92" s="178">
        <f>H92-E92</f>
        <v>68898</v>
      </c>
      <c r="M92" s="179">
        <f>H92/H$8</f>
        <v>4.2215556679332626E-3</v>
      </c>
      <c r="N92" s="81"/>
    </row>
    <row r="93" spans="1:14" x14ac:dyDescent="0.25">
      <c r="A93" s="1" t="s">
        <v>98</v>
      </c>
      <c r="B93" s="161" t="s">
        <v>99</v>
      </c>
      <c r="C93" s="162">
        <v>72932</v>
      </c>
      <c r="D93" s="162">
        <v>31800</v>
      </c>
      <c r="E93" s="162">
        <v>42063</v>
      </c>
      <c r="F93" s="162">
        <v>70951</v>
      </c>
      <c r="G93" s="162">
        <v>72432</v>
      </c>
      <c r="H93" s="162">
        <v>71061</v>
      </c>
      <c r="I93" s="163">
        <f>IFERROR(H93/G93-1,"-")</f>
        <v>-1.8928098078197508E-2</v>
      </c>
      <c r="J93" s="180">
        <f t="shared" ref="J93:J104" si="38">IFERROR(H93/E93-1,"-")</f>
        <v>0.68939447970900791</v>
      </c>
      <c r="K93" s="162">
        <f t="shared" ref="K93:K103" si="39">H93-G93</f>
        <v>-1371</v>
      </c>
      <c r="L93" s="162">
        <f t="shared" ref="L93:L104" si="40">H93-E93</f>
        <v>28998</v>
      </c>
      <c r="M93" s="163">
        <f>H93/H$8</f>
        <v>1.9697174479251845E-3</v>
      </c>
      <c r="N93" s="81"/>
    </row>
    <row r="94" spans="1:14" x14ac:dyDescent="0.25">
      <c r="A94" s="164" t="s">
        <v>105</v>
      </c>
      <c r="B94" s="165" t="s">
        <v>105</v>
      </c>
      <c r="C94" s="166">
        <v>33003</v>
      </c>
      <c r="D94" s="166">
        <v>15549</v>
      </c>
      <c r="E94" s="166">
        <v>20037</v>
      </c>
      <c r="F94" s="166">
        <v>30228</v>
      </c>
      <c r="G94" s="166">
        <v>19606</v>
      </c>
      <c r="H94" s="166">
        <v>21646</v>
      </c>
      <c r="I94" s="167">
        <f>IFERROR(H94/G94-1,"-")</f>
        <v>0.10404978067938386</v>
      </c>
      <c r="J94" s="181">
        <f t="shared" si="38"/>
        <v>8.0301442331686346E-2</v>
      </c>
      <c r="K94" s="166">
        <f t="shared" si="39"/>
        <v>2040</v>
      </c>
      <c r="L94" s="166">
        <f t="shared" si="40"/>
        <v>1609</v>
      </c>
      <c r="M94" s="167">
        <f>H94/H$8</f>
        <v>5.9999864732819042E-4</v>
      </c>
      <c r="N94" s="81"/>
    </row>
    <row r="95" spans="1:14" x14ac:dyDescent="0.25">
      <c r="A95" s="164" t="s">
        <v>102</v>
      </c>
      <c r="B95" s="165" t="s">
        <v>102</v>
      </c>
      <c r="C95" s="166">
        <v>39929</v>
      </c>
      <c r="D95" s="166">
        <v>16251</v>
      </c>
      <c r="E95" s="166">
        <v>22026</v>
      </c>
      <c r="F95" s="166">
        <v>40723</v>
      </c>
      <c r="G95" s="166">
        <v>52826</v>
      </c>
      <c r="H95" s="166">
        <v>49415</v>
      </c>
      <c r="I95" s="167">
        <f>IFERROR(H95/G95-1,"-")</f>
        <v>-6.4570476659220888E-2</v>
      </c>
      <c r="J95" s="181">
        <f t="shared" si="38"/>
        <v>1.2434849723054571</v>
      </c>
      <c r="K95" s="166">
        <f t="shared" si="39"/>
        <v>-3411</v>
      </c>
      <c r="L95" s="166">
        <f t="shared" si="40"/>
        <v>27389</v>
      </c>
      <c r="M95" s="167">
        <f>H95/H$8</f>
        <v>1.3697188005969939E-3</v>
      </c>
      <c r="N95" s="81"/>
    </row>
    <row r="96" spans="1:14" x14ac:dyDescent="0.25">
      <c r="A96" s="1"/>
      <c r="B96" s="161" t="s">
        <v>109</v>
      </c>
      <c r="C96" s="162">
        <v>63194</v>
      </c>
      <c r="D96" s="162">
        <v>27247</v>
      </c>
      <c r="E96" s="162">
        <v>41339</v>
      </c>
      <c r="F96" s="162">
        <v>66806</v>
      </c>
      <c r="G96" s="162">
        <v>75902</v>
      </c>
      <c r="H96" s="162">
        <v>81239</v>
      </c>
      <c r="I96" s="163">
        <f>IFERROR(H96/G96-1,"-")</f>
        <v>7.0314352717978368E-2</v>
      </c>
      <c r="J96" s="180">
        <f t="shared" si="38"/>
        <v>0.96519025617455667</v>
      </c>
      <c r="K96" s="162">
        <f t="shared" si="39"/>
        <v>5337</v>
      </c>
      <c r="L96" s="162">
        <f t="shared" si="40"/>
        <v>39900</v>
      </c>
      <c r="M96" s="163">
        <f>H96/H$8</f>
        <v>2.2518382200080785E-3</v>
      </c>
      <c r="N96" s="81"/>
    </row>
    <row r="97" spans="1:14" s="57" customFormat="1" x14ac:dyDescent="0.25">
      <c r="B97" s="165" t="s">
        <v>112</v>
      </c>
      <c r="C97" s="166">
        <v>8082</v>
      </c>
      <c r="D97" s="166">
        <v>5019</v>
      </c>
      <c r="E97" s="166">
        <v>3494</v>
      </c>
      <c r="F97" s="166">
        <v>9249</v>
      </c>
      <c r="G97" s="166">
        <v>11177</v>
      </c>
      <c r="H97" s="166">
        <v>12296</v>
      </c>
      <c r="I97" s="167">
        <f t="shared" ref="I97:I104" si="41">IFERROR(H97/G97-1,"-")</f>
        <v>0.10011631028003931</v>
      </c>
      <c r="J97" s="181">
        <f t="shared" si="38"/>
        <v>2.5191757298225528</v>
      </c>
      <c r="K97" s="166">
        <f t="shared" si="39"/>
        <v>1119</v>
      </c>
      <c r="L97" s="166">
        <f t="shared" si="40"/>
        <v>8802</v>
      </c>
      <c r="M97" s="167">
        <f t="shared" ref="M97:M104" si="42">H97/H$8</f>
        <v>3.4082894611232699E-4</v>
      </c>
      <c r="N97" s="168"/>
    </row>
    <row r="98" spans="1:14" s="57" customFormat="1" x14ac:dyDescent="0.25">
      <c r="B98" s="165" t="s">
        <v>115</v>
      </c>
      <c r="C98" s="166">
        <v>21366</v>
      </c>
      <c r="D98" s="166">
        <v>7473</v>
      </c>
      <c r="E98" s="166">
        <v>15393</v>
      </c>
      <c r="F98" s="166">
        <v>21050</v>
      </c>
      <c r="G98" s="166">
        <v>22639</v>
      </c>
      <c r="H98" s="166">
        <v>25055</v>
      </c>
      <c r="I98" s="167">
        <f t="shared" si="41"/>
        <v>0.10671849463315519</v>
      </c>
      <c r="J98" s="181">
        <f t="shared" si="38"/>
        <v>0.6276879100890016</v>
      </c>
      <c r="K98" s="166">
        <f t="shared" si="39"/>
        <v>2416</v>
      </c>
      <c r="L98" s="166">
        <f t="shared" si="40"/>
        <v>9662</v>
      </c>
      <c r="M98" s="167">
        <f t="shared" si="42"/>
        <v>6.9449164320464806E-4</v>
      </c>
      <c r="N98" s="168"/>
    </row>
    <row r="99" spans="1:14" x14ac:dyDescent="0.25">
      <c r="A99" s="1"/>
      <c r="B99" s="165" t="s">
        <v>118</v>
      </c>
      <c r="C99" s="166">
        <v>8657</v>
      </c>
      <c r="D99" s="166">
        <v>4658</v>
      </c>
      <c r="E99" s="166">
        <v>7148</v>
      </c>
      <c r="F99" s="166">
        <v>7881</v>
      </c>
      <c r="G99" s="166">
        <v>8902</v>
      </c>
      <c r="H99" s="166">
        <v>9750</v>
      </c>
      <c r="I99" s="167">
        <f t="shared" si="41"/>
        <v>9.5259492248932931E-2</v>
      </c>
      <c r="J99" s="181">
        <f t="shared" si="38"/>
        <v>0.36401790710688298</v>
      </c>
      <c r="K99" s="166">
        <f t="shared" si="39"/>
        <v>848</v>
      </c>
      <c r="L99" s="166">
        <f t="shared" si="40"/>
        <v>2602</v>
      </c>
      <c r="M99" s="167">
        <f t="shared" si="42"/>
        <v>2.7025717506467048E-4</v>
      </c>
      <c r="N99" s="81"/>
    </row>
    <row r="100" spans="1:14" x14ac:dyDescent="0.25">
      <c r="A100" s="1"/>
      <c r="B100" s="165" t="s">
        <v>125</v>
      </c>
      <c r="C100" s="166">
        <v>2390</v>
      </c>
      <c r="D100" s="166">
        <v>940</v>
      </c>
      <c r="E100" s="166">
        <v>1385</v>
      </c>
      <c r="F100" s="166">
        <v>4981</v>
      </c>
      <c r="G100" s="166">
        <v>3623</v>
      </c>
      <c r="H100" s="166">
        <v>3800</v>
      </c>
      <c r="I100" s="167">
        <f t="shared" si="41"/>
        <v>4.8854540436102711E-2</v>
      </c>
      <c r="J100" s="181">
        <f t="shared" si="38"/>
        <v>1.743682310469314</v>
      </c>
      <c r="K100" s="166">
        <f t="shared" si="39"/>
        <v>177</v>
      </c>
      <c r="L100" s="166">
        <f t="shared" si="40"/>
        <v>2415</v>
      </c>
      <c r="M100" s="167">
        <f t="shared" si="42"/>
        <v>1.0533100156366643E-4</v>
      </c>
      <c r="N100" s="81"/>
    </row>
    <row r="101" spans="1:14" x14ac:dyDescent="0.25">
      <c r="A101" s="1"/>
      <c r="B101" s="165" t="s">
        <v>121</v>
      </c>
      <c r="C101" s="166">
        <v>1298</v>
      </c>
      <c r="D101" s="166">
        <v>788</v>
      </c>
      <c r="E101" s="166">
        <v>1315</v>
      </c>
      <c r="F101" s="166">
        <v>1892</v>
      </c>
      <c r="G101" s="166">
        <v>1812</v>
      </c>
      <c r="H101" s="166">
        <v>2358</v>
      </c>
      <c r="I101" s="167">
        <f t="shared" si="41"/>
        <v>0.30132450331125837</v>
      </c>
      <c r="J101" s="181">
        <f t="shared" si="38"/>
        <v>0.79315589353612159</v>
      </c>
      <c r="K101" s="166">
        <f t="shared" si="39"/>
        <v>546</v>
      </c>
      <c r="L101" s="166">
        <f t="shared" si="40"/>
        <v>1043</v>
      </c>
      <c r="M101" s="167">
        <f t="shared" si="42"/>
        <v>6.5360658338717225E-5</v>
      </c>
      <c r="N101" s="81"/>
    </row>
    <row r="102" spans="1:14" x14ac:dyDescent="0.25">
      <c r="A102" s="1"/>
      <c r="B102" s="165" t="s">
        <v>130</v>
      </c>
      <c r="C102" s="166">
        <v>444</v>
      </c>
      <c r="D102" s="166">
        <v>599</v>
      </c>
      <c r="E102" s="166">
        <v>275</v>
      </c>
      <c r="F102" s="166">
        <v>817</v>
      </c>
      <c r="G102" s="166">
        <v>420</v>
      </c>
      <c r="H102" s="166">
        <v>782</v>
      </c>
      <c r="I102" s="167">
        <f t="shared" si="41"/>
        <v>0.86190476190476195</v>
      </c>
      <c r="J102" s="181">
        <f t="shared" si="38"/>
        <v>1.8436363636363637</v>
      </c>
      <c r="K102" s="166">
        <f t="shared" si="39"/>
        <v>362</v>
      </c>
      <c r="L102" s="166">
        <f t="shared" si="40"/>
        <v>507</v>
      </c>
      <c r="M102" s="167">
        <f t="shared" si="42"/>
        <v>2.1676011374417671E-5</v>
      </c>
      <c r="N102" s="81"/>
    </row>
    <row r="103" spans="1:14" x14ac:dyDescent="0.25">
      <c r="A103" s="164" t="s">
        <v>146</v>
      </c>
      <c r="B103" s="165" t="s">
        <v>133</v>
      </c>
      <c r="C103" s="166">
        <v>699</v>
      </c>
      <c r="D103" s="166">
        <v>259</v>
      </c>
      <c r="E103" s="166">
        <v>259</v>
      </c>
      <c r="F103" s="166">
        <v>385</v>
      </c>
      <c r="G103" s="166">
        <v>950</v>
      </c>
      <c r="H103" s="166">
        <v>1244</v>
      </c>
      <c r="I103" s="167">
        <f t="shared" si="41"/>
        <v>0.30947368421052635</v>
      </c>
      <c r="J103" s="181">
        <f t="shared" si="38"/>
        <v>3.8030888030888033</v>
      </c>
      <c r="K103" s="166">
        <f t="shared" si="39"/>
        <v>294</v>
      </c>
      <c r="L103" s="166">
        <f t="shared" si="40"/>
        <v>985</v>
      </c>
      <c r="M103" s="167">
        <f t="shared" si="42"/>
        <v>3.4482043669789748E-5</v>
      </c>
      <c r="N103" s="81"/>
    </row>
    <row r="104" spans="1:14" x14ac:dyDescent="0.25">
      <c r="A104" s="169" t="s">
        <v>147</v>
      </c>
      <c r="B104" s="170" t="s">
        <v>147</v>
      </c>
      <c r="C104" s="171">
        <f t="shared" ref="C104:H104" si="43">C96-SUM(C97:C103)</f>
        <v>20258</v>
      </c>
      <c r="D104" s="171">
        <f t="shared" si="43"/>
        <v>7511</v>
      </c>
      <c r="E104" s="171">
        <f t="shared" si="43"/>
        <v>12070</v>
      </c>
      <c r="F104" s="171">
        <f t="shared" si="43"/>
        <v>20551</v>
      </c>
      <c r="G104" s="171">
        <f t="shared" si="43"/>
        <v>26379</v>
      </c>
      <c r="H104" s="171">
        <f t="shared" si="43"/>
        <v>25954</v>
      </c>
      <c r="I104" s="172">
        <f t="shared" si="41"/>
        <v>-1.6111300655824667E-2</v>
      </c>
      <c r="J104" s="182">
        <f t="shared" si="38"/>
        <v>1.1502899751449878</v>
      </c>
      <c r="K104" s="171">
        <f>H104-G104</f>
        <v>-425</v>
      </c>
      <c r="L104" s="171">
        <f t="shared" si="40"/>
        <v>13884</v>
      </c>
      <c r="M104" s="172">
        <f t="shared" si="42"/>
        <v>7.1941074067984176E-4</v>
      </c>
      <c r="N104" s="81"/>
    </row>
    <row r="105" spans="1:14" s="148" customFormat="1" x14ac:dyDescent="0.25"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</row>
    <row r="106" spans="1:14" x14ac:dyDescent="0.25">
      <c r="A106" s="1">
        <v>3</v>
      </c>
      <c r="B106" s="158" t="s">
        <v>70</v>
      </c>
      <c r="C106" s="178">
        <v>1055815</v>
      </c>
      <c r="D106" s="178">
        <v>442013</v>
      </c>
      <c r="E106" s="178">
        <v>749212</v>
      </c>
      <c r="F106" s="178">
        <v>1316064</v>
      </c>
      <c r="G106" s="178">
        <v>1447168</v>
      </c>
      <c r="H106" s="178">
        <v>1453294</v>
      </c>
      <c r="I106" s="179">
        <f>IFERROR(H106/G106-1,"-")</f>
        <v>4.2330952591544957E-3</v>
      </c>
      <c r="J106" s="179">
        <f>IFERROR(H106/E106-1,"-")</f>
        <v>0.9397633780558774</v>
      </c>
      <c r="K106" s="178">
        <f>H106-G106</f>
        <v>6126</v>
      </c>
      <c r="L106" s="178">
        <f>H106-E106</f>
        <v>704082</v>
      </c>
      <c r="M106" s="179">
        <f>H106/H$8</f>
        <v>4.0283398049070274E-2</v>
      </c>
      <c r="N106" s="81"/>
    </row>
    <row r="107" spans="1:14" x14ac:dyDescent="0.25">
      <c r="A107" s="1" t="s">
        <v>98</v>
      </c>
      <c r="B107" s="161" t="s">
        <v>99</v>
      </c>
      <c r="C107" s="162">
        <v>162637</v>
      </c>
      <c r="D107" s="162">
        <v>125264</v>
      </c>
      <c r="E107" s="162">
        <v>199003</v>
      </c>
      <c r="F107" s="162">
        <v>220579</v>
      </c>
      <c r="G107" s="162">
        <v>219096</v>
      </c>
      <c r="H107" s="162">
        <v>207819</v>
      </c>
      <c r="I107" s="163">
        <f>IFERROR(H107/G107-1,"-")</f>
        <v>-5.1470588235294157E-2</v>
      </c>
      <c r="J107" s="180">
        <f t="shared" ref="J107:J118" si="44">IFERROR(H107/E107-1,"-")</f>
        <v>4.4300839685833981E-2</v>
      </c>
      <c r="K107" s="162">
        <f t="shared" ref="K107:K117" si="45">H107-G107</f>
        <v>-11277</v>
      </c>
      <c r="L107" s="162">
        <f t="shared" ref="L107:L118" si="46">H107-E107</f>
        <v>8816</v>
      </c>
      <c r="M107" s="163">
        <f>H107/H$8</f>
        <v>5.7604693194630513E-3</v>
      </c>
      <c r="N107" s="81"/>
    </row>
    <row r="108" spans="1:14" x14ac:dyDescent="0.25">
      <c r="A108" s="164" t="s">
        <v>105</v>
      </c>
      <c r="B108" s="165" t="s">
        <v>105</v>
      </c>
      <c r="C108" s="166">
        <v>42419</v>
      </c>
      <c r="D108" s="166">
        <v>16702</v>
      </c>
      <c r="E108" s="166">
        <v>106031</v>
      </c>
      <c r="F108" s="166">
        <v>75504</v>
      </c>
      <c r="G108" s="166">
        <v>57419</v>
      </c>
      <c r="H108" s="166">
        <v>59079</v>
      </c>
      <c r="I108" s="167">
        <f>IFERROR(H108/G108-1,"-")</f>
        <v>2.8910291018652279E-2</v>
      </c>
      <c r="J108" s="181">
        <f t="shared" si="44"/>
        <v>-0.44281389404985338</v>
      </c>
      <c r="K108" s="166">
        <f t="shared" si="45"/>
        <v>1660</v>
      </c>
      <c r="L108" s="166">
        <f t="shared" si="46"/>
        <v>-46952</v>
      </c>
      <c r="M108" s="167">
        <f>H108/H$8</f>
        <v>1.6375921687841709E-3</v>
      </c>
      <c r="N108" s="81"/>
    </row>
    <row r="109" spans="1:14" x14ac:dyDescent="0.25">
      <c r="A109" s="164" t="s">
        <v>102</v>
      </c>
      <c r="B109" s="165" t="s">
        <v>102</v>
      </c>
      <c r="C109" s="166">
        <v>120218</v>
      </c>
      <c r="D109" s="166">
        <v>108562</v>
      </c>
      <c r="E109" s="166">
        <v>92972</v>
      </c>
      <c r="F109" s="166">
        <v>145075</v>
      </c>
      <c r="G109" s="166">
        <v>161677</v>
      </c>
      <c r="H109" s="166">
        <v>148740</v>
      </c>
      <c r="I109" s="167">
        <f>IFERROR(H109/G109-1,"-")</f>
        <v>-8.0017565887541164E-2</v>
      </c>
      <c r="J109" s="181">
        <f t="shared" si="44"/>
        <v>0.59983650991696424</v>
      </c>
      <c r="K109" s="166">
        <f t="shared" si="45"/>
        <v>-12937</v>
      </c>
      <c r="L109" s="166">
        <f t="shared" si="46"/>
        <v>55768</v>
      </c>
      <c r="M109" s="167">
        <f>H109/H$8</f>
        <v>4.1228771506788804E-3</v>
      </c>
      <c r="N109" s="81"/>
    </row>
    <row r="110" spans="1:14" x14ac:dyDescent="0.25">
      <c r="A110" s="1"/>
      <c r="B110" s="161" t="s">
        <v>109</v>
      </c>
      <c r="C110" s="162">
        <v>893178</v>
      </c>
      <c r="D110" s="162">
        <v>316749</v>
      </c>
      <c r="E110" s="162">
        <v>550209</v>
      </c>
      <c r="F110" s="162">
        <v>1095485</v>
      </c>
      <c r="G110" s="162">
        <v>1228072</v>
      </c>
      <c r="H110" s="162">
        <v>1245475</v>
      </c>
      <c r="I110" s="163">
        <f>IFERROR(H110/G110-1,"-")</f>
        <v>1.4170993231667151E-2</v>
      </c>
      <c r="J110" s="180">
        <f t="shared" si="44"/>
        <v>1.2636398168695897</v>
      </c>
      <c r="K110" s="162">
        <f t="shared" si="45"/>
        <v>17403</v>
      </c>
      <c r="L110" s="162">
        <f t="shared" si="46"/>
        <v>695266</v>
      </c>
      <c r="M110" s="163">
        <f>H110/H$8</f>
        <v>3.4522928729607223E-2</v>
      </c>
      <c r="N110" s="81"/>
    </row>
    <row r="111" spans="1:14" s="57" customFormat="1" x14ac:dyDescent="0.25">
      <c r="B111" s="165" t="s">
        <v>112</v>
      </c>
      <c r="C111" s="166">
        <v>476582</v>
      </c>
      <c r="D111" s="166">
        <v>181253</v>
      </c>
      <c r="E111" s="166">
        <v>251557</v>
      </c>
      <c r="F111" s="166">
        <v>673877</v>
      </c>
      <c r="G111" s="166">
        <v>775590</v>
      </c>
      <c r="H111" s="166">
        <v>761721</v>
      </c>
      <c r="I111" s="167">
        <f t="shared" ref="I111:I118" si="47">IFERROR(H111/G111-1,"-")</f>
        <v>-1.7881870575948589E-2</v>
      </c>
      <c r="J111" s="181">
        <f t="shared" si="44"/>
        <v>2.0280254574509953</v>
      </c>
      <c r="K111" s="166">
        <f t="shared" si="45"/>
        <v>-13869</v>
      </c>
      <c r="L111" s="166">
        <f t="shared" si="46"/>
        <v>510164</v>
      </c>
      <c r="M111" s="167">
        <f t="shared" ref="M111:M118" si="48">H111/H$8</f>
        <v>2.111390416896778E-2</v>
      </c>
      <c r="N111" s="168"/>
    </row>
    <row r="112" spans="1:14" s="57" customFormat="1" x14ac:dyDescent="0.25">
      <c r="B112" s="165" t="s">
        <v>115</v>
      </c>
      <c r="C112" s="166">
        <v>91753</v>
      </c>
      <c r="D112" s="166">
        <v>22554</v>
      </c>
      <c r="E112" s="166">
        <v>57079</v>
      </c>
      <c r="F112" s="166">
        <v>45927</v>
      </c>
      <c r="G112" s="166">
        <v>60304</v>
      </c>
      <c r="H112" s="166">
        <v>60756</v>
      </c>
      <c r="I112" s="167">
        <f t="shared" si="47"/>
        <v>7.4953568585831576E-3</v>
      </c>
      <c r="J112" s="181">
        <f t="shared" si="44"/>
        <v>6.4419488778710177E-2</v>
      </c>
      <c r="K112" s="166">
        <f t="shared" si="45"/>
        <v>452</v>
      </c>
      <c r="L112" s="166">
        <f t="shared" si="46"/>
        <v>3677</v>
      </c>
      <c r="M112" s="167">
        <f t="shared" si="48"/>
        <v>1.6840764028952942E-3</v>
      </c>
      <c r="N112" s="168"/>
    </row>
    <row r="113" spans="1:14" x14ac:dyDescent="0.25">
      <c r="A113" s="1"/>
      <c r="B113" s="165" t="s">
        <v>118</v>
      </c>
      <c r="C113" s="166">
        <v>92528</v>
      </c>
      <c r="D113" s="166">
        <v>13883</v>
      </c>
      <c r="E113" s="166">
        <v>67210</v>
      </c>
      <c r="F113" s="166">
        <v>65652</v>
      </c>
      <c r="G113" s="166">
        <v>76293</v>
      </c>
      <c r="H113" s="166">
        <v>85229</v>
      </c>
      <c r="I113" s="167">
        <f t="shared" si="47"/>
        <v>0.1171273904552188</v>
      </c>
      <c r="J113" s="181">
        <f t="shared" si="44"/>
        <v>0.26809998512126176</v>
      </c>
      <c r="K113" s="166">
        <f t="shared" si="45"/>
        <v>8936</v>
      </c>
      <c r="L113" s="166">
        <f t="shared" si="46"/>
        <v>18019</v>
      </c>
      <c r="M113" s="167">
        <f t="shared" si="48"/>
        <v>2.362435771649928E-3</v>
      </c>
      <c r="N113" s="81"/>
    </row>
    <row r="114" spans="1:14" x14ac:dyDescent="0.25">
      <c r="A114" s="1"/>
      <c r="B114" s="165" t="s">
        <v>125</v>
      </c>
      <c r="C114" s="166">
        <v>18644</v>
      </c>
      <c r="D114" s="166">
        <v>9005</v>
      </c>
      <c r="E114" s="166">
        <v>29461</v>
      </c>
      <c r="F114" s="166">
        <v>41263</v>
      </c>
      <c r="G114" s="166">
        <v>42135</v>
      </c>
      <c r="H114" s="166">
        <v>41377</v>
      </c>
      <c r="I114" s="167">
        <f t="shared" si="47"/>
        <v>-1.7989794707487849E-2</v>
      </c>
      <c r="J114" s="181">
        <f t="shared" si="44"/>
        <v>0.40446692237194926</v>
      </c>
      <c r="K114" s="166">
        <f t="shared" si="45"/>
        <v>-758</v>
      </c>
      <c r="L114" s="166">
        <f t="shared" si="46"/>
        <v>11916</v>
      </c>
      <c r="M114" s="167">
        <f t="shared" si="48"/>
        <v>1.1469160136052174E-3</v>
      </c>
      <c r="N114" s="81"/>
    </row>
    <row r="115" spans="1:14" x14ac:dyDescent="0.25">
      <c r="A115" s="1"/>
      <c r="B115" s="165" t="s">
        <v>121</v>
      </c>
      <c r="C115" s="166">
        <v>29965</v>
      </c>
      <c r="D115" s="166">
        <v>19818</v>
      </c>
      <c r="E115" s="166">
        <v>36897</v>
      </c>
      <c r="F115" s="166">
        <v>41249</v>
      </c>
      <c r="G115" s="166">
        <v>42266</v>
      </c>
      <c r="H115" s="166">
        <v>33197</v>
      </c>
      <c r="I115" s="167">
        <f t="shared" si="47"/>
        <v>-0.21456963043581134</v>
      </c>
      <c r="J115" s="181">
        <f t="shared" si="44"/>
        <v>-0.10027915548689592</v>
      </c>
      <c r="K115" s="166">
        <f t="shared" si="45"/>
        <v>-9069</v>
      </c>
      <c r="L115" s="166">
        <f t="shared" si="46"/>
        <v>-3700</v>
      </c>
      <c r="M115" s="167">
        <f t="shared" si="48"/>
        <v>9.2017717339711437E-4</v>
      </c>
      <c r="N115" s="81"/>
    </row>
    <row r="116" spans="1:14" x14ac:dyDescent="0.25">
      <c r="A116" s="1"/>
      <c r="B116" s="165" t="s">
        <v>130</v>
      </c>
      <c r="C116" s="166">
        <v>5890</v>
      </c>
      <c r="D116" s="166">
        <v>2343</v>
      </c>
      <c r="E116" s="166">
        <v>2314</v>
      </c>
      <c r="F116" s="166">
        <v>11983</v>
      </c>
      <c r="G116" s="166">
        <v>11780</v>
      </c>
      <c r="H116" s="166">
        <v>11633</v>
      </c>
      <c r="I116" s="167">
        <f t="shared" si="47"/>
        <v>-1.2478777589134071E-2</v>
      </c>
      <c r="J116" s="181">
        <f t="shared" si="44"/>
        <v>4.0272255834053583</v>
      </c>
      <c r="K116" s="166">
        <f t="shared" si="45"/>
        <v>-147</v>
      </c>
      <c r="L116" s="166">
        <f t="shared" si="46"/>
        <v>9319</v>
      </c>
      <c r="M116" s="167">
        <f t="shared" si="48"/>
        <v>3.2245145820792941E-4</v>
      </c>
      <c r="N116" s="81"/>
    </row>
    <row r="117" spans="1:14" x14ac:dyDescent="0.25">
      <c r="A117" s="164" t="s">
        <v>146</v>
      </c>
      <c r="B117" s="165" t="s">
        <v>133</v>
      </c>
      <c r="C117" s="166">
        <v>13480</v>
      </c>
      <c r="D117" s="166">
        <v>7286</v>
      </c>
      <c r="E117" s="166">
        <v>3610</v>
      </c>
      <c r="F117" s="166">
        <v>7507</v>
      </c>
      <c r="G117" s="166">
        <v>7656</v>
      </c>
      <c r="H117" s="166">
        <v>10984</v>
      </c>
      <c r="I117" s="167">
        <f t="shared" si="47"/>
        <v>0.4346917450365726</v>
      </c>
      <c r="J117" s="181">
        <f t="shared" si="44"/>
        <v>2.0426592797783933</v>
      </c>
      <c r="K117" s="166">
        <f t="shared" si="45"/>
        <v>3328</v>
      </c>
      <c r="L117" s="166">
        <f t="shared" si="46"/>
        <v>7374</v>
      </c>
      <c r="M117" s="167">
        <f t="shared" si="48"/>
        <v>3.0446203188824001E-4</v>
      </c>
      <c r="N117" s="81"/>
    </row>
    <row r="118" spans="1:14" x14ac:dyDescent="0.25">
      <c r="A118" s="169" t="s">
        <v>147</v>
      </c>
      <c r="B118" s="170" t="s">
        <v>147</v>
      </c>
      <c r="C118" s="171">
        <f t="shared" ref="C118:H118" si="49">C110-SUM(C111:C117)</f>
        <v>164336</v>
      </c>
      <c r="D118" s="171">
        <f t="shared" si="49"/>
        <v>60607</v>
      </c>
      <c r="E118" s="171">
        <f t="shared" si="49"/>
        <v>102081</v>
      </c>
      <c r="F118" s="171">
        <f t="shared" si="49"/>
        <v>208027</v>
      </c>
      <c r="G118" s="171">
        <f t="shared" si="49"/>
        <v>212048</v>
      </c>
      <c r="H118" s="171">
        <f t="shared" si="49"/>
        <v>240578</v>
      </c>
      <c r="I118" s="172">
        <f t="shared" si="47"/>
        <v>0.13454500867728059</v>
      </c>
      <c r="J118" s="182">
        <f t="shared" si="44"/>
        <v>1.3567363172382714</v>
      </c>
      <c r="K118" s="171">
        <f>H118-G118</f>
        <v>28530</v>
      </c>
      <c r="L118" s="171">
        <f t="shared" si="46"/>
        <v>138497</v>
      </c>
      <c r="M118" s="172">
        <f t="shared" si="48"/>
        <v>6.6685057089957223E-3</v>
      </c>
      <c r="N118" s="81"/>
    </row>
    <row r="119" spans="1:14" s="148" customFormat="1" x14ac:dyDescent="0.25"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</row>
    <row r="120" spans="1:14" x14ac:dyDescent="0.25">
      <c r="A120" s="1">
        <v>3</v>
      </c>
      <c r="B120" s="158" t="s">
        <v>70</v>
      </c>
      <c r="C120" s="178">
        <v>503437</v>
      </c>
      <c r="D120" s="178">
        <v>216673</v>
      </c>
      <c r="E120" s="178">
        <v>359169</v>
      </c>
      <c r="F120" s="178">
        <v>543499</v>
      </c>
      <c r="G120" s="178">
        <v>576462</v>
      </c>
      <c r="H120" s="178">
        <v>584273</v>
      </c>
      <c r="I120" s="179">
        <f>IFERROR(H120/G120-1,"-")</f>
        <v>1.3549895743344642E-2</v>
      </c>
      <c r="J120" s="179">
        <f>IFERROR(H120/E120-1,"-")</f>
        <v>0.6267356035738052</v>
      </c>
      <c r="K120" s="178">
        <f>H120-G120</f>
        <v>7811</v>
      </c>
      <c r="L120" s="178">
        <f>H120-E120</f>
        <v>225104</v>
      </c>
      <c r="M120" s="179">
        <f>H120/H$8</f>
        <v>1.6195279020160019E-2</v>
      </c>
      <c r="N120" s="81"/>
    </row>
    <row r="121" spans="1:14" x14ac:dyDescent="0.25">
      <c r="A121" s="1" t="s">
        <v>98</v>
      </c>
      <c r="B121" s="161" t="s">
        <v>99</v>
      </c>
      <c r="C121" s="162">
        <v>235408</v>
      </c>
      <c r="D121" s="162">
        <v>116562</v>
      </c>
      <c r="E121" s="162">
        <v>206631</v>
      </c>
      <c r="F121" s="162">
        <v>271944</v>
      </c>
      <c r="G121" s="162">
        <v>302350</v>
      </c>
      <c r="H121" s="162">
        <v>308399</v>
      </c>
      <c r="I121" s="163">
        <f>IFERROR(H121/G121-1,"-")</f>
        <v>2.0006614850339055E-2</v>
      </c>
      <c r="J121" s="180">
        <f t="shared" ref="J121:J132" si="50">IFERROR(H121/E121-1,"-")</f>
        <v>0.49251080428396521</v>
      </c>
      <c r="K121" s="162">
        <f t="shared" ref="K121:K131" si="51">H121-G121</f>
        <v>6049</v>
      </c>
      <c r="L121" s="162">
        <f t="shared" ref="L121:L132" si="52">H121-E121</f>
        <v>101768</v>
      </c>
      <c r="M121" s="163">
        <f>H121/H$8</f>
        <v>8.5484146187455694E-3</v>
      </c>
      <c r="N121" s="81"/>
    </row>
    <row r="122" spans="1:14" x14ac:dyDescent="0.25">
      <c r="A122" s="164" t="s">
        <v>105</v>
      </c>
      <c r="B122" s="165" t="s">
        <v>105</v>
      </c>
      <c r="C122" s="166">
        <v>110711</v>
      </c>
      <c r="D122" s="166">
        <v>45374</v>
      </c>
      <c r="E122" s="166">
        <v>96469</v>
      </c>
      <c r="F122" s="166">
        <v>128559</v>
      </c>
      <c r="G122" s="166">
        <v>120954</v>
      </c>
      <c r="H122" s="166">
        <v>133909</v>
      </c>
      <c r="I122" s="167">
        <f>IFERROR(H122/G122-1,"-")</f>
        <v>0.10710683400300947</v>
      </c>
      <c r="J122" s="181">
        <f t="shared" si="50"/>
        <v>0.38810395049186774</v>
      </c>
      <c r="K122" s="166">
        <f t="shared" si="51"/>
        <v>12955</v>
      </c>
      <c r="L122" s="166">
        <f t="shared" si="52"/>
        <v>37440</v>
      </c>
      <c r="M122" s="167">
        <f>H122/H$8</f>
        <v>3.7117813390497392E-3</v>
      </c>
      <c r="N122" s="81"/>
    </row>
    <row r="123" spans="1:14" x14ac:dyDescent="0.25">
      <c r="A123" s="164" t="s">
        <v>102</v>
      </c>
      <c r="B123" s="165" t="s">
        <v>102</v>
      </c>
      <c r="C123" s="166">
        <v>124697</v>
      </c>
      <c r="D123" s="166">
        <v>71188</v>
      </c>
      <c r="E123" s="166">
        <v>110162</v>
      </c>
      <c r="F123" s="166">
        <v>143385</v>
      </c>
      <c r="G123" s="166">
        <v>181396</v>
      </c>
      <c r="H123" s="166">
        <v>174490</v>
      </c>
      <c r="I123" s="167">
        <f>IFERROR(H123/G123-1,"-")</f>
        <v>-3.807140179496793E-2</v>
      </c>
      <c r="J123" s="181">
        <f t="shared" si="50"/>
        <v>0.58394001561336939</v>
      </c>
      <c r="K123" s="166">
        <f t="shared" si="51"/>
        <v>-6906</v>
      </c>
      <c r="L123" s="166">
        <f t="shared" si="52"/>
        <v>64328</v>
      </c>
      <c r="M123" s="167">
        <f>H123/H$8</f>
        <v>4.8366332796958306E-3</v>
      </c>
      <c r="N123" s="81"/>
    </row>
    <row r="124" spans="1:14" x14ac:dyDescent="0.25">
      <c r="A124" s="1"/>
      <c r="B124" s="161" t="s">
        <v>109</v>
      </c>
      <c r="C124" s="162">
        <v>268029</v>
      </c>
      <c r="D124" s="162">
        <v>100111</v>
      </c>
      <c r="E124" s="162">
        <v>152538</v>
      </c>
      <c r="F124" s="162">
        <v>271555</v>
      </c>
      <c r="G124" s="162">
        <v>274112</v>
      </c>
      <c r="H124" s="162">
        <v>275874</v>
      </c>
      <c r="I124" s="163">
        <f>IFERROR(H124/G124-1,"-")</f>
        <v>6.4280294186318532E-3</v>
      </c>
      <c r="J124" s="180">
        <f t="shared" si="50"/>
        <v>0.80855917869645588</v>
      </c>
      <c r="K124" s="162">
        <f t="shared" si="51"/>
        <v>1762</v>
      </c>
      <c r="L124" s="162">
        <f t="shared" si="52"/>
        <v>123336</v>
      </c>
      <c r="M124" s="163">
        <f>H124/H$8</f>
        <v>7.6468644014144509E-3</v>
      </c>
      <c r="N124" s="81"/>
    </row>
    <row r="125" spans="1:14" s="57" customFormat="1" x14ac:dyDescent="0.25">
      <c r="B125" s="165" t="s">
        <v>112</v>
      </c>
      <c r="C125" s="166">
        <v>33000</v>
      </c>
      <c r="D125" s="166">
        <v>11431</v>
      </c>
      <c r="E125" s="166">
        <v>11117</v>
      </c>
      <c r="F125" s="166">
        <v>33351</v>
      </c>
      <c r="G125" s="166">
        <v>40267</v>
      </c>
      <c r="H125" s="166">
        <v>36521</v>
      </c>
      <c r="I125" s="167">
        <f t="shared" ref="I125:I132" si="53">IFERROR(H125/G125-1,"-")</f>
        <v>-9.3029031216628977E-2</v>
      </c>
      <c r="J125" s="181">
        <f t="shared" si="50"/>
        <v>2.2851488710983179</v>
      </c>
      <c r="K125" s="166">
        <f t="shared" si="51"/>
        <v>-3746</v>
      </c>
      <c r="L125" s="166">
        <f t="shared" si="52"/>
        <v>25404</v>
      </c>
      <c r="M125" s="167">
        <f t="shared" ref="M125:M132" si="54">H125/H$8</f>
        <v>1.0123140810807006E-3</v>
      </c>
      <c r="N125" s="168"/>
    </row>
    <row r="126" spans="1:14" s="57" customFormat="1" x14ac:dyDescent="0.25">
      <c r="B126" s="165" t="s">
        <v>115</v>
      </c>
      <c r="C126" s="166">
        <v>30865</v>
      </c>
      <c r="D126" s="166">
        <v>11548</v>
      </c>
      <c r="E126" s="166">
        <v>23428</v>
      </c>
      <c r="F126" s="166">
        <v>34791</v>
      </c>
      <c r="G126" s="166">
        <v>43445</v>
      </c>
      <c r="H126" s="166">
        <v>42161</v>
      </c>
      <c r="I126" s="167">
        <f t="shared" si="53"/>
        <v>-2.9554609276096211E-2</v>
      </c>
      <c r="J126" s="181">
        <f t="shared" si="50"/>
        <v>0.79959877070172447</v>
      </c>
      <c r="K126" s="166">
        <f t="shared" si="51"/>
        <v>-1284</v>
      </c>
      <c r="L126" s="166">
        <f t="shared" si="52"/>
        <v>18733</v>
      </c>
      <c r="M126" s="167">
        <f t="shared" si="54"/>
        <v>1.1686474623488791E-3</v>
      </c>
      <c r="N126" s="168"/>
    </row>
    <row r="127" spans="1:14" x14ac:dyDescent="0.25">
      <c r="A127" s="1"/>
      <c r="B127" s="165" t="s">
        <v>118</v>
      </c>
      <c r="C127" s="166">
        <v>20310</v>
      </c>
      <c r="D127" s="166">
        <v>7014</v>
      </c>
      <c r="E127" s="166">
        <v>18250</v>
      </c>
      <c r="F127" s="166">
        <v>23874</v>
      </c>
      <c r="G127" s="166">
        <v>26737</v>
      </c>
      <c r="H127" s="166">
        <v>26375</v>
      </c>
      <c r="I127" s="167">
        <f t="shared" si="53"/>
        <v>-1.3539290122302372E-2</v>
      </c>
      <c r="J127" s="181">
        <f t="shared" si="50"/>
        <v>0.4452054794520548</v>
      </c>
      <c r="K127" s="166">
        <f t="shared" si="51"/>
        <v>-362</v>
      </c>
      <c r="L127" s="166">
        <f t="shared" si="52"/>
        <v>8125</v>
      </c>
      <c r="M127" s="167">
        <f t="shared" si="54"/>
        <v>7.3108030690571108E-4</v>
      </c>
      <c r="N127" s="81"/>
    </row>
    <row r="128" spans="1:14" x14ac:dyDescent="0.25">
      <c r="A128" s="1"/>
      <c r="B128" s="165" t="s">
        <v>125</v>
      </c>
      <c r="C128" s="166">
        <v>4930</v>
      </c>
      <c r="D128" s="166">
        <v>1882</v>
      </c>
      <c r="E128" s="166">
        <v>3678</v>
      </c>
      <c r="F128" s="166">
        <v>6463</v>
      </c>
      <c r="G128" s="166">
        <v>7383</v>
      </c>
      <c r="H128" s="166">
        <v>7428</v>
      </c>
      <c r="I128" s="167">
        <f t="shared" si="53"/>
        <v>6.0950832994717263E-3</v>
      </c>
      <c r="J128" s="181">
        <f t="shared" si="50"/>
        <v>1.0195758564437196</v>
      </c>
      <c r="K128" s="166">
        <f t="shared" si="51"/>
        <v>45</v>
      </c>
      <c r="L128" s="166">
        <f t="shared" si="52"/>
        <v>3750</v>
      </c>
      <c r="M128" s="167">
        <f t="shared" si="54"/>
        <v>2.0589438937234587E-4</v>
      </c>
      <c r="N128" s="81"/>
    </row>
    <row r="129" spans="1:14" x14ac:dyDescent="0.25">
      <c r="A129" s="1"/>
      <c r="B129" s="165" t="s">
        <v>121</v>
      </c>
      <c r="C129" s="166">
        <v>3923</v>
      </c>
      <c r="D129" s="166">
        <v>1919</v>
      </c>
      <c r="E129" s="166">
        <v>3450</v>
      </c>
      <c r="F129" s="166">
        <v>4851</v>
      </c>
      <c r="G129" s="166">
        <v>5958</v>
      </c>
      <c r="H129" s="166">
        <v>5916</v>
      </c>
      <c r="I129" s="167">
        <f t="shared" si="53"/>
        <v>-7.0493454179254567E-3</v>
      </c>
      <c r="J129" s="181">
        <f t="shared" si="50"/>
        <v>0.71478260869565213</v>
      </c>
      <c r="K129" s="166">
        <f t="shared" si="51"/>
        <v>-42</v>
      </c>
      <c r="L129" s="166">
        <f t="shared" si="52"/>
        <v>2466</v>
      </c>
      <c r="M129" s="167">
        <f t="shared" si="54"/>
        <v>1.6398373822385542E-4</v>
      </c>
      <c r="N129" s="81"/>
    </row>
    <row r="130" spans="1:14" x14ac:dyDescent="0.25">
      <c r="A130" s="1"/>
      <c r="B130" s="165" t="s">
        <v>130</v>
      </c>
      <c r="C130" s="166">
        <v>4303</v>
      </c>
      <c r="D130" s="166">
        <v>1701</v>
      </c>
      <c r="E130" s="166">
        <v>1442</v>
      </c>
      <c r="F130" s="166">
        <v>2747</v>
      </c>
      <c r="G130" s="166">
        <v>3505</v>
      </c>
      <c r="H130" s="166">
        <v>3870</v>
      </c>
      <c r="I130" s="167">
        <f t="shared" si="53"/>
        <v>0.10413694721825961</v>
      </c>
      <c r="J130" s="181">
        <f t="shared" si="50"/>
        <v>1.6837725381414703</v>
      </c>
      <c r="K130" s="166">
        <f t="shared" si="51"/>
        <v>365</v>
      </c>
      <c r="L130" s="166">
        <f t="shared" si="52"/>
        <v>2428</v>
      </c>
      <c r="M130" s="167">
        <f t="shared" si="54"/>
        <v>1.0727130948720765E-4</v>
      </c>
      <c r="N130" s="81"/>
    </row>
    <row r="131" spans="1:14" x14ac:dyDescent="0.25">
      <c r="A131" s="164" t="s">
        <v>146</v>
      </c>
      <c r="B131" s="165" t="s">
        <v>133</v>
      </c>
      <c r="C131" s="166">
        <v>5879</v>
      </c>
      <c r="D131" s="166">
        <v>2155</v>
      </c>
      <c r="E131" s="166">
        <v>2010</v>
      </c>
      <c r="F131" s="166">
        <v>4022</v>
      </c>
      <c r="G131" s="166">
        <v>4912</v>
      </c>
      <c r="H131" s="166">
        <v>5417</v>
      </c>
      <c r="I131" s="167">
        <f t="shared" si="53"/>
        <v>0.10280944625407162</v>
      </c>
      <c r="J131" s="181">
        <f t="shared" si="50"/>
        <v>1.6950248756218906</v>
      </c>
      <c r="K131" s="166">
        <f t="shared" si="51"/>
        <v>505</v>
      </c>
      <c r="L131" s="166">
        <f t="shared" si="52"/>
        <v>3407</v>
      </c>
      <c r="M131" s="167">
        <f t="shared" si="54"/>
        <v>1.5015211459746872E-4</v>
      </c>
      <c r="N131" s="81"/>
    </row>
    <row r="132" spans="1:14" x14ac:dyDescent="0.25">
      <c r="A132" s="169" t="s">
        <v>147</v>
      </c>
      <c r="B132" s="170" t="s">
        <v>147</v>
      </c>
      <c r="C132" s="171">
        <f t="shared" ref="C132:H132" si="55">C124-SUM(C125:C131)</f>
        <v>164819</v>
      </c>
      <c r="D132" s="171">
        <f t="shared" si="55"/>
        <v>62461</v>
      </c>
      <c r="E132" s="171">
        <f t="shared" si="55"/>
        <v>89163</v>
      </c>
      <c r="F132" s="171">
        <f t="shared" si="55"/>
        <v>161456</v>
      </c>
      <c r="G132" s="171">
        <f t="shared" si="55"/>
        <v>141905</v>
      </c>
      <c r="H132" s="171">
        <f t="shared" si="55"/>
        <v>148186</v>
      </c>
      <c r="I132" s="172">
        <f t="shared" si="53"/>
        <v>4.4262006271801546E-2</v>
      </c>
      <c r="J132" s="182">
        <f t="shared" si="50"/>
        <v>0.66196740800556286</v>
      </c>
      <c r="K132" s="171">
        <f>H132-G132</f>
        <v>6281</v>
      </c>
      <c r="L132" s="171">
        <f t="shared" si="52"/>
        <v>59023</v>
      </c>
      <c r="M132" s="172">
        <f t="shared" si="54"/>
        <v>4.1075209993982828E-3</v>
      </c>
      <c r="N132" s="81"/>
    </row>
    <row r="133" spans="1:14" s="148" customFormat="1" x14ac:dyDescent="0.25"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</row>
    <row r="134" spans="1:14" x14ac:dyDescent="0.25">
      <c r="A134" s="1">
        <v>3</v>
      </c>
      <c r="B134" s="158" t="s">
        <v>70</v>
      </c>
      <c r="C134" s="178">
        <v>1856756</v>
      </c>
      <c r="D134" s="178">
        <v>610766</v>
      </c>
      <c r="E134" s="178">
        <v>774989</v>
      </c>
      <c r="F134" s="178">
        <v>1753117</v>
      </c>
      <c r="G134" s="178">
        <v>1886738</v>
      </c>
      <c r="H134" s="178">
        <v>1988780</v>
      </c>
      <c r="I134" s="179">
        <f>IFERROR(H134/G134-1,"-")</f>
        <v>5.4083820859069931E-2</v>
      </c>
      <c r="J134" s="179">
        <f>IFERROR(H134/E134-1,"-")</f>
        <v>1.566204165478478</v>
      </c>
      <c r="K134" s="178">
        <f>H134-G134</f>
        <v>102042</v>
      </c>
      <c r="L134" s="178">
        <f>H134-E134</f>
        <v>1213791</v>
      </c>
      <c r="M134" s="179">
        <f>H134/H$8</f>
        <v>5.512636560257593E-2</v>
      </c>
      <c r="N134" s="81"/>
    </row>
    <row r="135" spans="1:14" x14ac:dyDescent="0.25">
      <c r="A135" s="1" t="s">
        <v>98</v>
      </c>
      <c r="B135" s="161" t="s">
        <v>99</v>
      </c>
      <c r="C135" s="162">
        <v>192906</v>
      </c>
      <c r="D135" s="162">
        <v>77176</v>
      </c>
      <c r="E135" s="162">
        <v>141993</v>
      </c>
      <c r="F135" s="162">
        <v>105219</v>
      </c>
      <c r="G135" s="162">
        <v>114083</v>
      </c>
      <c r="H135" s="162">
        <v>103740</v>
      </c>
      <c r="I135" s="163">
        <f>IFERROR(H135/G135-1,"-")</f>
        <v>-9.0662061832174845E-2</v>
      </c>
      <c r="J135" s="180">
        <f t="shared" ref="J135:J146" si="56">IFERROR(H135/E135-1,"-")</f>
        <v>-0.26940060425513934</v>
      </c>
      <c r="K135" s="162">
        <f t="shared" ref="K135:K145" si="57">H135-G135</f>
        <v>-10343</v>
      </c>
      <c r="L135" s="162">
        <f t="shared" ref="L135:L146" si="58">H135-E135</f>
        <v>-38253</v>
      </c>
      <c r="M135" s="163">
        <f>H135/H$8</f>
        <v>2.8755363426880938E-3</v>
      </c>
      <c r="N135" s="81"/>
    </row>
    <row r="136" spans="1:14" x14ac:dyDescent="0.25">
      <c r="A136" s="164" t="s">
        <v>105</v>
      </c>
      <c r="B136" s="165" t="s">
        <v>105</v>
      </c>
      <c r="C136" s="166">
        <v>94828</v>
      </c>
      <c r="D136" s="166">
        <v>51058</v>
      </c>
      <c r="E136" s="166">
        <v>86437</v>
      </c>
      <c r="F136" s="166">
        <v>57546</v>
      </c>
      <c r="G136" s="166">
        <v>60090</v>
      </c>
      <c r="H136" s="166">
        <v>47885</v>
      </c>
      <c r="I136" s="167">
        <f>IFERROR(H136/G136-1,"-")</f>
        <v>-0.2031119986686637</v>
      </c>
      <c r="J136" s="181">
        <f t="shared" si="56"/>
        <v>-0.44601270289343686</v>
      </c>
      <c r="K136" s="166">
        <f t="shared" si="57"/>
        <v>-12205</v>
      </c>
      <c r="L136" s="166">
        <f t="shared" si="58"/>
        <v>-38552</v>
      </c>
      <c r="M136" s="167">
        <f>H136/H$8</f>
        <v>1.3273092131253072E-3</v>
      </c>
      <c r="N136" s="81"/>
    </row>
    <row r="137" spans="1:14" x14ac:dyDescent="0.25">
      <c r="A137" s="164" t="s">
        <v>102</v>
      </c>
      <c r="B137" s="165" t="s">
        <v>102</v>
      </c>
      <c r="C137" s="166">
        <v>98078</v>
      </c>
      <c r="D137" s="166">
        <v>26118</v>
      </c>
      <c r="E137" s="166">
        <v>55556</v>
      </c>
      <c r="F137" s="166">
        <v>47673</v>
      </c>
      <c r="G137" s="166">
        <v>53993</v>
      </c>
      <c r="H137" s="166">
        <v>55855</v>
      </c>
      <c r="I137" s="167">
        <f>IFERROR(H137/G137-1,"-")</f>
        <v>3.4485951882651467E-2</v>
      </c>
      <c r="J137" s="181">
        <f t="shared" si="56"/>
        <v>5.3819569443445126E-3</v>
      </c>
      <c r="K137" s="166">
        <f t="shared" si="57"/>
        <v>1862</v>
      </c>
      <c r="L137" s="166">
        <f t="shared" si="58"/>
        <v>299</v>
      </c>
      <c r="M137" s="167">
        <f>H137/H$8</f>
        <v>1.5482271295627866E-3</v>
      </c>
      <c r="N137" s="81"/>
    </row>
    <row r="138" spans="1:14" x14ac:dyDescent="0.25">
      <c r="A138" s="1"/>
      <c r="B138" s="161" t="s">
        <v>109</v>
      </c>
      <c r="C138" s="162">
        <v>1663850</v>
      </c>
      <c r="D138" s="162">
        <v>533590</v>
      </c>
      <c r="E138" s="162">
        <v>632996</v>
      </c>
      <c r="F138" s="162">
        <v>1647898</v>
      </c>
      <c r="G138" s="162">
        <v>1772655</v>
      </c>
      <c r="H138" s="162">
        <v>1885040</v>
      </c>
      <c r="I138" s="163">
        <f>IFERROR(H138/G138-1,"-")</f>
        <v>6.3399251405377832E-2</v>
      </c>
      <c r="J138" s="180">
        <f t="shared" si="56"/>
        <v>1.9779651056246803</v>
      </c>
      <c r="K138" s="162">
        <f t="shared" si="57"/>
        <v>112385</v>
      </c>
      <c r="L138" s="162">
        <f t="shared" si="58"/>
        <v>1252044</v>
      </c>
      <c r="M138" s="163">
        <f>H138/H$8</f>
        <v>5.2250829259887839E-2</v>
      </c>
      <c r="N138" s="81"/>
    </row>
    <row r="139" spans="1:14" s="57" customFormat="1" x14ac:dyDescent="0.25">
      <c r="B139" s="165" t="s">
        <v>112</v>
      </c>
      <c r="C139" s="166">
        <v>847716</v>
      </c>
      <c r="D139" s="166">
        <v>226701</v>
      </c>
      <c r="E139" s="166">
        <v>182984</v>
      </c>
      <c r="F139" s="166">
        <v>740061</v>
      </c>
      <c r="G139" s="166">
        <v>745732</v>
      </c>
      <c r="H139" s="166">
        <v>857461</v>
      </c>
      <c r="I139" s="167">
        <f t="shared" ref="I139:I146" si="59">IFERROR(H139/G139-1,"-")</f>
        <v>0.1498246018676952</v>
      </c>
      <c r="J139" s="181">
        <f t="shared" si="56"/>
        <v>3.6859889389236216</v>
      </c>
      <c r="K139" s="166">
        <f t="shared" si="57"/>
        <v>111729</v>
      </c>
      <c r="L139" s="166">
        <f t="shared" si="58"/>
        <v>674477</v>
      </c>
      <c r="M139" s="167">
        <f t="shared" ref="M139:M146" si="60">H139/H$8</f>
        <v>2.3767691034679732E-2</v>
      </c>
      <c r="N139" s="168"/>
    </row>
    <row r="140" spans="1:14" s="57" customFormat="1" x14ac:dyDescent="0.25">
      <c r="B140" s="165" t="s">
        <v>115</v>
      </c>
      <c r="C140" s="166">
        <v>113771</v>
      </c>
      <c r="D140" s="166">
        <v>45672</v>
      </c>
      <c r="E140" s="166">
        <v>69325</v>
      </c>
      <c r="F140" s="166">
        <v>132461</v>
      </c>
      <c r="G140" s="166">
        <v>181229</v>
      </c>
      <c r="H140" s="166">
        <v>190327</v>
      </c>
      <c r="I140" s="167">
        <f t="shared" si="59"/>
        <v>5.0201678539306682E-2</v>
      </c>
      <c r="J140" s="181">
        <f t="shared" si="56"/>
        <v>1.7454309412188964</v>
      </c>
      <c r="K140" s="166">
        <f t="shared" si="57"/>
        <v>9098</v>
      </c>
      <c r="L140" s="166">
        <f t="shared" si="58"/>
        <v>121002</v>
      </c>
      <c r="M140" s="167">
        <f t="shared" si="60"/>
        <v>5.2756140880547212E-3</v>
      </c>
      <c r="N140" s="168"/>
    </row>
    <row r="141" spans="1:14" x14ac:dyDescent="0.25">
      <c r="A141" s="1"/>
      <c r="B141" s="165" t="s">
        <v>118</v>
      </c>
      <c r="C141" s="166">
        <v>132722</v>
      </c>
      <c r="D141" s="166">
        <v>42455</v>
      </c>
      <c r="E141" s="166">
        <v>94016</v>
      </c>
      <c r="F141" s="166">
        <v>171222</v>
      </c>
      <c r="G141" s="166">
        <v>162316</v>
      </c>
      <c r="H141" s="166">
        <v>166671</v>
      </c>
      <c r="I141" s="167">
        <f t="shared" si="59"/>
        <v>2.6830380245939978E-2</v>
      </c>
      <c r="J141" s="181">
        <f t="shared" si="56"/>
        <v>0.77279399251191294</v>
      </c>
      <c r="K141" s="166">
        <f t="shared" si="57"/>
        <v>4355</v>
      </c>
      <c r="L141" s="166">
        <f t="shared" si="58"/>
        <v>72655</v>
      </c>
      <c r="M141" s="167">
        <f t="shared" si="60"/>
        <v>4.6199008846362763E-3</v>
      </c>
      <c r="N141" s="81"/>
    </row>
    <row r="142" spans="1:14" x14ac:dyDescent="0.25">
      <c r="A142" s="1"/>
      <c r="B142" s="165" t="s">
        <v>125</v>
      </c>
      <c r="C142" s="166">
        <v>38846</v>
      </c>
      <c r="D142" s="166">
        <v>8958</v>
      </c>
      <c r="E142" s="166">
        <v>22357</v>
      </c>
      <c r="F142" s="166">
        <v>60881</v>
      </c>
      <c r="G142" s="166">
        <v>78552</v>
      </c>
      <c r="H142" s="166">
        <v>58930</v>
      </c>
      <c r="I142" s="167">
        <f t="shared" si="59"/>
        <v>-0.24979631327019047</v>
      </c>
      <c r="J142" s="181">
        <f t="shared" si="56"/>
        <v>1.6358634879456098</v>
      </c>
      <c r="K142" s="166">
        <f t="shared" si="57"/>
        <v>-19622</v>
      </c>
      <c r="L142" s="166">
        <f t="shared" si="58"/>
        <v>36573</v>
      </c>
      <c r="M142" s="167">
        <f t="shared" si="60"/>
        <v>1.6334620847754903E-3</v>
      </c>
      <c r="N142" s="81"/>
    </row>
    <row r="143" spans="1:14" x14ac:dyDescent="0.25">
      <c r="A143" s="1"/>
      <c r="B143" s="165" t="s">
        <v>121</v>
      </c>
      <c r="C143" s="166">
        <v>39195</v>
      </c>
      <c r="D143" s="166">
        <v>12571</v>
      </c>
      <c r="E143" s="166">
        <v>20808</v>
      </c>
      <c r="F143" s="166">
        <v>32138</v>
      </c>
      <c r="G143" s="166">
        <v>40929</v>
      </c>
      <c r="H143" s="166">
        <v>41917</v>
      </c>
      <c r="I143" s="167">
        <f t="shared" si="59"/>
        <v>2.4139363287644544E-2</v>
      </c>
      <c r="J143" s="181">
        <f t="shared" si="56"/>
        <v>1.0144655901576316</v>
      </c>
      <c r="K143" s="166">
        <f t="shared" si="57"/>
        <v>988</v>
      </c>
      <c r="L143" s="166">
        <f t="shared" si="58"/>
        <v>21109</v>
      </c>
      <c r="M143" s="167">
        <f t="shared" si="60"/>
        <v>1.1618841033011068E-3</v>
      </c>
      <c r="N143" s="81"/>
    </row>
    <row r="144" spans="1:14" x14ac:dyDescent="0.25">
      <c r="A144" s="1"/>
      <c r="B144" s="165" t="s">
        <v>130</v>
      </c>
      <c r="C144" s="166">
        <v>18681</v>
      </c>
      <c r="D144" s="166">
        <v>15372</v>
      </c>
      <c r="E144" s="166">
        <v>9958</v>
      </c>
      <c r="F144" s="166">
        <v>24691</v>
      </c>
      <c r="G144" s="166">
        <v>28155</v>
      </c>
      <c r="H144" s="166">
        <v>26591</v>
      </c>
      <c r="I144" s="167">
        <f t="shared" si="59"/>
        <v>-5.554963594388207E-2</v>
      </c>
      <c r="J144" s="181">
        <f t="shared" si="56"/>
        <v>1.6703153243623219</v>
      </c>
      <c r="K144" s="166">
        <f t="shared" si="57"/>
        <v>-1564</v>
      </c>
      <c r="L144" s="166">
        <f t="shared" si="58"/>
        <v>16633</v>
      </c>
      <c r="M144" s="167">
        <f t="shared" si="60"/>
        <v>7.3706754278406693E-4</v>
      </c>
      <c r="N144" s="81"/>
    </row>
    <row r="145" spans="1:14" x14ac:dyDescent="0.25">
      <c r="A145" s="164" t="s">
        <v>146</v>
      </c>
      <c r="B145" s="165" t="s">
        <v>133</v>
      </c>
      <c r="C145" s="166">
        <v>47882</v>
      </c>
      <c r="D145" s="166">
        <v>29519</v>
      </c>
      <c r="E145" s="166">
        <v>6358</v>
      </c>
      <c r="F145" s="166">
        <v>14264</v>
      </c>
      <c r="G145" s="166">
        <v>21375</v>
      </c>
      <c r="H145" s="166">
        <v>19097</v>
      </c>
      <c r="I145" s="167">
        <f t="shared" si="59"/>
        <v>-0.10657309941520465</v>
      </c>
      <c r="J145" s="181">
        <f t="shared" si="56"/>
        <v>2.0036174897766594</v>
      </c>
      <c r="K145" s="166">
        <f t="shared" si="57"/>
        <v>-2278</v>
      </c>
      <c r="L145" s="166">
        <f t="shared" si="58"/>
        <v>12739</v>
      </c>
      <c r="M145" s="167">
        <f t="shared" si="60"/>
        <v>5.2934372022666785E-4</v>
      </c>
      <c r="N145" s="81"/>
    </row>
    <row r="146" spans="1:14" x14ac:dyDescent="0.25">
      <c r="A146" s="169" t="s">
        <v>147</v>
      </c>
      <c r="B146" s="170" t="s">
        <v>147</v>
      </c>
      <c r="C146" s="171">
        <f t="shared" ref="C146:H146" si="61">C138-SUM(C139:C145)</f>
        <v>425037</v>
      </c>
      <c r="D146" s="171">
        <f t="shared" si="61"/>
        <v>152342</v>
      </c>
      <c r="E146" s="171">
        <f t="shared" si="61"/>
        <v>227190</v>
      </c>
      <c r="F146" s="171">
        <f t="shared" si="61"/>
        <v>472180</v>
      </c>
      <c r="G146" s="171">
        <f t="shared" si="61"/>
        <v>514367</v>
      </c>
      <c r="H146" s="171">
        <f t="shared" si="61"/>
        <v>524046</v>
      </c>
      <c r="I146" s="172">
        <f t="shared" si="59"/>
        <v>1.881730359840339E-2</v>
      </c>
      <c r="J146" s="182">
        <f t="shared" si="56"/>
        <v>1.3066420176944407</v>
      </c>
      <c r="K146" s="171">
        <f>H146-G146</f>
        <v>9679</v>
      </c>
      <c r="L146" s="171">
        <f t="shared" si="58"/>
        <v>296856</v>
      </c>
      <c r="M146" s="172">
        <f t="shared" si="60"/>
        <v>1.4525865801429774E-2</v>
      </c>
      <c r="N146" s="81"/>
    </row>
    <row r="147" spans="1:14" s="148" customFormat="1" x14ac:dyDescent="0.25"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</row>
    <row r="148" spans="1:14" x14ac:dyDescent="0.25">
      <c r="A148" s="1">
        <v>3</v>
      </c>
      <c r="B148" s="158" t="s">
        <v>70</v>
      </c>
      <c r="C148" s="178">
        <v>721244</v>
      </c>
      <c r="D148" s="178">
        <v>235241</v>
      </c>
      <c r="E148" s="178">
        <v>320278</v>
      </c>
      <c r="F148" s="178">
        <v>622441</v>
      </c>
      <c r="G148" s="178">
        <v>781085</v>
      </c>
      <c r="H148" s="178">
        <v>735651</v>
      </c>
      <c r="I148" s="179">
        <f>IFERROR(H148/G148-1,"-")</f>
        <v>-5.8167805040424514E-2</v>
      </c>
      <c r="J148" s="179">
        <f>IFERROR(H148/E148-1,"-")</f>
        <v>1.2969139310224245</v>
      </c>
      <c r="K148" s="178">
        <f>H148-G148</f>
        <v>-45434</v>
      </c>
      <c r="L148" s="178">
        <f>H148-E148</f>
        <v>415373</v>
      </c>
      <c r="M148" s="179">
        <f>H148/H$8</f>
        <v>2.0391278060871782E-2</v>
      </c>
      <c r="N148" s="81"/>
    </row>
    <row r="149" spans="1:14" x14ac:dyDescent="0.25">
      <c r="A149" s="1" t="s">
        <v>98</v>
      </c>
      <c r="B149" s="161" t="s">
        <v>99</v>
      </c>
      <c r="C149" s="162">
        <v>261107</v>
      </c>
      <c r="D149" s="162">
        <v>90513</v>
      </c>
      <c r="E149" s="162">
        <v>118326</v>
      </c>
      <c r="F149" s="162">
        <v>251371</v>
      </c>
      <c r="G149" s="162">
        <v>299320</v>
      </c>
      <c r="H149" s="162">
        <v>274535</v>
      </c>
      <c r="I149" s="163">
        <f>IFERROR(H149/G149-1,"-")</f>
        <v>-8.2804356541494095E-2</v>
      </c>
      <c r="J149" s="180">
        <f t="shared" ref="J149:J160" si="62">IFERROR(H149/E149-1,"-")</f>
        <v>1.3201578689383568</v>
      </c>
      <c r="K149" s="162">
        <f t="shared" ref="K149:K159" si="63">H149-G149</f>
        <v>-24785</v>
      </c>
      <c r="L149" s="162">
        <f t="shared" ref="L149:L160" si="64">H149-E149</f>
        <v>156209</v>
      </c>
      <c r="M149" s="163">
        <f>H149/H$8</f>
        <v>7.6097490827055697E-3</v>
      </c>
      <c r="N149" s="81"/>
    </row>
    <row r="150" spans="1:14" x14ac:dyDescent="0.25">
      <c r="A150" s="164" t="s">
        <v>105</v>
      </c>
      <c r="B150" s="165" t="s">
        <v>105</v>
      </c>
      <c r="C150" s="166">
        <v>111386</v>
      </c>
      <c r="D150" s="166">
        <v>46140</v>
      </c>
      <c r="E150" s="166">
        <v>86621</v>
      </c>
      <c r="F150" s="166">
        <v>153781</v>
      </c>
      <c r="G150" s="166">
        <v>212501</v>
      </c>
      <c r="H150" s="166">
        <v>179525</v>
      </c>
      <c r="I150" s="167">
        <f>IFERROR(H150/G150-1,"-")</f>
        <v>-0.15518044620966487</v>
      </c>
      <c r="J150" s="181">
        <f t="shared" si="62"/>
        <v>1.0725343738816222</v>
      </c>
      <c r="K150" s="166">
        <f t="shared" si="63"/>
        <v>-32976</v>
      </c>
      <c r="L150" s="166">
        <f t="shared" si="64"/>
        <v>92904</v>
      </c>
      <c r="M150" s="167">
        <f>H150/H$8</f>
        <v>4.9761968567676885E-3</v>
      </c>
      <c r="N150" s="81"/>
    </row>
    <row r="151" spans="1:14" x14ac:dyDescent="0.25">
      <c r="A151" s="164" t="s">
        <v>102</v>
      </c>
      <c r="B151" s="165" t="s">
        <v>102</v>
      </c>
      <c r="C151" s="166">
        <v>149721</v>
      </c>
      <c r="D151" s="166">
        <v>44373</v>
      </c>
      <c r="E151" s="166">
        <v>31705</v>
      </c>
      <c r="F151" s="166">
        <v>97590</v>
      </c>
      <c r="G151" s="166">
        <v>86819</v>
      </c>
      <c r="H151" s="166">
        <v>95010</v>
      </c>
      <c r="I151" s="167">
        <f>IFERROR(H151/G151-1,"-")</f>
        <v>9.4345707736785744E-2</v>
      </c>
      <c r="J151" s="181">
        <f t="shared" si="62"/>
        <v>1.9966882195237345</v>
      </c>
      <c r="K151" s="166">
        <f t="shared" si="63"/>
        <v>8191</v>
      </c>
      <c r="L151" s="166">
        <f t="shared" si="64"/>
        <v>63305</v>
      </c>
      <c r="M151" s="167">
        <f>H151/H$8</f>
        <v>2.6335522259378812E-3</v>
      </c>
      <c r="N151" s="81"/>
    </row>
    <row r="152" spans="1:14" x14ac:dyDescent="0.25">
      <c r="A152" s="1"/>
      <c r="B152" s="161" t="s">
        <v>109</v>
      </c>
      <c r="C152" s="162">
        <v>460137</v>
      </c>
      <c r="D152" s="162">
        <v>144728</v>
      </c>
      <c r="E152" s="162">
        <v>201952</v>
      </c>
      <c r="F152" s="162">
        <v>371070</v>
      </c>
      <c r="G152" s="162">
        <v>481765</v>
      </c>
      <c r="H152" s="162">
        <v>461116</v>
      </c>
      <c r="I152" s="163">
        <f>IFERROR(H152/G152-1,"-")</f>
        <v>-4.2861145994416372E-2</v>
      </c>
      <c r="J152" s="180">
        <f t="shared" si="62"/>
        <v>1.2832950404056409</v>
      </c>
      <c r="K152" s="162">
        <f t="shared" si="63"/>
        <v>-20649</v>
      </c>
      <c r="L152" s="162">
        <f t="shared" si="64"/>
        <v>259164</v>
      </c>
      <c r="M152" s="163">
        <f>H152/H$8</f>
        <v>1.2781528978166213E-2</v>
      </c>
      <c r="N152" s="81"/>
    </row>
    <row r="153" spans="1:14" s="57" customFormat="1" x14ac:dyDescent="0.25">
      <c r="B153" s="165" t="s">
        <v>112</v>
      </c>
      <c r="C153" s="166">
        <v>120718</v>
      </c>
      <c r="D153" s="166">
        <v>31890</v>
      </c>
      <c r="E153" s="166">
        <v>39412</v>
      </c>
      <c r="F153" s="166">
        <v>136400</v>
      </c>
      <c r="G153" s="166">
        <v>179243</v>
      </c>
      <c r="H153" s="166">
        <v>146131</v>
      </c>
      <c r="I153" s="167">
        <f t="shared" ref="I153:I160" si="65">IFERROR(H153/G153-1,"-")</f>
        <v>-0.18473245817130934</v>
      </c>
      <c r="J153" s="181">
        <f t="shared" si="62"/>
        <v>2.7077793565411548</v>
      </c>
      <c r="K153" s="166">
        <f t="shared" si="63"/>
        <v>-33112</v>
      </c>
      <c r="L153" s="166">
        <f t="shared" si="64"/>
        <v>106719</v>
      </c>
      <c r="M153" s="167">
        <f t="shared" ref="M153:M160" si="66">H153/H$8</f>
        <v>4.0505591025000367E-3</v>
      </c>
      <c r="N153" s="168"/>
    </row>
    <row r="154" spans="1:14" s="57" customFormat="1" x14ac:dyDescent="0.25">
      <c r="B154" s="165" t="s">
        <v>115</v>
      </c>
      <c r="C154" s="166">
        <v>154372</v>
      </c>
      <c r="D154" s="166">
        <v>49978</v>
      </c>
      <c r="E154" s="166">
        <v>69931</v>
      </c>
      <c r="F154" s="166">
        <v>98479</v>
      </c>
      <c r="G154" s="166">
        <v>105256</v>
      </c>
      <c r="H154" s="166">
        <v>104855</v>
      </c>
      <c r="I154" s="167">
        <f t="shared" si="65"/>
        <v>-3.8097590636163581E-3</v>
      </c>
      <c r="J154" s="181">
        <f t="shared" si="62"/>
        <v>0.49940655789277999</v>
      </c>
      <c r="K154" s="166">
        <f t="shared" si="63"/>
        <v>-401</v>
      </c>
      <c r="L154" s="166">
        <f t="shared" si="64"/>
        <v>34924</v>
      </c>
      <c r="M154" s="167">
        <f t="shared" si="66"/>
        <v>2.9064426760416432E-3</v>
      </c>
      <c r="N154" s="168"/>
    </row>
    <row r="155" spans="1:14" x14ac:dyDescent="0.25">
      <c r="A155" s="1"/>
      <c r="B155" s="165" t="s">
        <v>118</v>
      </c>
      <c r="C155" s="166">
        <v>63972</v>
      </c>
      <c r="D155" s="166">
        <v>14033</v>
      </c>
      <c r="E155" s="166">
        <v>26362</v>
      </c>
      <c r="F155" s="166">
        <v>41410</v>
      </c>
      <c r="G155" s="166">
        <v>72199</v>
      </c>
      <c r="H155" s="166">
        <v>71765</v>
      </c>
      <c r="I155" s="167">
        <f t="shared" si="65"/>
        <v>-6.0111635895233606E-3</v>
      </c>
      <c r="J155" s="181">
        <f t="shared" si="62"/>
        <v>1.7222896593581671</v>
      </c>
      <c r="K155" s="166">
        <f t="shared" si="63"/>
        <v>-434</v>
      </c>
      <c r="L155" s="166">
        <f t="shared" si="64"/>
        <v>45403</v>
      </c>
      <c r="M155" s="167">
        <f t="shared" si="66"/>
        <v>1.9892314018990845E-3</v>
      </c>
      <c r="N155" s="81"/>
    </row>
    <row r="156" spans="1:14" x14ac:dyDescent="0.25">
      <c r="A156" s="1"/>
      <c r="B156" s="165" t="s">
        <v>125</v>
      </c>
      <c r="C156" s="166">
        <v>7808</v>
      </c>
      <c r="D156" s="166">
        <v>2588</v>
      </c>
      <c r="E156" s="166">
        <v>4562</v>
      </c>
      <c r="F156" s="166">
        <v>9484</v>
      </c>
      <c r="G156" s="166">
        <v>12559</v>
      </c>
      <c r="H156" s="166">
        <v>15268</v>
      </c>
      <c r="I156" s="167">
        <f t="shared" si="65"/>
        <v>0.21570188709292148</v>
      </c>
      <c r="J156" s="181">
        <f t="shared" si="62"/>
        <v>2.3467777290661989</v>
      </c>
      <c r="K156" s="166">
        <f t="shared" si="63"/>
        <v>2709</v>
      </c>
      <c r="L156" s="166">
        <f t="shared" si="64"/>
        <v>10706</v>
      </c>
      <c r="M156" s="167">
        <f t="shared" si="66"/>
        <v>4.2320887680896295E-4</v>
      </c>
      <c r="N156" s="81"/>
    </row>
    <row r="157" spans="1:14" x14ac:dyDescent="0.25">
      <c r="A157" s="1"/>
      <c r="B157" s="165" t="s">
        <v>121</v>
      </c>
      <c r="C157" s="166">
        <v>21924</v>
      </c>
      <c r="D157" s="166">
        <v>10906</v>
      </c>
      <c r="E157" s="166">
        <v>13772</v>
      </c>
      <c r="F157" s="166">
        <v>27289</v>
      </c>
      <c r="G157" s="166">
        <v>21390</v>
      </c>
      <c r="H157" s="166">
        <v>24668</v>
      </c>
      <c r="I157" s="167">
        <f t="shared" si="65"/>
        <v>0.15324918186068248</v>
      </c>
      <c r="J157" s="181">
        <f t="shared" si="62"/>
        <v>0.791170490851002</v>
      </c>
      <c r="K157" s="166">
        <f t="shared" si="63"/>
        <v>3278</v>
      </c>
      <c r="L157" s="166">
        <f t="shared" si="64"/>
        <v>10896</v>
      </c>
      <c r="M157" s="167">
        <f t="shared" si="66"/>
        <v>6.8376451225592725E-4</v>
      </c>
      <c r="N157" s="81"/>
    </row>
    <row r="158" spans="1:14" x14ac:dyDescent="0.25">
      <c r="A158" s="1"/>
      <c r="B158" s="165" t="s">
        <v>130</v>
      </c>
      <c r="C158" s="166">
        <v>2951</v>
      </c>
      <c r="D158" s="166">
        <v>2836</v>
      </c>
      <c r="E158" s="166">
        <v>1823</v>
      </c>
      <c r="F158" s="166">
        <v>2563</v>
      </c>
      <c r="G158" s="166">
        <v>4469</v>
      </c>
      <c r="H158" s="166">
        <v>3399</v>
      </c>
      <c r="I158" s="167">
        <f t="shared" si="65"/>
        <v>-0.23942716491385097</v>
      </c>
      <c r="J158" s="181">
        <f t="shared" si="62"/>
        <v>0.86450905101481079</v>
      </c>
      <c r="K158" s="166">
        <f t="shared" si="63"/>
        <v>-1070</v>
      </c>
      <c r="L158" s="166">
        <f t="shared" si="64"/>
        <v>1576</v>
      </c>
      <c r="M158" s="167">
        <f t="shared" si="66"/>
        <v>9.4215809030237421E-5</v>
      </c>
      <c r="N158" s="81"/>
    </row>
    <row r="159" spans="1:14" x14ac:dyDescent="0.25">
      <c r="A159" s="164" t="s">
        <v>146</v>
      </c>
      <c r="B159" s="165" t="s">
        <v>133</v>
      </c>
      <c r="C159" s="166">
        <v>7381</v>
      </c>
      <c r="D159" s="166">
        <v>3788</v>
      </c>
      <c r="E159" s="166">
        <v>2712</v>
      </c>
      <c r="F159" s="166">
        <v>4129</v>
      </c>
      <c r="G159" s="166">
        <v>6277</v>
      </c>
      <c r="H159" s="166">
        <v>5327</v>
      </c>
      <c r="I159" s="167">
        <f t="shared" si="65"/>
        <v>-0.15134618448303327</v>
      </c>
      <c r="J159" s="181">
        <f t="shared" si="62"/>
        <v>0.96423303834808261</v>
      </c>
      <c r="K159" s="166">
        <f t="shared" si="63"/>
        <v>-950</v>
      </c>
      <c r="L159" s="166">
        <f t="shared" si="64"/>
        <v>2615</v>
      </c>
      <c r="M159" s="167">
        <f t="shared" si="66"/>
        <v>1.4765743298148713E-4</v>
      </c>
      <c r="N159" s="81"/>
    </row>
    <row r="160" spans="1:14" x14ac:dyDescent="0.25">
      <c r="A160" s="169" t="s">
        <v>147</v>
      </c>
      <c r="B160" s="170" t="s">
        <v>147</v>
      </c>
      <c r="C160" s="171">
        <f t="shared" ref="C160:H160" si="67">C152-SUM(C153:C159)</f>
        <v>81011</v>
      </c>
      <c r="D160" s="171">
        <f t="shared" si="67"/>
        <v>28709</v>
      </c>
      <c r="E160" s="171">
        <f t="shared" si="67"/>
        <v>43378</v>
      </c>
      <c r="F160" s="171">
        <f t="shared" si="67"/>
        <v>51316</v>
      </c>
      <c r="G160" s="171">
        <f t="shared" si="67"/>
        <v>80372</v>
      </c>
      <c r="H160" s="171">
        <f t="shared" si="67"/>
        <v>89703</v>
      </c>
      <c r="I160" s="172">
        <f t="shared" si="65"/>
        <v>0.11609764594634941</v>
      </c>
      <c r="J160" s="182">
        <f t="shared" si="62"/>
        <v>1.067937664253769</v>
      </c>
      <c r="K160" s="171">
        <f>H160-G160</f>
        <v>9331</v>
      </c>
      <c r="L160" s="171">
        <f t="shared" si="64"/>
        <v>46325</v>
      </c>
      <c r="M160" s="172">
        <f t="shared" si="66"/>
        <v>2.4864491666488344E-3</v>
      </c>
      <c r="N160" s="81"/>
    </row>
    <row r="161" spans="2:16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</row>
    <row r="162" spans="2:16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6C810-DCD4-414C-89A7-971DA12CC8E5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1EB93-5B2D-413C-9773-2BE550C8266E}">
  <sheetPr>
    <tabColor theme="8" tint="0.59999389629810485"/>
  </sheetPr>
  <dimension ref="B1:P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95" t="s">
        <v>42</v>
      </c>
      <c r="E1" s="295"/>
      <c r="F1" s="295"/>
      <c r="G1" s="295"/>
      <c r="H1" s="295"/>
      <c r="I1" s="295"/>
      <c r="J1" s="295"/>
      <c r="K1" s="295"/>
      <c r="L1" s="295"/>
    </row>
    <row r="2" spans="2:16" x14ac:dyDescent="0.25">
      <c r="D2" s="295"/>
      <c r="E2" s="295"/>
      <c r="F2" s="295"/>
      <c r="G2" s="295"/>
      <c r="H2" s="295"/>
      <c r="I2" s="295"/>
      <c r="J2" s="295"/>
      <c r="K2" s="295"/>
      <c r="L2" s="295"/>
    </row>
    <row r="4" spans="2:16" ht="21.75" customHeight="1" thickBot="1" x14ac:dyDescent="0.3">
      <c r="C4" s="66" t="s">
        <v>43</v>
      </c>
      <c r="D4" s="66"/>
      <c r="E4" s="66"/>
      <c r="F4" s="66"/>
      <c r="G4" s="66"/>
      <c r="H4" s="66"/>
      <c r="I4" s="66"/>
      <c r="J4" s="66"/>
      <c r="K4" s="66"/>
      <c r="L4" s="66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219</v>
      </c>
      <c r="F6" s="13" t="s">
        <v>220</v>
      </c>
      <c r="G6" s="13" t="s">
        <v>221</v>
      </c>
      <c r="H6" s="13" t="s">
        <v>222</v>
      </c>
      <c r="I6" s="13" t="s">
        <v>223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mayo 2025</v>
      </c>
    </row>
    <row r="7" spans="2:16" ht="15" customHeight="1" x14ac:dyDescent="0.25">
      <c r="B7" s="292" t="s">
        <v>44</v>
      </c>
      <c r="C7" s="287" t="s">
        <v>8</v>
      </c>
      <c r="D7" s="67" t="s">
        <v>45</v>
      </c>
      <c r="E7" s="68">
        <v>114793</v>
      </c>
      <c r="F7" s="68">
        <v>379380</v>
      </c>
      <c r="G7" s="68">
        <v>391272</v>
      </c>
      <c r="H7" s="68">
        <v>451281</v>
      </c>
      <c r="I7" s="68">
        <v>445383</v>
      </c>
      <c r="J7" s="69">
        <f>I7/H7-1</f>
        <v>-1.3069462264088227E-2</v>
      </c>
      <c r="K7" s="68">
        <f>I7-H7</f>
        <v>-5898</v>
      </c>
      <c r="L7" s="69">
        <f>I7/$I$7</f>
        <v>1</v>
      </c>
      <c r="P7" s="70"/>
    </row>
    <row r="8" spans="2:16" ht="15" customHeight="1" x14ac:dyDescent="0.25">
      <c r="B8" s="280"/>
      <c r="C8" s="282"/>
      <c r="D8" s="15" t="s">
        <v>46</v>
      </c>
      <c r="E8" s="16">
        <v>42014</v>
      </c>
      <c r="F8" s="16">
        <v>145846</v>
      </c>
      <c r="G8" s="16">
        <v>150325</v>
      </c>
      <c r="H8" s="16">
        <v>161561</v>
      </c>
      <c r="I8" s="16">
        <v>153212</v>
      </c>
      <c r="J8" s="17">
        <f t="shared" ref="J8:J63" si="0">I8/H8-1</f>
        <v>-5.167707553184242E-2</v>
      </c>
      <c r="K8" s="16">
        <f t="shared" ref="K8:K50" si="1">I8-H8</f>
        <v>-8349</v>
      </c>
      <c r="L8" s="18">
        <f t="shared" ref="L8:L17" si="2">I8/$I$7</f>
        <v>0.34400055682412667</v>
      </c>
      <c r="P8" s="70"/>
    </row>
    <row r="9" spans="2:16" x14ac:dyDescent="0.25">
      <c r="B9" s="280"/>
      <c r="C9" s="282"/>
      <c r="D9" s="19" t="s">
        <v>47</v>
      </c>
      <c r="E9" s="20">
        <v>15428</v>
      </c>
      <c r="F9" s="20">
        <v>97379</v>
      </c>
      <c r="G9" s="20">
        <v>96632</v>
      </c>
      <c r="H9" s="20">
        <v>110622</v>
      </c>
      <c r="I9" s="20">
        <v>116586</v>
      </c>
      <c r="J9" s="62">
        <f t="shared" si="0"/>
        <v>5.3913326463090439E-2</v>
      </c>
      <c r="K9" s="20">
        <f t="shared" si="1"/>
        <v>5964</v>
      </c>
      <c r="L9" s="63">
        <f t="shared" si="2"/>
        <v>0.26176571624871181</v>
      </c>
      <c r="P9" s="70"/>
    </row>
    <row r="10" spans="2:16" x14ac:dyDescent="0.25">
      <c r="B10" s="280"/>
      <c r="C10" s="282"/>
      <c r="D10" s="19" t="s">
        <v>48</v>
      </c>
      <c r="E10" s="20">
        <v>1098</v>
      </c>
      <c r="F10" s="20">
        <v>2392</v>
      </c>
      <c r="G10" s="20">
        <v>3611</v>
      </c>
      <c r="H10" s="20">
        <v>1870</v>
      </c>
      <c r="I10" s="20">
        <v>2625</v>
      </c>
      <c r="J10" s="62">
        <f t="shared" si="0"/>
        <v>0.40374331550802145</v>
      </c>
      <c r="K10" s="20">
        <f t="shared" si="1"/>
        <v>755</v>
      </c>
      <c r="L10" s="63">
        <f t="shared" si="2"/>
        <v>5.8938037599100103E-3</v>
      </c>
      <c r="P10" s="70"/>
    </row>
    <row r="11" spans="2:16" x14ac:dyDescent="0.25">
      <c r="B11" s="280"/>
      <c r="C11" s="282"/>
      <c r="D11" s="19" t="s">
        <v>49</v>
      </c>
      <c r="E11" s="20">
        <v>4327</v>
      </c>
      <c r="F11" s="20">
        <v>12688</v>
      </c>
      <c r="G11" s="20">
        <v>7550</v>
      </c>
      <c r="H11" s="20">
        <v>22267</v>
      </c>
      <c r="I11" s="20">
        <v>16341</v>
      </c>
      <c r="J11" s="62">
        <f t="shared" si="0"/>
        <v>-0.26613374051286653</v>
      </c>
      <c r="K11" s="20">
        <f t="shared" si="1"/>
        <v>-5926</v>
      </c>
      <c r="L11" s="63">
        <f t="shared" si="2"/>
        <v>3.6689770377405513E-2</v>
      </c>
      <c r="P11" s="70"/>
    </row>
    <row r="12" spans="2:16" x14ac:dyDescent="0.25">
      <c r="B12" s="280"/>
      <c r="C12" s="282"/>
      <c r="D12" s="19" t="s">
        <v>50</v>
      </c>
      <c r="E12" s="20">
        <v>18010</v>
      </c>
      <c r="F12" s="20">
        <v>53595</v>
      </c>
      <c r="G12" s="20">
        <v>58098</v>
      </c>
      <c r="H12" s="20">
        <v>77065</v>
      </c>
      <c r="I12" s="20">
        <v>77025</v>
      </c>
      <c r="J12" s="62">
        <f t="shared" si="0"/>
        <v>-5.1904236683320004E-4</v>
      </c>
      <c r="K12" s="20">
        <f t="shared" si="1"/>
        <v>-40</v>
      </c>
      <c r="L12" s="63">
        <f t="shared" si="2"/>
        <v>0.17294104175507372</v>
      </c>
      <c r="P12" s="70"/>
    </row>
    <row r="13" spans="2:16" x14ac:dyDescent="0.25">
      <c r="B13" s="280"/>
      <c r="C13" s="282"/>
      <c r="D13" s="19" t="s">
        <v>51</v>
      </c>
      <c r="E13" s="20">
        <v>2659</v>
      </c>
      <c r="F13" s="20">
        <v>3632</v>
      </c>
      <c r="G13" s="20">
        <v>5013</v>
      </c>
      <c r="H13" s="20">
        <v>4992</v>
      </c>
      <c r="I13" s="20">
        <v>4998</v>
      </c>
      <c r="J13" s="62">
        <f t="shared" si="0"/>
        <v>1.2019230769231282E-3</v>
      </c>
      <c r="K13" s="20">
        <f t="shared" si="1"/>
        <v>6</v>
      </c>
      <c r="L13" s="63">
        <f t="shared" si="2"/>
        <v>1.122180235886866E-2</v>
      </c>
      <c r="P13" s="70"/>
    </row>
    <row r="14" spans="2:16" x14ac:dyDescent="0.25">
      <c r="B14" s="280"/>
      <c r="C14" s="282"/>
      <c r="D14" s="19" t="s">
        <v>52</v>
      </c>
      <c r="E14" s="20">
        <v>6562</v>
      </c>
      <c r="F14" s="20">
        <v>15949</v>
      </c>
      <c r="G14" s="20">
        <v>20694</v>
      </c>
      <c r="H14" s="20">
        <v>21715</v>
      </c>
      <c r="I14" s="20">
        <v>23114</v>
      </c>
      <c r="J14" s="62">
        <f t="shared" si="0"/>
        <v>6.4425512318673661E-2</v>
      </c>
      <c r="K14" s="20">
        <f t="shared" si="1"/>
        <v>1399</v>
      </c>
      <c r="L14" s="63">
        <f t="shared" si="2"/>
        <v>5.1896906707260944E-2</v>
      </c>
      <c r="P14" s="70"/>
    </row>
    <row r="15" spans="2:16" x14ac:dyDescent="0.25">
      <c r="B15" s="280"/>
      <c r="C15" s="282"/>
      <c r="D15" s="19" t="s">
        <v>53</v>
      </c>
      <c r="E15" s="20">
        <v>12545</v>
      </c>
      <c r="F15" s="20">
        <v>18214</v>
      </c>
      <c r="G15" s="20">
        <v>17881</v>
      </c>
      <c r="H15" s="20">
        <v>17439</v>
      </c>
      <c r="I15" s="20">
        <v>22620</v>
      </c>
      <c r="J15" s="62">
        <f t="shared" si="0"/>
        <v>0.29709272320660585</v>
      </c>
      <c r="K15" s="20">
        <f t="shared" si="1"/>
        <v>5181</v>
      </c>
      <c r="L15" s="63">
        <f t="shared" si="2"/>
        <v>5.0787748971110255E-2</v>
      </c>
      <c r="P15" s="70"/>
    </row>
    <row r="16" spans="2:16" x14ac:dyDescent="0.25">
      <c r="B16" s="280"/>
      <c r="C16" s="282"/>
      <c r="D16" s="19" t="s">
        <v>54</v>
      </c>
      <c r="E16" s="20">
        <v>6823</v>
      </c>
      <c r="F16" s="20">
        <v>20251</v>
      </c>
      <c r="G16" s="20">
        <v>21547</v>
      </c>
      <c r="H16" s="20">
        <v>23449</v>
      </c>
      <c r="I16" s="20">
        <v>19536</v>
      </c>
      <c r="J16" s="62">
        <f t="shared" si="0"/>
        <v>-0.16687278775214298</v>
      </c>
      <c r="K16" s="20">
        <f t="shared" si="1"/>
        <v>-3913</v>
      </c>
      <c r="L16" s="63">
        <f t="shared" si="2"/>
        <v>4.3863371525181695E-2</v>
      </c>
      <c r="P16" s="70"/>
    </row>
    <row r="17" spans="2:16" x14ac:dyDescent="0.25">
      <c r="B17" s="280"/>
      <c r="C17" s="283"/>
      <c r="D17" s="23" t="s">
        <v>55</v>
      </c>
      <c r="E17" s="71">
        <v>5327</v>
      </c>
      <c r="F17" s="71">
        <v>9434</v>
      </c>
      <c r="G17" s="71">
        <v>9921</v>
      </c>
      <c r="H17" s="71">
        <v>10301</v>
      </c>
      <c r="I17" s="71">
        <v>9326</v>
      </c>
      <c r="J17" s="25">
        <f t="shared" si="0"/>
        <v>-9.4651004756819757E-2</v>
      </c>
      <c r="K17" s="71">
        <f t="shared" si="1"/>
        <v>-975</v>
      </c>
      <c r="L17" s="47">
        <f t="shared" si="2"/>
        <v>2.0939281472350763E-2</v>
      </c>
      <c r="P17" s="70"/>
    </row>
    <row r="18" spans="2:16" x14ac:dyDescent="0.25">
      <c r="B18" s="280"/>
      <c r="C18" s="284" t="s">
        <v>18</v>
      </c>
      <c r="D18" s="67" t="s">
        <v>45</v>
      </c>
      <c r="E18" s="68">
        <v>126630</v>
      </c>
      <c r="F18" s="68">
        <v>442696</v>
      </c>
      <c r="G18" s="68">
        <v>458991</v>
      </c>
      <c r="H18" s="68">
        <v>524287</v>
      </c>
      <c r="I18" s="68">
        <v>512690</v>
      </c>
      <c r="J18" s="69">
        <f t="shared" si="0"/>
        <v>-2.211956428444728E-2</v>
      </c>
      <c r="K18" s="68">
        <f t="shared" si="1"/>
        <v>-11597</v>
      </c>
      <c r="L18" s="69">
        <f t="shared" ref="L18:L19" si="3">I18/$I$18</f>
        <v>1</v>
      </c>
    </row>
    <row r="19" spans="2:16" x14ac:dyDescent="0.25">
      <c r="B19" s="280"/>
      <c r="C19" s="285"/>
      <c r="D19" s="26" t="s">
        <v>46</v>
      </c>
      <c r="E19" s="27">
        <v>46850</v>
      </c>
      <c r="F19" s="27">
        <v>173757</v>
      </c>
      <c r="G19" s="27">
        <v>180265</v>
      </c>
      <c r="H19" s="27">
        <v>191773</v>
      </c>
      <c r="I19" s="27">
        <v>179959</v>
      </c>
      <c r="J19" s="28">
        <f t="shared" si="0"/>
        <v>-6.1604083995140058E-2</v>
      </c>
      <c r="K19" s="27">
        <f t="shared" si="1"/>
        <v>-11814</v>
      </c>
      <c r="L19" s="18">
        <f t="shared" si="3"/>
        <v>0.35100938188769043</v>
      </c>
    </row>
    <row r="20" spans="2:16" x14ac:dyDescent="0.25">
      <c r="B20" s="280"/>
      <c r="C20" s="285"/>
      <c r="D20" s="4" t="s">
        <v>47</v>
      </c>
      <c r="E20" s="29">
        <v>17266</v>
      </c>
      <c r="F20" s="29">
        <v>114893</v>
      </c>
      <c r="G20" s="29">
        <v>115342</v>
      </c>
      <c r="H20" s="29">
        <v>130601</v>
      </c>
      <c r="I20" s="29">
        <v>135429</v>
      </c>
      <c r="J20" s="72">
        <f t="shared" si="0"/>
        <v>3.6967557675668727E-2</v>
      </c>
      <c r="K20" s="29">
        <f t="shared" si="1"/>
        <v>4828</v>
      </c>
      <c r="L20" s="63">
        <f>I20/$I$18</f>
        <v>0.26415377713628119</v>
      </c>
    </row>
    <row r="21" spans="2:16" x14ac:dyDescent="0.25">
      <c r="B21" s="280"/>
      <c r="C21" s="285"/>
      <c r="D21" s="4" t="s">
        <v>48</v>
      </c>
      <c r="E21" s="29">
        <v>1138</v>
      </c>
      <c r="F21" s="29">
        <v>2720</v>
      </c>
      <c r="G21" s="29">
        <v>3840</v>
      </c>
      <c r="H21" s="29">
        <v>2122</v>
      </c>
      <c r="I21" s="29">
        <v>2937</v>
      </c>
      <c r="J21" s="72">
        <f t="shared" si="0"/>
        <v>0.38407163053722893</v>
      </c>
      <c r="K21" s="29">
        <f t="shared" si="1"/>
        <v>815</v>
      </c>
      <c r="L21" s="63">
        <f t="shared" ref="L21:L28" si="4">I21/$I$18</f>
        <v>5.728607930718368E-3</v>
      </c>
    </row>
    <row r="22" spans="2:16" x14ac:dyDescent="0.25">
      <c r="B22" s="280"/>
      <c r="C22" s="285"/>
      <c r="D22" s="4" t="s">
        <v>49</v>
      </c>
      <c r="E22" s="29">
        <v>5718</v>
      </c>
      <c r="F22" s="29">
        <v>14291</v>
      </c>
      <c r="G22" s="29">
        <v>8776</v>
      </c>
      <c r="H22" s="29">
        <v>25329</v>
      </c>
      <c r="I22" s="29">
        <v>18520</v>
      </c>
      <c r="J22" s="72">
        <f t="shared" si="0"/>
        <v>-0.26882229855106798</v>
      </c>
      <c r="K22" s="29">
        <f t="shared" si="1"/>
        <v>-6809</v>
      </c>
      <c r="L22" s="63">
        <f t="shared" si="4"/>
        <v>3.6123193352708263E-2</v>
      </c>
    </row>
    <row r="23" spans="2:16" x14ac:dyDescent="0.25">
      <c r="B23" s="280"/>
      <c r="C23" s="285"/>
      <c r="D23" s="4" t="s">
        <v>50</v>
      </c>
      <c r="E23" s="29">
        <v>19096</v>
      </c>
      <c r="F23" s="29">
        <v>61056</v>
      </c>
      <c r="G23" s="29">
        <v>66758</v>
      </c>
      <c r="H23" s="29">
        <v>86719</v>
      </c>
      <c r="I23" s="29">
        <v>86940</v>
      </c>
      <c r="J23" s="72">
        <f t="shared" si="0"/>
        <v>2.5484611215536024E-3</v>
      </c>
      <c r="K23" s="29">
        <f t="shared" si="1"/>
        <v>221</v>
      </c>
      <c r="L23" s="63">
        <f t="shared" si="4"/>
        <v>0.16957615713199009</v>
      </c>
    </row>
    <row r="24" spans="2:16" x14ac:dyDescent="0.25">
      <c r="B24" s="280"/>
      <c r="C24" s="285"/>
      <c r="D24" s="4" t="s">
        <v>51</v>
      </c>
      <c r="E24" s="29">
        <v>2751</v>
      </c>
      <c r="F24" s="29">
        <v>3819</v>
      </c>
      <c r="G24" s="29">
        <v>5279</v>
      </c>
      <c r="H24" s="29">
        <v>5198</v>
      </c>
      <c r="I24" s="29">
        <v>5248</v>
      </c>
      <c r="J24" s="72">
        <f t="shared" si="0"/>
        <v>9.6190842631780349E-3</v>
      </c>
      <c r="K24" s="29">
        <f t="shared" si="1"/>
        <v>50</v>
      </c>
      <c r="L24" s="63">
        <f t="shared" si="4"/>
        <v>1.0236205114201565E-2</v>
      </c>
    </row>
    <row r="25" spans="2:16" x14ac:dyDescent="0.25">
      <c r="B25" s="280"/>
      <c r="C25" s="285"/>
      <c r="D25" s="4" t="s">
        <v>52</v>
      </c>
      <c r="E25" s="29">
        <v>7717</v>
      </c>
      <c r="F25" s="29">
        <v>18718</v>
      </c>
      <c r="G25" s="29">
        <v>23616</v>
      </c>
      <c r="H25" s="29">
        <v>24885</v>
      </c>
      <c r="I25" s="29">
        <v>26096</v>
      </c>
      <c r="J25" s="72">
        <f t="shared" si="0"/>
        <v>4.8663853727144879E-2</v>
      </c>
      <c r="K25" s="29">
        <f t="shared" si="1"/>
        <v>1211</v>
      </c>
      <c r="L25" s="63">
        <f t="shared" si="4"/>
        <v>5.0900154089215707E-2</v>
      </c>
    </row>
    <row r="26" spans="2:16" x14ac:dyDescent="0.25">
      <c r="B26" s="280"/>
      <c r="C26" s="285"/>
      <c r="D26" s="4" t="s">
        <v>53</v>
      </c>
      <c r="E26" s="29">
        <v>12904</v>
      </c>
      <c r="F26" s="29">
        <v>19142</v>
      </c>
      <c r="G26" s="29">
        <v>18563</v>
      </c>
      <c r="H26" s="29">
        <v>18107</v>
      </c>
      <c r="I26" s="29">
        <v>23181</v>
      </c>
      <c r="J26" s="72">
        <f t="shared" si="0"/>
        <v>0.28022311813110945</v>
      </c>
      <c r="K26" s="29">
        <f t="shared" si="1"/>
        <v>5074</v>
      </c>
      <c r="L26" s="63">
        <f t="shared" si="4"/>
        <v>4.5214457079326691E-2</v>
      </c>
    </row>
    <row r="27" spans="2:16" x14ac:dyDescent="0.25">
      <c r="B27" s="280"/>
      <c r="C27" s="285"/>
      <c r="D27" s="4" t="s">
        <v>54</v>
      </c>
      <c r="E27" s="29">
        <v>7502</v>
      </c>
      <c r="F27" s="29">
        <v>23721</v>
      </c>
      <c r="G27" s="29">
        <v>25208</v>
      </c>
      <c r="H27" s="29">
        <v>27847</v>
      </c>
      <c r="I27" s="29">
        <v>23331</v>
      </c>
      <c r="J27" s="30">
        <f t="shared" si="0"/>
        <v>-0.16217186770567749</v>
      </c>
      <c r="K27" s="29">
        <f t="shared" si="1"/>
        <v>-4516</v>
      </c>
      <c r="L27" s="31">
        <f t="shared" si="4"/>
        <v>4.5507031539526809E-2</v>
      </c>
    </row>
    <row r="28" spans="2:16" x14ac:dyDescent="0.25">
      <c r="B28" s="280"/>
      <c r="C28" s="286"/>
      <c r="D28" s="32" t="s">
        <v>55</v>
      </c>
      <c r="E28" s="73">
        <v>5688</v>
      </c>
      <c r="F28" s="73">
        <v>10579</v>
      </c>
      <c r="G28" s="73">
        <v>11344</v>
      </c>
      <c r="H28" s="73">
        <v>11706</v>
      </c>
      <c r="I28" s="73">
        <v>11049</v>
      </c>
      <c r="J28" s="34">
        <f t="shared" si="0"/>
        <v>-5.6125064069707853E-2</v>
      </c>
      <c r="K28" s="73">
        <f t="shared" si="1"/>
        <v>-657</v>
      </c>
      <c r="L28" s="74">
        <f t="shared" si="4"/>
        <v>2.1551034738340909E-2</v>
      </c>
    </row>
    <row r="29" spans="2:16" x14ac:dyDescent="0.25">
      <c r="B29" s="280"/>
      <c r="C29" s="287" t="s">
        <v>21</v>
      </c>
      <c r="D29" s="67" t="s">
        <v>45</v>
      </c>
      <c r="E29" s="68">
        <v>476054</v>
      </c>
      <c r="F29" s="68">
        <v>2369938</v>
      </c>
      <c r="G29" s="68">
        <v>2470513</v>
      </c>
      <c r="H29" s="68">
        <v>2761397</v>
      </c>
      <c r="I29" s="68">
        <v>2610424</v>
      </c>
      <c r="J29" s="69">
        <f t="shared" si="0"/>
        <v>-5.4672689222158177E-2</v>
      </c>
      <c r="K29" s="68">
        <f t="shared" si="1"/>
        <v>-150973</v>
      </c>
      <c r="L29" s="69">
        <f t="shared" ref="L29:L30" si="5">I29/$I$29</f>
        <v>1</v>
      </c>
    </row>
    <row r="30" spans="2:16" x14ac:dyDescent="0.25">
      <c r="B30" s="280"/>
      <c r="C30" s="282"/>
      <c r="D30" s="15" t="s">
        <v>46</v>
      </c>
      <c r="E30" s="16">
        <v>187306</v>
      </c>
      <c r="F30" s="16">
        <v>995707</v>
      </c>
      <c r="G30" s="16">
        <v>1038688</v>
      </c>
      <c r="H30" s="16">
        <v>1088673</v>
      </c>
      <c r="I30" s="16">
        <v>990589</v>
      </c>
      <c r="J30" s="17">
        <f t="shared" si="0"/>
        <v>-9.0095005571002473E-2</v>
      </c>
      <c r="K30" s="16">
        <f t="shared" si="1"/>
        <v>-98084</v>
      </c>
      <c r="L30" s="18">
        <f t="shared" si="5"/>
        <v>0.37947436891478165</v>
      </c>
    </row>
    <row r="31" spans="2:16" x14ac:dyDescent="0.25">
      <c r="B31" s="280"/>
      <c r="C31" s="282"/>
      <c r="D31" s="19" t="s">
        <v>47</v>
      </c>
      <c r="E31" s="20">
        <v>71284</v>
      </c>
      <c r="F31" s="20">
        <v>653261</v>
      </c>
      <c r="G31" s="20">
        <v>671021</v>
      </c>
      <c r="H31" s="20">
        <v>746827</v>
      </c>
      <c r="I31" s="20">
        <v>741128</v>
      </c>
      <c r="J31" s="62">
        <f>I31/H31-1</f>
        <v>-7.6309506753237111E-3</v>
      </c>
      <c r="K31" s="20">
        <f t="shared" si="1"/>
        <v>-5699</v>
      </c>
      <c r="L31" s="63">
        <f>I31/$I$29</f>
        <v>0.28391096618786832</v>
      </c>
    </row>
    <row r="32" spans="2:16" x14ac:dyDescent="0.25">
      <c r="B32" s="280"/>
      <c r="C32" s="282"/>
      <c r="D32" s="19" t="s">
        <v>48</v>
      </c>
      <c r="E32" s="20">
        <v>3321</v>
      </c>
      <c r="F32" s="20">
        <v>11098</v>
      </c>
      <c r="G32" s="20">
        <v>10740</v>
      </c>
      <c r="H32" s="20">
        <v>7817</v>
      </c>
      <c r="I32" s="20">
        <v>10049</v>
      </c>
      <c r="J32" s="62">
        <f t="shared" ref="J32:J41" si="6">I32/H32-1</f>
        <v>0.28553153383651009</v>
      </c>
      <c r="K32" s="20">
        <f t="shared" si="1"/>
        <v>2232</v>
      </c>
      <c r="L32" s="63">
        <f t="shared" ref="L32:L39" si="7">I32/$I$29</f>
        <v>3.8495662007398033E-3</v>
      </c>
    </row>
    <row r="33" spans="2:12" x14ac:dyDescent="0.25">
      <c r="B33" s="280"/>
      <c r="C33" s="282"/>
      <c r="D33" s="19" t="s">
        <v>49</v>
      </c>
      <c r="E33" s="20">
        <v>35027</v>
      </c>
      <c r="F33" s="20">
        <v>68461</v>
      </c>
      <c r="G33" s="20">
        <v>41121</v>
      </c>
      <c r="H33" s="20">
        <v>124784</v>
      </c>
      <c r="I33" s="20">
        <v>84984</v>
      </c>
      <c r="J33" s="62">
        <f t="shared" si="6"/>
        <v>-0.31895114758302345</v>
      </c>
      <c r="K33" s="20">
        <f t="shared" si="1"/>
        <v>-39800</v>
      </c>
      <c r="L33" s="63">
        <f t="shared" si="7"/>
        <v>3.2555630809401076E-2</v>
      </c>
    </row>
    <row r="34" spans="2:12" x14ac:dyDescent="0.25">
      <c r="B34" s="280"/>
      <c r="C34" s="282"/>
      <c r="D34" s="19" t="s">
        <v>50</v>
      </c>
      <c r="E34" s="20">
        <v>65490</v>
      </c>
      <c r="F34" s="20">
        <v>310799</v>
      </c>
      <c r="G34" s="20">
        <v>340598</v>
      </c>
      <c r="H34" s="20">
        <v>405702</v>
      </c>
      <c r="I34" s="20">
        <v>405133</v>
      </c>
      <c r="J34" s="62">
        <f t="shared" si="6"/>
        <v>-1.4025072590225784E-3</v>
      </c>
      <c r="K34" s="20">
        <f t="shared" si="1"/>
        <v>-569</v>
      </c>
      <c r="L34" s="63">
        <f t="shared" si="7"/>
        <v>0.15519815937947246</v>
      </c>
    </row>
    <row r="35" spans="2:12" x14ac:dyDescent="0.25">
      <c r="B35" s="280"/>
      <c r="C35" s="282"/>
      <c r="D35" s="19" t="s">
        <v>51</v>
      </c>
      <c r="E35" s="20">
        <v>5644</v>
      </c>
      <c r="F35" s="20">
        <v>10085</v>
      </c>
      <c r="G35" s="20">
        <v>12793</v>
      </c>
      <c r="H35" s="20">
        <v>12513</v>
      </c>
      <c r="I35" s="20">
        <v>13411</v>
      </c>
      <c r="J35" s="62">
        <f t="shared" si="6"/>
        <v>7.1765364021417755E-2</v>
      </c>
      <c r="K35" s="20">
        <f t="shared" si="1"/>
        <v>898</v>
      </c>
      <c r="L35" s="63">
        <f t="shared" si="7"/>
        <v>5.1374795818610311E-3</v>
      </c>
    </row>
    <row r="36" spans="2:12" x14ac:dyDescent="0.25">
      <c r="B36" s="280"/>
      <c r="C36" s="282"/>
      <c r="D36" s="19" t="s">
        <v>52</v>
      </c>
      <c r="E36" s="20">
        <v>42859</v>
      </c>
      <c r="F36" s="20">
        <v>104052</v>
      </c>
      <c r="G36" s="20">
        <v>111302</v>
      </c>
      <c r="H36" s="20">
        <v>117998</v>
      </c>
      <c r="I36" s="20">
        <v>115884</v>
      </c>
      <c r="J36" s="62">
        <f t="shared" si="6"/>
        <v>-1.7915557890811673E-2</v>
      </c>
      <c r="K36" s="20">
        <f t="shared" si="1"/>
        <v>-2114</v>
      </c>
      <c r="L36" s="63">
        <f t="shared" si="7"/>
        <v>4.4392788297992973E-2</v>
      </c>
    </row>
    <row r="37" spans="2:12" x14ac:dyDescent="0.25">
      <c r="B37" s="280"/>
      <c r="C37" s="282"/>
      <c r="D37" s="19" t="s">
        <v>53</v>
      </c>
      <c r="E37" s="20">
        <v>24025</v>
      </c>
      <c r="F37" s="20">
        <v>44866</v>
      </c>
      <c r="G37" s="20">
        <v>42611</v>
      </c>
      <c r="H37" s="20">
        <v>38316</v>
      </c>
      <c r="I37" s="20">
        <v>45582</v>
      </c>
      <c r="J37" s="62">
        <f t="shared" si="6"/>
        <v>0.18963357344190412</v>
      </c>
      <c r="K37" s="20">
        <f t="shared" si="1"/>
        <v>7266</v>
      </c>
      <c r="L37" s="63">
        <f t="shared" si="7"/>
        <v>1.746153115355973E-2</v>
      </c>
    </row>
    <row r="38" spans="2:12" x14ac:dyDescent="0.25">
      <c r="B38" s="280"/>
      <c r="C38" s="282"/>
      <c r="D38" s="19" t="s">
        <v>54</v>
      </c>
      <c r="E38" s="20">
        <v>24096</v>
      </c>
      <c r="F38" s="20">
        <v>125910</v>
      </c>
      <c r="G38" s="20">
        <v>140451</v>
      </c>
      <c r="H38" s="20">
        <v>159924</v>
      </c>
      <c r="I38" s="20">
        <v>143215</v>
      </c>
      <c r="J38" s="21">
        <f t="shared" si="6"/>
        <v>-0.10448087841724818</v>
      </c>
      <c r="K38" s="20">
        <f t="shared" si="1"/>
        <v>-16709</v>
      </c>
      <c r="L38" s="22">
        <f t="shared" si="7"/>
        <v>5.4862734942675982E-2</v>
      </c>
    </row>
    <row r="39" spans="2:12" x14ac:dyDescent="0.25">
      <c r="B39" s="280"/>
      <c r="C39" s="283"/>
      <c r="D39" s="23" t="s">
        <v>55</v>
      </c>
      <c r="E39" s="71">
        <v>17002</v>
      </c>
      <c r="F39" s="71">
        <v>45699</v>
      </c>
      <c r="G39" s="71">
        <v>61188</v>
      </c>
      <c r="H39" s="71">
        <v>58843</v>
      </c>
      <c r="I39" s="71">
        <v>60449</v>
      </c>
      <c r="J39" s="25">
        <f t="shared" si="6"/>
        <v>2.7292966028244603E-2</v>
      </c>
      <c r="K39" s="71">
        <f t="shared" si="1"/>
        <v>1606</v>
      </c>
      <c r="L39" s="47">
        <f t="shared" si="7"/>
        <v>2.3156774531646968E-2</v>
      </c>
    </row>
    <row r="40" spans="2:12" x14ac:dyDescent="0.25">
      <c r="B40" s="280"/>
      <c r="C40" s="296" t="s">
        <v>22</v>
      </c>
      <c r="D40" s="67" t="s">
        <v>45</v>
      </c>
      <c r="E40" s="75">
        <v>4.1470647164896812</v>
      </c>
      <c r="F40" s="75">
        <v>6.2468712109230848</v>
      </c>
      <c r="G40" s="75">
        <v>6.3140551841174428</v>
      </c>
      <c r="H40" s="75">
        <v>6.1190189704419193</v>
      </c>
      <c r="I40" s="75">
        <v>5.8610768709178389</v>
      </c>
      <c r="J40" s="69">
        <f t="shared" si="6"/>
        <v>-4.2154159150359916E-2</v>
      </c>
      <c r="K40" s="75">
        <f t="shared" si="1"/>
        <v>-0.25794209952408043</v>
      </c>
      <c r="L40" s="69"/>
    </row>
    <row r="41" spans="2:12" x14ac:dyDescent="0.25">
      <c r="B41" s="280"/>
      <c r="C41" s="297"/>
      <c r="D41" s="26" t="s">
        <v>46</v>
      </c>
      <c r="E41" s="35">
        <v>4.458180606464512</v>
      </c>
      <c r="F41" s="35">
        <v>6.827112159401012</v>
      </c>
      <c r="G41" s="35">
        <v>6.9096158323632126</v>
      </c>
      <c r="H41" s="35">
        <v>6.7384641095313844</v>
      </c>
      <c r="I41" s="35">
        <v>6.465479205284181</v>
      </c>
      <c r="J41" s="36">
        <f t="shared" si="6"/>
        <v>-4.0511442935649566E-2</v>
      </c>
      <c r="K41" s="37">
        <f t="shared" si="1"/>
        <v>-0.27298490424720345</v>
      </c>
      <c r="L41" s="38"/>
    </row>
    <row r="42" spans="2:12" x14ac:dyDescent="0.25">
      <c r="B42" s="280"/>
      <c r="C42" s="297"/>
      <c r="D42" s="4" t="s">
        <v>47</v>
      </c>
      <c r="E42" s="39">
        <v>4.6204303863106038</v>
      </c>
      <c r="F42" s="39">
        <v>6.7084381642859343</v>
      </c>
      <c r="G42" s="39">
        <v>6.9440868449374946</v>
      </c>
      <c r="H42" s="39">
        <v>6.7511616134222852</v>
      </c>
      <c r="I42" s="39">
        <v>6.3569210711406177</v>
      </c>
      <c r="J42" s="76">
        <f t="shared" si="0"/>
        <v>-5.8395956852500763E-2</v>
      </c>
      <c r="K42" s="41">
        <f t="shared" si="1"/>
        <v>-0.39424054228166749</v>
      </c>
      <c r="L42" s="77"/>
    </row>
    <row r="43" spans="2:12" x14ac:dyDescent="0.25">
      <c r="B43" s="280"/>
      <c r="C43" s="297"/>
      <c r="D43" s="4" t="s">
        <v>48</v>
      </c>
      <c r="E43" s="39">
        <v>3.0245901639344264</v>
      </c>
      <c r="F43" s="39">
        <v>4.6396321070234112</v>
      </c>
      <c r="G43" s="39">
        <v>2.9742453613957354</v>
      </c>
      <c r="H43" s="39">
        <v>4.1802139037433159</v>
      </c>
      <c r="I43" s="39">
        <v>3.8281904761904761</v>
      </c>
      <c r="J43" s="76">
        <f t="shared" si="0"/>
        <v>-8.4211821609800452E-2</v>
      </c>
      <c r="K43" s="41">
        <f t="shared" si="1"/>
        <v>-0.35202342755283977</v>
      </c>
      <c r="L43" s="77"/>
    </row>
    <row r="44" spans="2:12" x14ac:dyDescent="0.25">
      <c r="B44" s="280"/>
      <c r="C44" s="297"/>
      <c r="D44" s="4" t="s">
        <v>49</v>
      </c>
      <c r="E44" s="39">
        <v>8.0949849780448346</v>
      </c>
      <c r="F44" s="39">
        <v>5.3957282471626735</v>
      </c>
      <c r="G44" s="39">
        <v>5.4464900662251656</v>
      </c>
      <c r="H44" s="39">
        <v>5.6039879642520321</v>
      </c>
      <c r="I44" s="39">
        <v>5.2006609142647333</v>
      </c>
      <c r="J44" s="76">
        <f t="shared" si="0"/>
        <v>-7.1971434014514557E-2</v>
      </c>
      <c r="K44" s="41">
        <f t="shared" si="1"/>
        <v>-0.40332704998729874</v>
      </c>
      <c r="L44" s="77"/>
    </row>
    <row r="45" spans="2:12" x14ac:dyDescent="0.25">
      <c r="B45" s="280"/>
      <c r="C45" s="297"/>
      <c r="D45" s="4" t="s">
        <v>50</v>
      </c>
      <c r="E45" s="39">
        <v>3.6363131593559133</v>
      </c>
      <c r="F45" s="39">
        <v>5.7990297602388283</v>
      </c>
      <c r="G45" s="39">
        <v>5.8624737512478911</v>
      </c>
      <c r="H45" s="39">
        <v>5.2644131577239994</v>
      </c>
      <c r="I45" s="39">
        <v>5.2597598182408305</v>
      </c>
      <c r="J45" s="76">
        <f t="shared" si="0"/>
        <v>-8.8392368603162907E-4</v>
      </c>
      <c r="K45" s="41">
        <f t="shared" si="1"/>
        <v>-4.6533394831689279E-3</v>
      </c>
      <c r="L45" s="77"/>
    </row>
    <row r="46" spans="2:12" x14ac:dyDescent="0.25">
      <c r="B46" s="280"/>
      <c r="C46" s="297"/>
      <c r="D46" s="4" t="s">
        <v>51</v>
      </c>
      <c r="E46" s="39">
        <v>2.1226024821361413</v>
      </c>
      <c r="F46" s="39">
        <v>2.77670704845815</v>
      </c>
      <c r="G46" s="39">
        <v>2.5519648912826649</v>
      </c>
      <c r="H46" s="39">
        <v>2.5066105769230771</v>
      </c>
      <c r="I46" s="39">
        <v>2.6832733093237295</v>
      </c>
      <c r="J46" s="76">
        <f t="shared" si="0"/>
        <v>7.0478730931355926E-2</v>
      </c>
      <c r="K46" s="41">
        <f t="shared" si="1"/>
        <v>0.17666273240065244</v>
      </c>
      <c r="L46" s="77"/>
    </row>
    <row r="47" spans="2:12" x14ac:dyDescent="0.25">
      <c r="B47" s="280"/>
      <c r="C47" s="297"/>
      <c r="D47" s="4" t="s">
        <v>52</v>
      </c>
      <c r="E47" s="39">
        <v>6.53139286802804</v>
      </c>
      <c r="F47" s="39">
        <v>6.5240453946955919</v>
      </c>
      <c r="G47" s="39">
        <v>5.3784671885570701</v>
      </c>
      <c r="H47" s="39">
        <v>5.433939673037071</v>
      </c>
      <c r="I47" s="39">
        <v>5.0135848403564935</v>
      </c>
      <c r="J47" s="76">
        <f t="shared" si="0"/>
        <v>-7.7357287340961256E-2</v>
      </c>
      <c r="K47" s="41">
        <f t="shared" si="1"/>
        <v>-0.42035483268057749</v>
      </c>
      <c r="L47" s="77"/>
    </row>
    <row r="48" spans="2:12" x14ac:dyDescent="0.25">
      <c r="B48" s="280"/>
      <c r="C48" s="297"/>
      <c r="D48" s="4" t="s">
        <v>53</v>
      </c>
      <c r="E48" s="39">
        <v>1.9151056197688323</v>
      </c>
      <c r="F48" s="39">
        <v>2.4632700120786208</v>
      </c>
      <c r="G48" s="39">
        <v>2.3830322688887646</v>
      </c>
      <c r="H48" s="39">
        <v>2.197144331670394</v>
      </c>
      <c r="I48" s="39">
        <v>2.0151193633952253</v>
      </c>
      <c r="J48" s="76">
        <f t="shared" si="0"/>
        <v>-8.2846158830532035E-2</v>
      </c>
      <c r="K48" s="41">
        <f t="shared" si="1"/>
        <v>-0.18202496827516867</v>
      </c>
      <c r="L48" s="77"/>
    </row>
    <row r="49" spans="2:12" x14ac:dyDescent="0.25">
      <c r="B49" s="280"/>
      <c r="C49" s="297"/>
      <c r="D49" s="4" t="s">
        <v>54</v>
      </c>
      <c r="E49" s="39">
        <v>3.5315843470614099</v>
      </c>
      <c r="F49" s="39">
        <v>6.2174707421855713</v>
      </c>
      <c r="G49" s="39">
        <v>6.5183552234649831</v>
      </c>
      <c r="H49" s="39">
        <v>6.820077615250117</v>
      </c>
      <c r="I49" s="39">
        <v>7.3308251433251437</v>
      </c>
      <c r="J49" s="40">
        <f t="shared" si="0"/>
        <v>7.4888814598379927E-2</v>
      </c>
      <c r="K49" s="41">
        <f t="shared" si="1"/>
        <v>0.51074752807502666</v>
      </c>
      <c r="L49" s="42"/>
    </row>
    <row r="50" spans="2:12" x14ac:dyDescent="0.25">
      <c r="B50" s="280"/>
      <c r="C50" s="298"/>
      <c r="D50" s="32" t="s">
        <v>55</v>
      </c>
      <c r="E50" s="78">
        <v>3.1916651023089919</v>
      </c>
      <c r="F50" s="78">
        <v>4.8440746237015055</v>
      </c>
      <c r="G50" s="78">
        <v>6.1675234351375865</v>
      </c>
      <c r="H50" s="78">
        <v>5.7123580234928646</v>
      </c>
      <c r="I50" s="78">
        <v>6.4817713918078494</v>
      </c>
      <c r="J50" s="65">
        <f t="shared" si="0"/>
        <v>0.13469277750985942</v>
      </c>
      <c r="K50" s="79">
        <f t="shared" si="1"/>
        <v>0.76941336831498486</v>
      </c>
      <c r="L50" s="56"/>
    </row>
    <row r="51" spans="2:12" x14ac:dyDescent="0.25">
      <c r="B51" s="280"/>
      <c r="C51" s="288" t="s">
        <v>36</v>
      </c>
      <c r="D51" s="67" t="s">
        <v>45</v>
      </c>
      <c r="E51" s="69">
        <v>0.28110000000000002</v>
      </c>
      <c r="F51" s="69">
        <v>0.62519999999999998</v>
      </c>
      <c r="G51" s="69">
        <v>15.596000000000004</v>
      </c>
      <c r="H51" s="69">
        <v>16.962200000000003</v>
      </c>
      <c r="I51" s="69">
        <v>16.379500000000004</v>
      </c>
      <c r="J51" s="69">
        <f t="shared" si="0"/>
        <v>-3.4352855172088415E-2</v>
      </c>
      <c r="K51" s="75">
        <f t="shared" ref="K51" si="8">(I51-H51)*100</f>
        <v>-58.269999999999911</v>
      </c>
      <c r="L51" s="69"/>
    </row>
    <row r="52" spans="2:12" x14ac:dyDescent="0.25">
      <c r="B52" s="280"/>
      <c r="C52" s="289"/>
      <c r="D52" s="15" t="s">
        <v>46</v>
      </c>
      <c r="E52" s="18">
        <v>0.3014</v>
      </c>
      <c r="F52" s="18">
        <v>0.72030000000000005</v>
      </c>
      <c r="G52" s="18">
        <v>0.73370000000000002</v>
      </c>
      <c r="H52" s="18">
        <v>0.76329999999999998</v>
      </c>
      <c r="I52" s="18">
        <v>0.73699999999999999</v>
      </c>
      <c r="J52" s="17">
        <f t="shared" si="0"/>
        <v>-3.445565308528753E-2</v>
      </c>
      <c r="K52" s="44">
        <f>(I52-H52)*100</f>
        <v>-2.629999999999999</v>
      </c>
      <c r="L52" s="18"/>
    </row>
    <row r="53" spans="2:12" x14ac:dyDescent="0.25">
      <c r="B53" s="280"/>
      <c r="C53" s="289"/>
      <c r="D53" s="19" t="s">
        <v>47</v>
      </c>
      <c r="E53" s="63">
        <v>0.15710000000000002</v>
      </c>
      <c r="F53" s="63">
        <v>0.5615</v>
      </c>
      <c r="G53" s="63">
        <v>0.58719999999999994</v>
      </c>
      <c r="H53" s="63">
        <v>0.65599999999999992</v>
      </c>
      <c r="I53" s="63">
        <v>0.64739999999999998</v>
      </c>
      <c r="J53" s="62">
        <f t="shared" si="0"/>
        <v>-1.3109756097560932E-2</v>
      </c>
      <c r="K53" s="46">
        <f t="shared" ref="K53:K61" si="9">(I53-H53)*100</f>
        <v>-0.8599999999999941</v>
      </c>
      <c r="L53" s="63"/>
    </row>
    <row r="54" spans="2:12" x14ac:dyDescent="0.25">
      <c r="B54" s="280"/>
      <c r="C54" s="289"/>
      <c r="D54" s="19" t="s">
        <v>48</v>
      </c>
      <c r="E54" s="63">
        <v>0.2223</v>
      </c>
      <c r="F54" s="63">
        <v>0.42420000000000002</v>
      </c>
      <c r="G54" s="63">
        <v>0.37990000000000002</v>
      </c>
      <c r="H54" s="63">
        <v>0.27649999999999997</v>
      </c>
      <c r="I54" s="63">
        <v>0.35389999999999999</v>
      </c>
      <c r="J54" s="62">
        <f t="shared" si="0"/>
        <v>0.27992766726943952</v>
      </c>
      <c r="K54" s="46">
        <f t="shared" si="9"/>
        <v>7.740000000000002</v>
      </c>
      <c r="L54" s="63"/>
    </row>
    <row r="55" spans="2:12" x14ac:dyDescent="0.25">
      <c r="B55" s="280"/>
      <c r="C55" s="289"/>
      <c r="D55" s="19" t="s">
        <v>49</v>
      </c>
      <c r="E55" s="63">
        <v>0.30940000000000001</v>
      </c>
      <c r="F55" s="63">
        <v>0.48409999999999997</v>
      </c>
      <c r="G55" s="63">
        <v>0.31019999999999998</v>
      </c>
      <c r="H55" s="63">
        <v>0.93459999999999999</v>
      </c>
      <c r="I55" s="63">
        <v>0.59389999999999998</v>
      </c>
      <c r="J55" s="62">
        <f t="shared" si="0"/>
        <v>-0.36454098009843783</v>
      </c>
      <c r="K55" s="46">
        <f t="shared" si="9"/>
        <v>-34.07</v>
      </c>
      <c r="L55" s="63"/>
    </row>
    <row r="56" spans="2:12" x14ac:dyDescent="0.25">
      <c r="B56" s="280"/>
      <c r="C56" s="289"/>
      <c r="D56" s="19" t="s">
        <v>50</v>
      </c>
      <c r="E56" s="63">
        <v>0.35240000000000005</v>
      </c>
      <c r="F56" s="63">
        <v>0.56340000000000001</v>
      </c>
      <c r="G56" s="63">
        <v>0.59040000000000004</v>
      </c>
      <c r="H56" s="63">
        <v>0.64980000000000004</v>
      </c>
      <c r="I56" s="63">
        <v>0.66870000000000007</v>
      </c>
      <c r="J56" s="62">
        <f t="shared" si="0"/>
        <v>2.9085872576177341E-2</v>
      </c>
      <c r="K56" s="46">
        <f t="shared" si="9"/>
        <v>1.8900000000000028</v>
      </c>
      <c r="L56" s="63"/>
    </row>
    <row r="57" spans="2:12" x14ac:dyDescent="0.25">
      <c r="B57" s="280"/>
      <c r="C57" s="289"/>
      <c r="D57" s="19" t="s">
        <v>51</v>
      </c>
      <c r="E57" s="63">
        <v>0.39149999999999996</v>
      </c>
      <c r="F57" s="63">
        <v>0.49070000000000003</v>
      </c>
      <c r="G57" s="63">
        <v>0.62240000000000006</v>
      </c>
      <c r="H57" s="63">
        <v>0.5998</v>
      </c>
      <c r="I57" s="63">
        <v>0.64280000000000004</v>
      </c>
      <c r="J57" s="62">
        <f t="shared" si="0"/>
        <v>7.1690563521173756E-2</v>
      </c>
      <c r="K57" s="46">
        <f t="shared" si="9"/>
        <v>4.3000000000000043</v>
      </c>
      <c r="L57" s="63"/>
    </row>
    <row r="58" spans="2:12" x14ac:dyDescent="0.25">
      <c r="B58" s="280"/>
      <c r="C58" s="289"/>
      <c r="D58" s="19" t="s">
        <v>52</v>
      </c>
      <c r="E58" s="63">
        <v>0.70109999999999995</v>
      </c>
      <c r="F58" s="63">
        <v>0.81930000000000003</v>
      </c>
      <c r="G58" s="63">
        <v>0.74939999999999996</v>
      </c>
      <c r="H58" s="63">
        <v>0.79349999999999998</v>
      </c>
      <c r="I58" s="63">
        <v>0.76870000000000005</v>
      </c>
      <c r="J58" s="62">
        <f t="shared" si="0"/>
        <v>-3.1253938248267055E-2</v>
      </c>
      <c r="K58" s="46">
        <f t="shared" si="9"/>
        <v>-2.4799999999999933</v>
      </c>
      <c r="L58" s="63"/>
    </row>
    <row r="59" spans="2:12" x14ac:dyDescent="0.25">
      <c r="B59" s="280"/>
      <c r="C59" s="289"/>
      <c r="D59" s="19" t="s">
        <v>53</v>
      </c>
      <c r="E59" s="63">
        <v>0.32590000000000002</v>
      </c>
      <c r="F59" s="63">
        <v>0.53539999999999999</v>
      </c>
      <c r="G59" s="63">
        <v>0.48149999999999998</v>
      </c>
      <c r="H59" s="63">
        <v>0.44569999999999999</v>
      </c>
      <c r="I59" s="63">
        <v>0.54890000000000005</v>
      </c>
      <c r="J59" s="62">
        <f t="shared" si="0"/>
        <v>0.23154588288086164</v>
      </c>
      <c r="K59" s="46">
        <f t="shared" si="9"/>
        <v>10.320000000000007</v>
      </c>
      <c r="L59" s="63"/>
    </row>
    <row r="60" spans="2:12" x14ac:dyDescent="0.25">
      <c r="B60" s="280"/>
      <c r="C60" s="289"/>
      <c r="D60" s="19" t="s">
        <v>54</v>
      </c>
      <c r="E60" s="22">
        <v>0.27500000000000002</v>
      </c>
      <c r="F60" s="22">
        <v>0.63340000000000007</v>
      </c>
      <c r="G60" s="22">
        <v>0.73349999999999993</v>
      </c>
      <c r="H60" s="22">
        <v>0.80420000000000003</v>
      </c>
      <c r="I60" s="22">
        <v>0.71109999999999995</v>
      </c>
      <c r="J60" s="21">
        <f t="shared" si="0"/>
        <v>-0.11576722208405876</v>
      </c>
      <c r="K60" s="46">
        <f t="shared" si="9"/>
        <v>-9.3100000000000076</v>
      </c>
      <c r="L60" s="22"/>
    </row>
    <row r="61" spans="2:12" x14ac:dyDescent="0.25">
      <c r="B61" s="280"/>
      <c r="C61" s="290"/>
      <c r="D61" s="23" t="s">
        <v>55</v>
      </c>
      <c r="E61" s="47">
        <v>0.25239999999999996</v>
      </c>
      <c r="F61" s="47">
        <v>0.47939999999999999</v>
      </c>
      <c r="G61" s="47">
        <v>0.64060000000000006</v>
      </c>
      <c r="H61" s="47">
        <v>0.6159</v>
      </c>
      <c r="I61" s="47">
        <v>0.62639999999999996</v>
      </c>
      <c r="J61" s="25">
        <f t="shared" si="0"/>
        <v>1.7048222113979383E-2</v>
      </c>
      <c r="K61" s="80">
        <f t="shared" si="9"/>
        <v>1.0499999999999954</v>
      </c>
      <c r="L61" s="47"/>
    </row>
    <row r="62" spans="2:12" x14ac:dyDescent="0.25">
      <c r="B62" s="280"/>
      <c r="C62" s="291" t="s">
        <v>56</v>
      </c>
      <c r="D62" s="67" t="s">
        <v>45</v>
      </c>
      <c r="E62" s="68">
        <v>54622</v>
      </c>
      <c r="F62" s="68">
        <v>122273</v>
      </c>
      <c r="G62" s="68">
        <v>123893</v>
      </c>
      <c r="H62" s="68">
        <v>125830</v>
      </c>
      <c r="I62" s="68">
        <v>123187</v>
      </c>
      <c r="J62" s="69">
        <f t="shared" si="0"/>
        <v>-2.1004529921322401E-2</v>
      </c>
      <c r="K62" s="68">
        <f t="shared" ref="K62:K63" si="10">I62-H62</f>
        <v>-2643</v>
      </c>
      <c r="L62" s="69">
        <f t="shared" ref="L62:L63" si="11">I62/$I$62</f>
        <v>1</v>
      </c>
    </row>
    <row r="63" spans="2:12" x14ac:dyDescent="0.25">
      <c r="B63" s="280"/>
      <c r="C63" s="293"/>
      <c r="D63" s="26" t="s">
        <v>46</v>
      </c>
      <c r="E63" s="27">
        <v>20045</v>
      </c>
      <c r="F63" s="27">
        <v>44594</v>
      </c>
      <c r="G63" s="27">
        <v>45668</v>
      </c>
      <c r="H63" s="27">
        <v>46009</v>
      </c>
      <c r="I63" s="27">
        <v>43356</v>
      </c>
      <c r="J63" s="36">
        <f t="shared" si="0"/>
        <v>-5.7662631224325689E-2</v>
      </c>
      <c r="K63" s="27">
        <f t="shared" si="10"/>
        <v>-2653</v>
      </c>
      <c r="L63" s="38">
        <f t="shared" si="11"/>
        <v>0.35195272228400726</v>
      </c>
    </row>
    <row r="64" spans="2:12" x14ac:dyDescent="0.25">
      <c r="B64" s="280"/>
      <c r="C64" s="293"/>
      <c r="D64" s="4" t="s">
        <v>47</v>
      </c>
      <c r="E64" s="29">
        <v>14634</v>
      </c>
      <c r="F64" s="29">
        <v>37529</v>
      </c>
      <c r="G64" s="29">
        <v>36862</v>
      </c>
      <c r="H64" s="29">
        <v>36722</v>
      </c>
      <c r="I64" s="29">
        <v>36929</v>
      </c>
      <c r="J64" s="76">
        <f>I64/H64-1</f>
        <v>5.6369478786557625E-3</v>
      </c>
      <c r="K64" s="29">
        <f>I64-H64</f>
        <v>207</v>
      </c>
      <c r="L64" s="77">
        <f>I64/$I$62</f>
        <v>0.29978000925422327</v>
      </c>
    </row>
    <row r="65" spans="2:12" x14ac:dyDescent="0.25">
      <c r="B65" s="280"/>
      <c r="C65" s="293"/>
      <c r="D65" s="4" t="s">
        <v>48</v>
      </c>
      <c r="E65" s="29">
        <v>482</v>
      </c>
      <c r="F65" s="29">
        <v>844</v>
      </c>
      <c r="G65" s="29">
        <v>912</v>
      </c>
      <c r="H65" s="29">
        <v>912</v>
      </c>
      <c r="I65" s="29">
        <v>916</v>
      </c>
      <c r="J65" s="76">
        <f t="shared" ref="J65:J72" si="12">I65/H65-1</f>
        <v>4.3859649122806044E-3</v>
      </c>
      <c r="K65" s="29">
        <f t="shared" ref="K65:K72" si="13">I65-H65</f>
        <v>4</v>
      </c>
      <c r="L65" s="77">
        <f t="shared" ref="L65:L72" si="14">I65/$I$62</f>
        <v>7.4358495620479434E-3</v>
      </c>
    </row>
    <row r="66" spans="2:12" x14ac:dyDescent="0.25">
      <c r="B66" s="280"/>
      <c r="C66" s="293"/>
      <c r="D66" s="4" t="s">
        <v>49</v>
      </c>
      <c r="E66" s="29">
        <v>3652</v>
      </c>
      <c r="F66" s="29">
        <v>4562</v>
      </c>
      <c r="G66" s="29">
        <v>4276</v>
      </c>
      <c r="H66" s="29">
        <v>4307</v>
      </c>
      <c r="I66" s="29">
        <v>4616</v>
      </c>
      <c r="J66" s="76">
        <f t="shared" si="12"/>
        <v>7.1743673090318039E-2</v>
      </c>
      <c r="K66" s="29">
        <f t="shared" si="13"/>
        <v>309</v>
      </c>
      <c r="L66" s="77">
        <f t="shared" si="14"/>
        <v>3.7471486439315839E-2</v>
      </c>
    </row>
    <row r="67" spans="2:12" x14ac:dyDescent="0.25">
      <c r="B67" s="280"/>
      <c r="C67" s="293"/>
      <c r="D67" s="4" t="s">
        <v>50</v>
      </c>
      <c r="E67" s="29">
        <v>5994</v>
      </c>
      <c r="F67" s="29">
        <v>17794</v>
      </c>
      <c r="G67" s="29">
        <v>18608</v>
      </c>
      <c r="H67" s="29">
        <v>20140</v>
      </c>
      <c r="I67" s="29">
        <v>19545</v>
      </c>
      <c r="J67" s="76">
        <f t="shared" si="12"/>
        <v>-2.9543197616683226E-2</v>
      </c>
      <c r="K67" s="29">
        <f t="shared" si="13"/>
        <v>-595</v>
      </c>
      <c r="L67" s="77">
        <f t="shared" si="14"/>
        <v>0.15866122236924352</v>
      </c>
    </row>
    <row r="68" spans="2:12" x14ac:dyDescent="0.25">
      <c r="B68" s="280"/>
      <c r="C68" s="293"/>
      <c r="D68" s="4" t="s">
        <v>51</v>
      </c>
      <c r="E68" s="29">
        <v>465</v>
      </c>
      <c r="F68" s="29">
        <v>663</v>
      </c>
      <c r="G68" s="29">
        <v>663</v>
      </c>
      <c r="H68" s="29">
        <v>673</v>
      </c>
      <c r="I68" s="29">
        <v>673</v>
      </c>
      <c r="J68" s="76">
        <f t="shared" si="12"/>
        <v>0</v>
      </c>
      <c r="K68" s="29">
        <f t="shared" si="13"/>
        <v>0</v>
      </c>
      <c r="L68" s="77">
        <f t="shared" si="14"/>
        <v>5.4632388157841334E-3</v>
      </c>
    </row>
    <row r="69" spans="2:12" x14ac:dyDescent="0.25">
      <c r="B69" s="280"/>
      <c r="C69" s="293"/>
      <c r="D69" s="4" t="s">
        <v>52</v>
      </c>
      <c r="E69" s="29">
        <v>1972</v>
      </c>
      <c r="F69" s="29">
        <v>4097</v>
      </c>
      <c r="G69" s="29">
        <v>4791</v>
      </c>
      <c r="H69" s="29">
        <v>4797</v>
      </c>
      <c r="I69" s="29">
        <v>4863</v>
      </c>
      <c r="J69" s="76">
        <f t="shared" si="12"/>
        <v>1.3758599124452875E-2</v>
      </c>
      <c r="K69" s="29">
        <f t="shared" si="13"/>
        <v>66</v>
      </c>
      <c r="L69" s="77">
        <f t="shared" si="14"/>
        <v>3.9476568144365884E-2</v>
      </c>
    </row>
    <row r="70" spans="2:12" x14ac:dyDescent="0.25">
      <c r="B70" s="280"/>
      <c r="C70" s="293"/>
      <c r="D70" s="4" t="s">
        <v>53</v>
      </c>
      <c r="E70" s="29">
        <v>2378</v>
      </c>
      <c r="F70" s="29">
        <v>2703</v>
      </c>
      <c r="G70" s="29">
        <v>2855</v>
      </c>
      <c r="H70" s="29">
        <v>2773</v>
      </c>
      <c r="I70" s="29">
        <v>2679</v>
      </c>
      <c r="J70" s="76">
        <f t="shared" si="12"/>
        <v>-3.3898305084745783E-2</v>
      </c>
      <c r="K70" s="29">
        <f t="shared" si="13"/>
        <v>-94</v>
      </c>
      <c r="L70" s="77">
        <f t="shared" si="14"/>
        <v>2.1747424647081268E-2</v>
      </c>
    </row>
    <row r="71" spans="2:12" x14ac:dyDescent="0.25">
      <c r="B71" s="280"/>
      <c r="C71" s="293"/>
      <c r="D71" s="4" t="s">
        <v>54</v>
      </c>
      <c r="E71" s="29">
        <v>2827</v>
      </c>
      <c r="F71" s="29">
        <v>6412</v>
      </c>
      <c r="G71" s="29">
        <v>6177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5.2740954808543107E-2</v>
      </c>
    </row>
    <row r="72" spans="2:12" x14ac:dyDescent="0.25">
      <c r="B72" s="281"/>
      <c r="C72" s="294"/>
      <c r="D72" s="32" t="s">
        <v>55</v>
      </c>
      <c r="E72" s="73">
        <v>2173</v>
      </c>
      <c r="F72" s="73">
        <v>3075</v>
      </c>
      <c r="G72" s="73">
        <v>3081</v>
      </c>
      <c r="H72" s="73">
        <v>3082</v>
      </c>
      <c r="I72" s="73">
        <v>3113</v>
      </c>
      <c r="J72" s="65">
        <f t="shared" si="12"/>
        <v>1.0058403634003898E-2</v>
      </c>
      <c r="K72" s="73">
        <f t="shared" si="13"/>
        <v>31</v>
      </c>
      <c r="L72" s="56">
        <f t="shared" si="14"/>
        <v>2.5270523675387825E-2</v>
      </c>
    </row>
    <row r="73" spans="2:12" ht="7.5" customHeight="1" x14ac:dyDescent="0.25">
      <c r="B73" s="276"/>
      <c r="C73" s="276"/>
      <c r="D73" s="276"/>
      <c r="E73" s="276"/>
      <c r="F73" s="276"/>
      <c r="G73" s="276"/>
      <c r="H73" s="276"/>
      <c r="I73" s="276"/>
      <c r="J73" s="276"/>
      <c r="K73" s="276"/>
      <c r="L73" s="48"/>
    </row>
    <row r="74" spans="2:12" x14ac:dyDescent="0.25">
      <c r="B74" s="278" t="s">
        <v>57</v>
      </c>
      <c r="C74" s="278"/>
      <c r="D74" s="278"/>
      <c r="E74" s="278"/>
      <c r="F74" s="278"/>
      <c r="G74" s="278"/>
      <c r="H74" s="278"/>
      <c r="I74" s="278"/>
      <c r="J74" s="278"/>
      <c r="K74" s="278"/>
    </row>
    <row r="76" spans="2:12" x14ac:dyDescent="0.25">
      <c r="B76" s="57"/>
    </row>
    <row r="77" spans="2:12" ht="21.75" customHeight="1" thickBot="1" x14ac:dyDescent="0.3">
      <c r="B77" s="279" t="s">
        <v>58</v>
      </c>
      <c r="C77" s="279"/>
      <c r="D77" s="279"/>
      <c r="E77" s="279"/>
      <c r="F77" s="279"/>
      <c r="G77" s="279"/>
      <c r="H77" s="279"/>
      <c r="I77" s="279"/>
      <c r="J77" s="279"/>
      <c r="K77" s="279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224</v>
      </c>
      <c r="F79" s="13" t="s">
        <v>225</v>
      </c>
      <c r="G79" s="13" t="s">
        <v>226</v>
      </c>
      <c r="H79" s="13" t="s">
        <v>227</v>
      </c>
      <c r="I79" s="13" t="s">
        <v>228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mayo 2025</v>
      </c>
    </row>
    <row r="80" spans="2:12" ht="15" customHeight="1" x14ac:dyDescent="0.25">
      <c r="B80" s="292" t="s">
        <v>44</v>
      </c>
      <c r="C80" s="287" t="s">
        <v>8</v>
      </c>
      <c r="D80" s="67" t="s">
        <v>45</v>
      </c>
      <c r="E80" s="68">
        <v>378303</v>
      </c>
      <c r="F80" s="68">
        <v>1821530</v>
      </c>
      <c r="G80" s="68">
        <v>2092095</v>
      </c>
      <c r="H80" s="68">
        <v>2239198</v>
      </c>
      <c r="I80" s="68">
        <v>2228887</v>
      </c>
      <c r="J80" s="69">
        <f t="shared" ref="J80:J81" si="15">I80/H80-1</f>
        <v>-4.6047736734312616E-3</v>
      </c>
      <c r="K80" s="68">
        <f t="shared" ref="K80:K81" si="16">I80-H80</f>
        <v>-10311</v>
      </c>
      <c r="L80" s="69">
        <f t="shared" ref="L80:L81" si="17">I80/$I$80</f>
        <v>1</v>
      </c>
    </row>
    <row r="81" spans="2:13" ht="15" customHeight="1" x14ac:dyDescent="0.25">
      <c r="B81" s="280"/>
      <c r="C81" s="282"/>
      <c r="D81" s="15" t="s">
        <v>46</v>
      </c>
      <c r="E81" s="16">
        <v>134314</v>
      </c>
      <c r="F81" s="16">
        <v>683221</v>
      </c>
      <c r="G81" s="16">
        <v>758695</v>
      </c>
      <c r="H81" s="16">
        <v>801852</v>
      </c>
      <c r="I81" s="16">
        <v>771372</v>
      </c>
      <c r="J81" s="18">
        <f t="shared" si="15"/>
        <v>-3.8012002214872553E-2</v>
      </c>
      <c r="K81" s="16">
        <f t="shared" si="16"/>
        <v>-30480</v>
      </c>
      <c r="L81" s="18">
        <f t="shared" si="17"/>
        <v>0.34607945580013699</v>
      </c>
      <c r="M81" s="81"/>
    </row>
    <row r="82" spans="2:13" x14ac:dyDescent="0.25">
      <c r="B82" s="280"/>
      <c r="C82" s="282"/>
      <c r="D82" s="19" t="s">
        <v>47</v>
      </c>
      <c r="E82" s="20">
        <v>60212</v>
      </c>
      <c r="F82" s="20">
        <v>473974</v>
      </c>
      <c r="G82" s="20">
        <v>528116</v>
      </c>
      <c r="H82" s="20">
        <v>561508</v>
      </c>
      <c r="I82" s="20">
        <v>579080</v>
      </c>
      <c r="J82" s="63">
        <f>I82/H82-1</f>
        <v>3.1294300348347681E-2</v>
      </c>
      <c r="K82" s="20">
        <f>I82-H82</f>
        <v>17572</v>
      </c>
      <c r="L82" s="63">
        <f>I82/$I$80</f>
        <v>0.25980680043447696</v>
      </c>
      <c r="M82" s="81"/>
    </row>
    <row r="83" spans="2:13" x14ac:dyDescent="0.25">
      <c r="B83" s="280"/>
      <c r="C83" s="282"/>
      <c r="D83" s="19" t="s">
        <v>48</v>
      </c>
      <c r="E83" s="20">
        <v>3463</v>
      </c>
      <c r="F83" s="20">
        <v>14300</v>
      </c>
      <c r="G83" s="20">
        <v>24366</v>
      </c>
      <c r="H83" s="20">
        <v>20854</v>
      </c>
      <c r="I83" s="20">
        <v>18447</v>
      </c>
      <c r="J83" s="63">
        <f t="shared" ref="J83:J136" si="18">I83/H83-1</f>
        <v>-0.11542150187014477</v>
      </c>
      <c r="K83" s="20">
        <f t="shared" ref="K83:K112" si="19">I83-H83</f>
        <v>-2407</v>
      </c>
      <c r="L83" s="63">
        <f t="shared" ref="L83:L90" si="20">I83/$I$80</f>
        <v>8.2763280507266637E-3</v>
      </c>
      <c r="M83" s="81"/>
    </row>
    <row r="84" spans="2:13" x14ac:dyDescent="0.25">
      <c r="B84" s="280"/>
      <c r="C84" s="282"/>
      <c r="D84" s="19" t="s">
        <v>49</v>
      </c>
      <c r="E84" s="20">
        <v>13697</v>
      </c>
      <c r="F84" s="20">
        <v>56946</v>
      </c>
      <c r="G84" s="20">
        <v>71722</v>
      </c>
      <c r="H84" s="20">
        <v>100800</v>
      </c>
      <c r="I84" s="20">
        <v>78000</v>
      </c>
      <c r="J84" s="63">
        <f t="shared" si="18"/>
        <v>-0.22619047619047616</v>
      </c>
      <c r="K84" s="20">
        <f t="shared" si="19"/>
        <v>-22800</v>
      </c>
      <c r="L84" s="63">
        <f t="shared" si="20"/>
        <v>3.4995044611952061E-2</v>
      </c>
      <c r="M84" s="81"/>
    </row>
    <row r="85" spans="2:13" x14ac:dyDescent="0.25">
      <c r="B85" s="280"/>
      <c r="C85" s="282"/>
      <c r="D85" s="19" t="s">
        <v>50</v>
      </c>
      <c r="E85" s="20">
        <v>45059</v>
      </c>
      <c r="F85" s="20">
        <v>258125</v>
      </c>
      <c r="G85" s="20">
        <v>307593</v>
      </c>
      <c r="H85" s="20">
        <v>351238</v>
      </c>
      <c r="I85" s="20">
        <v>366681</v>
      </c>
      <c r="J85" s="63">
        <f t="shared" si="18"/>
        <v>4.3967338385937804E-2</v>
      </c>
      <c r="K85" s="20">
        <f t="shared" si="19"/>
        <v>15443</v>
      </c>
      <c r="L85" s="63">
        <f t="shared" si="20"/>
        <v>0.16451305068404096</v>
      </c>
      <c r="M85" s="81"/>
    </row>
    <row r="86" spans="2:13" x14ac:dyDescent="0.25">
      <c r="B86" s="280"/>
      <c r="C86" s="282"/>
      <c r="D86" s="19" t="s">
        <v>51</v>
      </c>
      <c r="E86" s="20">
        <v>9308</v>
      </c>
      <c r="F86" s="20">
        <v>20151</v>
      </c>
      <c r="G86" s="20">
        <v>26502</v>
      </c>
      <c r="H86" s="20">
        <v>25234</v>
      </c>
      <c r="I86" s="20">
        <v>24153</v>
      </c>
      <c r="J86" s="63">
        <f t="shared" si="18"/>
        <v>-4.2839026709994399E-2</v>
      </c>
      <c r="K86" s="20">
        <f t="shared" si="19"/>
        <v>-1081</v>
      </c>
      <c r="L86" s="63">
        <f t="shared" si="20"/>
        <v>1.0836350160416387E-2</v>
      </c>
      <c r="M86" s="81"/>
    </row>
    <row r="87" spans="2:13" x14ac:dyDescent="0.25">
      <c r="B87" s="280"/>
      <c r="C87" s="282"/>
      <c r="D87" s="19" t="s">
        <v>52</v>
      </c>
      <c r="E87" s="20">
        <v>19920</v>
      </c>
      <c r="F87" s="20">
        <v>78474</v>
      </c>
      <c r="G87" s="20">
        <v>104659</v>
      </c>
      <c r="H87" s="20">
        <v>98555</v>
      </c>
      <c r="I87" s="20">
        <v>108223</v>
      </c>
      <c r="J87" s="63">
        <f t="shared" si="18"/>
        <v>9.8097509005124151E-2</v>
      </c>
      <c r="K87" s="20">
        <f t="shared" si="19"/>
        <v>9668</v>
      </c>
      <c r="L87" s="63">
        <f t="shared" si="20"/>
        <v>4.8554727090247288E-2</v>
      </c>
      <c r="M87" s="81"/>
    </row>
    <row r="88" spans="2:13" x14ac:dyDescent="0.25">
      <c r="B88" s="280"/>
      <c r="C88" s="282"/>
      <c r="D88" s="19" t="s">
        <v>53</v>
      </c>
      <c r="E88" s="20">
        <v>45262</v>
      </c>
      <c r="F88" s="20">
        <v>86813</v>
      </c>
      <c r="G88" s="20">
        <v>108593</v>
      </c>
      <c r="H88" s="20">
        <v>105931</v>
      </c>
      <c r="I88" s="20">
        <v>119888</v>
      </c>
      <c r="J88" s="63">
        <f t="shared" si="18"/>
        <v>0.13175557674335181</v>
      </c>
      <c r="K88" s="20">
        <f t="shared" si="19"/>
        <v>13957</v>
      </c>
      <c r="L88" s="63">
        <f t="shared" si="20"/>
        <v>5.3788280877406523E-2</v>
      </c>
      <c r="M88" s="81"/>
    </row>
    <row r="89" spans="2:13" ht="18" customHeight="1" x14ac:dyDescent="0.25">
      <c r="B89" s="280"/>
      <c r="C89" s="282"/>
      <c r="D89" s="19" t="s">
        <v>54</v>
      </c>
      <c r="E89" s="20">
        <v>30057</v>
      </c>
      <c r="F89" s="20">
        <v>103640</v>
      </c>
      <c r="G89" s="20">
        <v>112296</v>
      </c>
      <c r="H89" s="20">
        <v>119581</v>
      </c>
      <c r="I89" s="20">
        <v>112906</v>
      </c>
      <c r="J89" s="22">
        <f t="shared" si="18"/>
        <v>-5.5819904499878725E-2</v>
      </c>
      <c r="K89" s="20">
        <f t="shared" si="19"/>
        <v>-6675</v>
      </c>
      <c r="L89" s="22">
        <f t="shared" si="20"/>
        <v>5.0655775730218712E-2</v>
      </c>
      <c r="M89" s="81"/>
    </row>
    <row r="90" spans="2:13" x14ac:dyDescent="0.25">
      <c r="B90" s="280"/>
      <c r="C90" s="283"/>
      <c r="D90" s="23" t="s">
        <v>55</v>
      </c>
      <c r="E90" s="71">
        <v>17011</v>
      </c>
      <c r="F90" s="71">
        <v>45886</v>
      </c>
      <c r="G90" s="71">
        <v>49553</v>
      </c>
      <c r="H90" s="71">
        <v>53645</v>
      </c>
      <c r="I90" s="71">
        <v>50137</v>
      </c>
      <c r="J90" s="47">
        <f t="shared" si="18"/>
        <v>-6.5392860471618963E-2</v>
      </c>
      <c r="K90" s="71">
        <f t="shared" si="19"/>
        <v>-3508</v>
      </c>
      <c r="L90" s="47">
        <f t="shared" si="20"/>
        <v>2.2494186560377445E-2</v>
      </c>
      <c r="M90" s="81"/>
    </row>
    <row r="91" spans="2:13" x14ac:dyDescent="0.25">
      <c r="B91" s="280"/>
      <c r="C91" s="284" t="s">
        <v>18</v>
      </c>
      <c r="D91" s="67" t="s">
        <v>45</v>
      </c>
      <c r="E91" s="68">
        <v>427608</v>
      </c>
      <c r="F91" s="68">
        <v>2154106</v>
      </c>
      <c r="G91" s="68">
        <v>2485382</v>
      </c>
      <c r="H91" s="68">
        <v>2663679</v>
      </c>
      <c r="I91" s="68">
        <v>2627377</v>
      </c>
      <c r="J91" s="69">
        <f t="shared" si="18"/>
        <v>-1.3628519052032884E-2</v>
      </c>
      <c r="K91" s="68">
        <f t="shared" si="19"/>
        <v>-36302</v>
      </c>
      <c r="L91" s="69">
        <f t="shared" ref="L91:L92" si="21">I91/$I$91</f>
        <v>1</v>
      </c>
    </row>
    <row r="92" spans="2:13" x14ac:dyDescent="0.25">
      <c r="B92" s="280"/>
      <c r="C92" s="285"/>
      <c r="D92" s="26" t="s">
        <v>46</v>
      </c>
      <c r="E92" s="27">
        <v>154973</v>
      </c>
      <c r="F92" s="27">
        <v>820890</v>
      </c>
      <c r="G92" s="27">
        <v>916524</v>
      </c>
      <c r="H92" s="27">
        <v>970339</v>
      </c>
      <c r="I92" s="27">
        <v>924649</v>
      </c>
      <c r="J92" s="82">
        <f t="shared" si="18"/>
        <v>-4.7086636732111109E-2</v>
      </c>
      <c r="K92" s="27">
        <f t="shared" si="19"/>
        <v>-45690</v>
      </c>
      <c r="L92" s="38">
        <f t="shared" si="21"/>
        <v>0.35192855840634973</v>
      </c>
    </row>
    <row r="93" spans="2:13" x14ac:dyDescent="0.25">
      <c r="B93" s="280"/>
      <c r="C93" s="285"/>
      <c r="D93" s="4" t="s">
        <v>47</v>
      </c>
      <c r="E93" s="29">
        <v>70313</v>
      </c>
      <c r="F93" s="29">
        <v>568425</v>
      </c>
      <c r="G93" s="29">
        <v>640998</v>
      </c>
      <c r="H93" s="29">
        <v>679581</v>
      </c>
      <c r="I93" s="29">
        <v>692665</v>
      </c>
      <c r="J93" s="83">
        <f t="shared" si="18"/>
        <v>1.9253039740663835E-2</v>
      </c>
      <c r="K93" s="29">
        <f t="shared" si="19"/>
        <v>13084</v>
      </c>
      <c r="L93" s="77">
        <f>I93/$I$91</f>
        <v>0.2636336544013288</v>
      </c>
    </row>
    <row r="94" spans="2:13" x14ac:dyDescent="0.25">
      <c r="B94" s="280"/>
      <c r="C94" s="285"/>
      <c r="D94" s="4" t="s">
        <v>48</v>
      </c>
      <c r="E94" s="29">
        <v>3887</v>
      </c>
      <c r="F94" s="29">
        <v>16119</v>
      </c>
      <c r="G94" s="29">
        <v>26270</v>
      </c>
      <c r="H94" s="29">
        <v>22984</v>
      </c>
      <c r="I94" s="29">
        <v>20681</v>
      </c>
      <c r="J94" s="83">
        <f t="shared" si="18"/>
        <v>-0.10020013922728854</v>
      </c>
      <c r="K94" s="29">
        <f t="shared" si="19"/>
        <v>-2303</v>
      </c>
      <c r="L94" s="77">
        <f t="shared" ref="L94:L101" si="22">I94/$I$91</f>
        <v>7.8713484969990984E-3</v>
      </c>
    </row>
    <row r="95" spans="2:13" x14ac:dyDescent="0.25">
      <c r="B95" s="280"/>
      <c r="C95" s="285"/>
      <c r="D95" s="4" t="s">
        <v>49</v>
      </c>
      <c r="E95" s="29">
        <v>17593</v>
      </c>
      <c r="F95" s="29">
        <v>66634</v>
      </c>
      <c r="G95" s="29">
        <v>84343</v>
      </c>
      <c r="H95" s="29">
        <v>117436</v>
      </c>
      <c r="I95" s="29">
        <v>90288</v>
      </c>
      <c r="J95" s="83">
        <f t="shared" si="18"/>
        <v>-0.23117272386661669</v>
      </c>
      <c r="K95" s="29">
        <f t="shared" si="19"/>
        <v>-27148</v>
      </c>
      <c r="L95" s="77">
        <f t="shared" si="22"/>
        <v>3.4364310869738145E-2</v>
      </c>
    </row>
    <row r="96" spans="2:13" x14ac:dyDescent="0.25">
      <c r="B96" s="280"/>
      <c r="C96" s="285"/>
      <c r="D96" s="4" t="s">
        <v>50</v>
      </c>
      <c r="E96" s="29">
        <v>49460</v>
      </c>
      <c r="F96" s="29">
        <v>301297</v>
      </c>
      <c r="G96" s="29">
        <v>363874</v>
      </c>
      <c r="H96" s="29">
        <v>414494</v>
      </c>
      <c r="I96" s="29">
        <v>430147</v>
      </c>
      <c r="J96" s="83">
        <f t="shared" si="18"/>
        <v>3.776411721279449E-2</v>
      </c>
      <c r="K96" s="29">
        <f t="shared" si="19"/>
        <v>15653</v>
      </c>
      <c r="L96" s="77">
        <f t="shared" si="22"/>
        <v>0.16371727391995897</v>
      </c>
    </row>
    <row r="97" spans="2:12" x14ac:dyDescent="0.25">
      <c r="B97" s="280"/>
      <c r="C97" s="285"/>
      <c r="D97" s="4" t="s">
        <v>51</v>
      </c>
      <c r="E97" s="29">
        <v>9668</v>
      </c>
      <c r="F97" s="29">
        <v>21353</v>
      </c>
      <c r="G97" s="29">
        <v>27855</v>
      </c>
      <c r="H97" s="29">
        <v>26672</v>
      </c>
      <c r="I97" s="29">
        <v>25592</v>
      </c>
      <c r="J97" s="83">
        <f t="shared" si="18"/>
        <v>-4.0491901619676085E-2</v>
      </c>
      <c r="K97" s="29">
        <f t="shared" si="19"/>
        <v>-1080</v>
      </c>
      <c r="L97" s="77">
        <f t="shared" si="22"/>
        <v>9.7405130668343377E-3</v>
      </c>
    </row>
    <row r="98" spans="2:12" x14ac:dyDescent="0.25">
      <c r="B98" s="280"/>
      <c r="C98" s="285"/>
      <c r="D98" s="4" t="s">
        <v>52</v>
      </c>
      <c r="E98" s="29">
        <v>23724</v>
      </c>
      <c r="F98" s="29">
        <v>93148</v>
      </c>
      <c r="G98" s="29">
        <v>118579</v>
      </c>
      <c r="H98" s="29">
        <v>114920</v>
      </c>
      <c r="I98" s="29">
        <v>123607</v>
      </c>
      <c r="J98" s="83">
        <f t="shared" si="18"/>
        <v>7.5591715976331297E-2</v>
      </c>
      <c r="K98" s="29">
        <f t="shared" si="19"/>
        <v>8687</v>
      </c>
      <c r="L98" s="77">
        <f t="shared" si="22"/>
        <v>4.7045779878563294E-2</v>
      </c>
    </row>
    <row r="99" spans="2:12" x14ac:dyDescent="0.25">
      <c r="B99" s="280"/>
      <c r="C99" s="285"/>
      <c r="D99" s="4" t="s">
        <v>53</v>
      </c>
      <c r="E99" s="29">
        <v>46479</v>
      </c>
      <c r="F99" s="29">
        <v>91287</v>
      </c>
      <c r="G99" s="29">
        <v>113469</v>
      </c>
      <c r="H99" s="29">
        <v>111167</v>
      </c>
      <c r="I99" s="29">
        <v>125497</v>
      </c>
      <c r="J99" s="83">
        <f t="shared" si="18"/>
        <v>0.1289051607041658</v>
      </c>
      <c r="K99" s="29">
        <f t="shared" si="19"/>
        <v>14330</v>
      </c>
      <c r="L99" s="77">
        <f t="shared" si="22"/>
        <v>4.7765128491267149E-2</v>
      </c>
    </row>
    <row r="100" spans="2:12" x14ac:dyDescent="0.25">
      <c r="B100" s="280"/>
      <c r="C100" s="285"/>
      <c r="D100" s="4" t="s">
        <v>54</v>
      </c>
      <c r="E100" s="29">
        <v>33259</v>
      </c>
      <c r="F100" s="29">
        <v>122713</v>
      </c>
      <c r="G100" s="29">
        <v>133909</v>
      </c>
      <c r="H100" s="29">
        <v>143553</v>
      </c>
      <c r="I100" s="29">
        <v>135717</v>
      </c>
      <c r="J100" s="31">
        <f t="shared" si="18"/>
        <v>-5.4586111053060549E-2</v>
      </c>
      <c r="K100" s="29">
        <f t="shared" si="19"/>
        <v>-7836</v>
      </c>
      <c r="L100" s="42">
        <f t="shared" si="22"/>
        <v>5.1654939508110183E-2</v>
      </c>
    </row>
    <row r="101" spans="2:12" x14ac:dyDescent="0.25">
      <c r="B101" s="280"/>
      <c r="C101" s="286"/>
      <c r="D101" s="32" t="s">
        <v>55</v>
      </c>
      <c r="E101" s="73">
        <v>18252</v>
      </c>
      <c r="F101" s="73">
        <v>52240</v>
      </c>
      <c r="G101" s="73">
        <v>59561</v>
      </c>
      <c r="H101" s="73">
        <v>62533</v>
      </c>
      <c r="I101" s="73">
        <v>58534</v>
      </c>
      <c r="J101" s="74">
        <f t="shared" si="18"/>
        <v>-6.3950234276302087E-2</v>
      </c>
      <c r="K101" s="73">
        <f t="shared" si="19"/>
        <v>-3999</v>
      </c>
      <c r="L101" s="56">
        <f t="shared" si="22"/>
        <v>2.2278492960850309E-2</v>
      </c>
    </row>
    <row r="102" spans="2:12" x14ac:dyDescent="0.25">
      <c r="B102" s="280"/>
      <c r="C102" s="287" t="s">
        <v>21</v>
      </c>
      <c r="D102" s="67" t="s">
        <v>45</v>
      </c>
      <c r="E102" s="68">
        <v>1715527</v>
      </c>
      <c r="F102" s="68">
        <v>11903772</v>
      </c>
      <c r="G102" s="68">
        <v>13789247</v>
      </c>
      <c r="H102" s="68">
        <v>14767499</v>
      </c>
      <c r="I102" s="68">
        <v>14247242</v>
      </c>
      <c r="J102" s="69">
        <f t="shared" si="18"/>
        <v>-3.5229865260190674E-2</v>
      </c>
      <c r="K102" s="68">
        <f t="shared" si="19"/>
        <v>-520257</v>
      </c>
      <c r="L102" s="69">
        <f t="shared" ref="L102:L103" si="23">I102/$I$102</f>
        <v>1</v>
      </c>
    </row>
    <row r="103" spans="2:12" x14ac:dyDescent="0.25">
      <c r="B103" s="280"/>
      <c r="C103" s="282"/>
      <c r="D103" s="15" t="s">
        <v>46</v>
      </c>
      <c r="E103" s="16">
        <v>667222</v>
      </c>
      <c r="F103" s="16">
        <v>4868672</v>
      </c>
      <c r="G103" s="16">
        <v>5427808</v>
      </c>
      <c r="H103" s="16">
        <v>5660857</v>
      </c>
      <c r="I103" s="16">
        <v>5369729</v>
      </c>
      <c r="J103" s="18">
        <f t="shared" si="18"/>
        <v>-5.1428255474392004E-2</v>
      </c>
      <c r="K103" s="16">
        <f t="shared" si="19"/>
        <v>-291128</v>
      </c>
      <c r="L103" s="18">
        <f t="shared" si="23"/>
        <v>0.37689603363233387</v>
      </c>
    </row>
    <row r="104" spans="2:12" x14ac:dyDescent="0.25">
      <c r="B104" s="280"/>
      <c r="C104" s="282"/>
      <c r="D104" s="19" t="s">
        <v>47</v>
      </c>
      <c r="E104" s="20">
        <v>321425</v>
      </c>
      <c r="F104" s="20">
        <v>3311807</v>
      </c>
      <c r="G104" s="20">
        <v>3819949</v>
      </c>
      <c r="H104" s="20">
        <v>4065011</v>
      </c>
      <c r="I104" s="20">
        <v>4012752</v>
      </c>
      <c r="J104" s="63">
        <f t="shared" si="18"/>
        <v>-1.2855807770261851E-2</v>
      </c>
      <c r="K104" s="20">
        <f t="shared" si="19"/>
        <v>-52259</v>
      </c>
      <c r="L104" s="63">
        <f>I104/$I$102</f>
        <v>0.28165114342832109</v>
      </c>
    </row>
    <row r="105" spans="2:12" x14ac:dyDescent="0.25">
      <c r="B105" s="280"/>
      <c r="C105" s="282"/>
      <c r="D105" s="19" t="s">
        <v>48</v>
      </c>
      <c r="E105" s="20">
        <v>15769</v>
      </c>
      <c r="F105" s="20">
        <v>67370</v>
      </c>
      <c r="G105" s="20">
        <v>76289</v>
      </c>
      <c r="H105" s="20">
        <v>83156</v>
      </c>
      <c r="I105" s="20">
        <v>80713</v>
      </c>
      <c r="J105" s="63">
        <f t="shared" si="18"/>
        <v>-2.9378517485208477E-2</v>
      </c>
      <c r="K105" s="20">
        <f t="shared" si="19"/>
        <v>-2443</v>
      </c>
      <c r="L105" s="63">
        <f t="shared" ref="L105:L112" si="24">I105/$I$102</f>
        <v>5.6651666336544294E-3</v>
      </c>
    </row>
    <row r="106" spans="2:12" x14ac:dyDescent="0.25">
      <c r="B106" s="280"/>
      <c r="C106" s="282"/>
      <c r="D106" s="19" t="s">
        <v>49</v>
      </c>
      <c r="E106" s="20">
        <v>106021</v>
      </c>
      <c r="F106" s="20">
        <v>340319</v>
      </c>
      <c r="G106" s="20">
        <v>457157</v>
      </c>
      <c r="H106" s="20">
        <v>611590</v>
      </c>
      <c r="I106" s="20">
        <v>448286</v>
      </c>
      <c r="J106" s="63">
        <f t="shared" si="18"/>
        <v>-0.26701548422963095</v>
      </c>
      <c r="K106" s="20">
        <f t="shared" si="19"/>
        <v>-163304</v>
      </c>
      <c r="L106" s="63">
        <f t="shared" si="24"/>
        <v>3.1464756477078158E-2</v>
      </c>
    </row>
    <row r="107" spans="2:12" x14ac:dyDescent="0.25">
      <c r="B107" s="280"/>
      <c r="C107" s="282"/>
      <c r="D107" s="19" t="s">
        <v>50</v>
      </c>
      <c r="E107" s="20">
        <v>190702</v>
      </c>
      <c r="F107" s="20">
        <v>1588442</v>
      </c>
      <c r="G107" s="20">
        <v>2027258</v>
      </c>
      <c r="H107" s="20">
        <v>2275437</v>
      </c>
      <c r="I107" s="20">
        <v>2299129</v>
      </c>
      <c r="J107" s="63">
        <f t="shared" si="18"/>
        <v>1.0412065902066336E-2</v>
      </c>
      <c r="K107" s="20">
        <f t="shared" si="19"/>
        <v>23692</v>
      </c>
      <c r="L107" s="63">
        <f t="shared" si="24"/>
        <v>0.16137361883794774</v>
      </c>
    </row>
    <row r="108" spans="2:12" x14ac:dyDescent="0.25">
      <c r="B108" s="280"/>
      <c r="C108" s="282"/>
      <c r="D108" s="19" t="s">
        <v>51</v>
      </c>
      <c r="E108" s="20">
        <v>20551</v>
      </c>
      <c r="F108" s="20">
        <v>57771</v>
      </c>
      <c r="G108" s="20">
        <v>69703</v>
      </c>
      <c r="H108" s="20">
        <v>70963</v>
      </c>
      <c r="I108" s="20">
        <v>66850</v>
      </c>
      <c r="J108" s="63">
        <f t="shared" si="18"/>
        <v>-5.7959781858151427E-2</v>
      </c>
      <c r="K108" s="20">
        <f t="shared" si="19"/>
        <v>-4113</v>
      </c>
      <c r="L108" s="63">
        <f t="shared" si="24"/>
        <v>4.6921362043264234E-3</v>
      </c>
    </row>
    <row r="109" spans="2:12" x14ac:dyDescent="0.25">
      <c r="B109" s="280"/>
      <c r="C109" s="282"/>
      <c r="D109" s="19" t="s">
        <v>52</v>
      </c>
      <c r="E109" s="20">
        <v>132064</v>
      </c>
      <c r="F109" s="20">
        <v>523413</v>
      </c>
      <c r="G109" s="20">
        <v>549031</v>
      </c>
      <c r="H109" s="20">
        <v>581772</v>
      </c>
      <c r="I109" s="20">
        <v>588360</v>
      </c>
      <c r="J109" s="63">
        <f t="shared" si="18"/>
        <v>1.1324023844392572E-2</v>
      </c>
      <c r="K109" s="20">
        <f t="shared" si="19"/>
        <v>6588</v>
      </c>
      <c r="L109" s="63">
        <f t="shared" si="24"/>
        <v>4.1296413719932604E-2</v>
      </c>
    </row>
    <row r="110" spans="2:12" x14ac:dyDescent="0.25">
      <c r="B110" s="280"/>
      <c r="C110" s="282"/>
      <c r="D110" s="19" t="s">
        <v>53</v>
      </c>
      <c r="E110" s="20">
        <v>90121</v>
      </c>
      <c r="F110" s="20">
        <v>217474</v>
      </c>
      <c r="G110" s="20">
        <v>255454</v>
      </c>
      <c r="H110" s="20">
        <v>261700</v>
      </c>
      <c r="I110" s="20">
        <v>259172</v>
      </c>
      <c r="J110" s="63">
        <f t="shared" si="18"/>
        <v>-9.6599159342758423E-3</v>
      </c>
      <c r="K110" s="20">
        <f t="shared" si="19"/>
        <v>-2528</v>
      </c>
      <c r="L110" s="63">
        <f t="shared" si="24"/>
        <v>1.8191029533996827E-2</v>
      </c>
    </row>
    <row r="111" spans="2:12" x14ac:dyDescent="0.25">
      <c r="B111" s="280"/>
      <c r="C111" s="282"/>
      <c r="D111" s="19" t="s">
        <v>54</v>
      </c>
      <c r="E111" s="20">
        <v>113367</v>
      </c>
      <c r="F111" s="20">
        <v>683485</v>
      </c>
      <c r="G111" s="20">
        <v>751714</v>
      </c>
      <c r="H111" s="20">
        <v>831623</v>
      </c>
      <c r="I111" s="20">
        <v>807872</v>
      </c>
      <c r="J111" s="22">
        <f t="shared" si="18"/>
        <v>-2.8559816166700558E-2</v>
      </c>
      <c r="K111" s="20">
        <f t="shared" si="19"/>
        <v>-23751</v>
      </c>
      <c r="L111" s="22">
        <f t="shared" si="24"/>
        <v>5.6703746591796507E-2</v>
      </c>
    </row>
    <row r="112" spans="2:12" x14ac:dyDescent="0.25">
      <c r="B112" s="280"/>
      <c r="C112" s="283"/>
      <c r="D112" s="23" t="s">
        <v>55</v>
      </c>
      <c r="E112" s="71">
        <v>58285</v>
      </c>
      <c r="F112" s="71">
        <v>245019</v>
      </c>
      <c r="G112" s="71">
        <v>354884</v>
      </c>
      <c r="H112" s="71">
        <v>325390</v>
      </c>
      <c r="I112" s="71">
        <v>314379</v>
      </c>
      <c r="J112" s="47">
        <f t="shared" si="18"/>
        <v>-3.3839392728725493E-2</v>
      </c>
      <c r="K112" s="71">
        <f t="shared" si="19"/>
        <v>-11011</v>
      </c>
      <c r="L112" s="47">
        <f t="shared" si="24"/>
        <v>2.2065954940612365E-2</v>
      </c>
    </row>
    <row r="113" spans="2:12" x14ac:dyDescent="0.25">
      <c r="B113" s="280"/>
      <c r="C113" s="284" t="s">
        <v>22</v>
      </c>
      <c r="D113" s="67" t="s">
        <v>45</v>
      </c>
      <c r="E113" s="75">
        <f t="shared" ref="E113:I114" si="25">E102/E80</f>
        <v>4.5347961818965219</v>
      </c>
      <c r="F113" s="75">
        <f t="shared" si="25"/>
        <v>6.5350403232447452</v>
      </c>
      <c r="G113" s="75">
        <f t="shared" si="25"/>
        <v>6.5911189501432776</v>
      </c>
      <c r="H113" s="75">
        <f t="shared" si="25"/>
        <v>6.5949947257902162</v>
      </c>
      <c r="I113" s="75">
        <f t="shared" si="25"/>
        <v>6.3920880690676558</v>
      </c>
      <c r="J113" s="69">
        <f t="shared" si="18"/>
        <v>-3.0766765578913779E-2</v>
      </c>
      <c r="K113" s="75">
        <f t="shared" ref="K113:K114" si="26">(I113-H113)</f>
        <v>-0.20290665672256036</v>
      </c>
      <c r="L113" s="69"/>
    </row>
    <row r="114" spans="2:12" x14ac:dyDescent="0.25">
      <c r="B114" s="280"/>
      <c r="C114" s="285"/>
      <c r="D114" s="26" t="s">
        <v>46</v>
      </c>
      <c r="E114" s="37">
        <f t="shared" si="25"/>
        <v>4.9676280953586369</v>
      </c>
      <c r="F114" s="37">
        <f t="shared" si="25"/>
        <v>7.1260573079574545</v>
      </c>
      <c r="G114" s="37">
        <f t="shared" si="25"/>
        <v>7.1541370379401474</v>
      </c>
      <c r="H114" s="37">
        <f t="shared" si="25"/>
        <v>7.0597279797269321</v>
      </c>
      <c r="I114" s="37">
        <f t="shared" si="25"/>
        <v>6.9612703079707323</v>
      </c>
      <c r="J114" s="82">
        <f t="shared" si="18"/>
        <v>-1.3946383208947366E-2</v>
      </c>
      <c r="K114" s="37">
        <f t="shared" si="26"/>
        <v>-9.8457671756199794E-2</v>
      </c>
      <c r="L114" s="38"/>
    </row>
    <row r="115" spans="2:12" x14ac:dyDescent="0.25">
      <c r="B115" s="280"/>
      <c r="C115" s="285"/>
      <c r="D115" s="4" t="s">
        <v>47</v>
      </c>
      <c r="E115" s="41">
        <f>E104/E82</f>
        <v>5.3382216169534313</v>
      </c>
      <c r="F115" s="41">
        <f>F104/F82</f>
        <v>6.987317869756569</v>
      </c>
      <c r="G115" s="41">
        <f>G104/G82</f>
        <v>7.2331627899931075</v>
      </c>
      <c r="H115" s="41">
        <f>H104/H82</f>
        <v>7.2394534004858349</v>
      </c>
      <c r="I115" s="41">
        <f>I104/I82</f>
        <v>6.9295295986737582</v>
      </c>
      <c r="J115" s="83">
        <f t="shared" si="18"/>
        <v>-4.2810387009505124E-2</v>
      </c>
      <c r="K115" s="41">
        <f>(I115-H115)</f>
        <v>-0.30992380181207668</v>
      </c>
      <c r="L115" s="77"/>
    </row>
    <row r="116" spans="2:12" x14ac:dyDescent="0.25">
      <c r="B116" s="280"/>
      <c r="C116" s="285"/>
      <c r="D116" s="4" t="s">
        <v>48</v>
      </c>
      <c r="E116" s="41">
        <f t="shared" ref="E116:I123" si="27">E105/E83</f>
        <v>4.5535662720184815</v>
      </c>
      <c r="F116" s="41">
        <f t="shared" si="27"/>
        <v>4.7111888111888112</v>
      </c>
      <c r="G116" s="41">
        <f t="shared" si="27"/>
        <v>3.1309611754083559</v>
      </c>
      <c r="H116" s="41">
        <f t="shared" si="27"/>
        <v>3.9875323678910521</v>
      </c>
      <c r="I116" s="41">
        <f t="shared" si="27"/>
        <v>4.3753997940044451</v>
      </c>
      <c r="J116" s="83">
        <f t="shared" si="18"/>
        <v>9.7270038291508598E-2</v>
      </c>
      <c r="K116" s="41">
        <f t="shared" ref="K116:K123" si="28">(I116-H116)</f>
        <v>0.38786742611339298</v>
      </c>
      <c r="L116" s="77"/>
    </row>
    <row r="117" spans="2:12" x14ac:dyDescent="0.25">
      <c r="B117" s="280"/>
      <c r="C117" s="285"/>
      <c r="D117" s="4" t="s">
        <v>49</v>
      </c>
      <c r="E117" s="41">
        <f t="shared" si="27"/>
        <v>7.7404541140395704</v>
      </c>
      <c r="F117" s="41">
        <f t="shared" si="27"/>
        <v>5.9761704070522947</v>
      </c>
      <c r="G117" s="41">
        <f t="shared" si="27"/>
        <v>6.3740135523270407</v>
      </c>
      <c r="H117" s="41">
        <f t="shared" si="27"/>
        <v>6.0673611111111114</v>
      </c>
      <c r="I117" s="41">
        <f t="shared" si="27"/>
        <v>5.7472564102564103</v>
      </c>
      <c r="J117" s="83">
        <f t="shared" si="18"/>
        <v>-5.2758471927523143E-2</v>
      </c>
      <c r="K117" s="41">
        <f t="shared" si="28"/>
        <v>-0.32010470085470111</v>
      </c>
      <c r="L117" s="77"/>
    </row>
    <row r="118" spans="2:12" x14ac:dyDescent="0.25">
      <c r="B118" s="280"/>
      <c r="C118" s="285"/>
      <c r="D118" s="4" t="s">
        <v>50</v>
      </c>
      <c r="E118" s="41">
        <f t="shared" si="27"/>
        <v>4.2322732417497058</v>
      </c>
      <c r="F118" s="41">
        <f t="shared" si="27"/>
        <v>6.1537704600484258</v>
      </c>
      <c r="G118" s="41">
        <f t="shared" si="27"/>
        <v>6.5907156534771598</v>
      </c>
      <c r="H118" s="41">
        <f t="shared" si="27"/>
        <v>6.4783337793746689</v>
      </c>
      <c r="I118" s="41">
        <f t="shared" si="27"/>
        <v>6.2701067140102706</v>
      </c>
      <c r="J118" s="83">
        <f t="shared" si="18"/>
        <v>-3.2142071164554586E-2</v>
      </c>
      <c r="K118" s="41">
        <f t="shared" si="28"/>
        <v>-0.20822706536439828</v>
      </c>
      <c r="L118" s="77"/>
    </row>
    <row r="119" spans="2:12" x14ac:dyDescent="0.25">
      <c r="B119" s="280"/>
      <c r="C119" s="285"/>
      <c r="D119" s="4" t="s">
        <v>51</v>
      </c>
      <c r="E119" s="41">
        <f t="shared" si="27"/>
        <v>2.2078856897292654</v>
      </c>
      <c r="F119" s="41">
        <f t="shared" si="27"/>
        <v>2.866904868244752</v>
      </c>
      <c r="G119" s="41">
        <f t="shared" si="27"/>
        <v>2.6301033884235152</v>
      </c>
      <c r="H119" s="41">
        <f t="shared" si="27"/>
        <v>2.8121978283268607</v>
      </c>
      <c r="I119" s="41">
        <f t="shared" si="27"/>
        <v>2.767772119405457</v>
      </c>
      <c r="J119" s="83">
        <f t="shared" si="18"/>
        <v>-1.5797504881737034E-2</v>
      </c>
      <c r="K119" s="41">
        <f t="shared" si="28"/>
        <v>-4.4425708921403739E-2</v>
      </c>
      <c r="L119" s="77"/>
    </row>
    <row r="120" spans="2:12" x14ac:dyDescent="0.25">
      <c r="B120" s="280"/>
      <c r="C120" s="285"/>
      <c r="D120" s="4" t="s">
        <v>52</v>
      </c>
      <c r="E120" s="41">
        <f t="shared" si="27"/>
        <v>6.6297188755020082</v>
      </c>
      <c r="F120" s="41">
        <f t="shared" si="27"/>
        <v>6.6698906644238853</v>
      </c>
      <c r="G120" s="41">
        <f t="shared" si="27"/>
        <v>5.2459033623481979</v>
      </c>
      <c r="H120" s="41">
        <f t="shared" si="27"/>
        <v>5.903018619045203</v>
      </c>
      <c r="I120" s="41">
        <f t="shared" si="27"/>
        <v>5.4365523040388828</v>
      </c>
      <c r="J120" s="83">
        <f t="shared" si="18"/>
        <v>-7.9021657411233126E-2</v>
      </c>
      <c r="K120" s="41">
        <f t="shared" si="28"/>
        <v>-0.46646631500632019</v>
      </c>
      <c r="L120" s="77"/>
    </row>
    <row r="121" spans="2:12" x14ac:dyDescent="0.25">
      <c r="B121" s="280"/>
      <c r="C121" s="285"/>
      <c r="D121" s="4" t="s">
        <v>53</v>
      </c>
      <c r="E121" s="41">
        <f t="shared" si="27"/>
        <v>1.9910962838584243</v>
      </c>
      <c r="F121" s="41">
        <f t="shared" si="27"/>
        <v>2.5050856438551832</v>
      </c>
      <c r="G121" s="41">
        <f t="shared" si="27"/>
        <v>2.3523984050537328</v>
      </c>
      <c r="H121" s="41">
        <f t="shared" si="27"/>
        <v>2.4704760646080941</v>
      </c>
      <c r="I121" s="41">
        <f t="shared" si="27"/>
        <v>2.1617843320432404</v>
      </c>
      <c r="J121" s="83">
        <f t="shared" si="18"/>
        <v>-0.12495232679529045</v>
      </c>
      <c r="K121" s="41">
        <f t="shared" si="28"/>
        <v>-0.30869173256485372</v>
      </c>
      <c r="L121" s="77"/>
    </row>
    <row r="122" spans="2:12" x14ac:dyDescent="0.25">
      <c r="B122" s="280"/>
      <c r="C122" s="285"/>
      <c r="D122" s="4" t="s">
        <v>54</v>
      </c>
      <c r="E122" s="41">
        <f t="shared" si="27"/>
        <v>3.7717337059586784</v>
      </c>
      <c r="F122" s="41">
        <f t="shared" si="27"/>
        <v>6.594799305287534</v>
      </c>
      <c r="G122" s="41">
        <f t="shared" si="27"/>
        <v>6.694040749447888</v>
      </c>
      <c r="H122" s="41">
        <f t="shared" si="27"/>
        <v>6.9544743730191252</v>
      </c>
      <c r="I122" s="41">
        <f t="shared" si="27"/>
        <v>7.1552618992790462</v>
      </c>
      <c r="J122" s="31">
        <f t="shared" si="18"/>
        <v>2.8871704098717421E-2</v>
      </c>
      <c r="K122" s="41">
        <f t="shared" si="28"/>
        <v>0.20078752625992102</v>
      </c>
      <c r="L122" s="42"/>
    </row>
    <row r="123" spans="2:12" x14ac:dyDescent="0.25">
      <c r="B123" s="280"/>
      <c r="C123" s="286"/>
      <c r="D123" s="32" t="s">
        <v>55</v>
      </c>
      <c r="E123" s="79">
        <f t="shared" si="27"/>
        <v>3.4263123861031097</v>
      </c>
      <c r="F123" s="79">
        <f t="shared" si="27"/>
        <v>5.3397332519722793</v>
      </c>
      <c r="G123" s="79">
        <f t="shared" si="27"/>
        <v>7.1617056484975681</v>
      </c>
      <c r="H123" s="79">
        <f t="shared" si="27"/>
        <v>6.0656165532668469</v>
      </c>
      <c r="I123" s="79">
        <f t="shared" si="27"/>
        <v>6.2703991064483313</v>
      </c>
      <c r="J123" s="74">
        <f t="shared" si="18"/>
        <v>3.3761209826425942E-2</v>
      </c>
      <c r="K123" s="79">
        <f t="shared" si="28"/>
        <v>0.20478255318148442</v>
      </c>
      <c r="L123" s="56"/>
    </row>
    <row r="124" spans="2:12" x14ac:dyDescent="0.25">
      <c r="B124" s="280"/>
      <c r="C124" s="288" t="s">
        <v>36</v>
      </c>
      <c r="D124" s="67" t="s">
        <v>45</v>
      </c>
      <c r="E124" s="69">
        <v>0.21688486925986342</v>
      </c>
      <c r="F124" s="69">
        <v>0.6469455719982854</v>
      </c>
      <c r="G124" s="69">
        <v>0.72744843419911809</v>
      </c>
      <c r="H124" s="69">
        <v>0.76453607476720675</v>
      </c>
      <c r="I124" s="69">
        <v>0.75135244570902349</v>
      </c>
      <c r="J124" s="69">
        <f t="shared" si="18"/>
        <v>-1.7243959432780898E-2</v>
      </c>
      <c r="K124" s="75">
        <f t="shared" ref="K124:K125" si="29">(I124-H124)*100</f>
        <v>-1.3183629058183266</v>
      </c>
      <c r="L124" s="69"/>
    </row>
    <row r="125" spans="2:12" x14ac:dyDescent="0.25">
      <c r="B125" s="280"/>
      <c r="C125" s="289"/>
      <c r="D125" s="15" t="s">
        <v>46</v>
      </c>
      <c r="E125" s="18">
        <v>0.24825285535320357</v>
      </c>
      <c r="F125" s="18">
        <v>0.73584387511907823</v>
      </c>
      <c r="G125" s="18">
        <v>0.78432519492499952</v>
      </c>
      <c r="H125" s="18">
        <v>0.80238254529373243</v>
      </c>
      <c r="I125" s="18">
        <v>0.79527505761221795</v>
      </c>
      <c r="J125" s="18">
        <f t="shared" si="18"/>
        <v>-8.8579789318729008E-3</v>
      </c>
      <c r="K125" s="44">
        <f t="shared" si="29"/>
        <v>-0.71074876815144794</v>
      </c>
      <c r="L125" s="18"/>
    </row>
    <row r="126" spans="2:12" x14ac:dyDescent="0.25">
      <c r="B126" s="280"/>
      <c r="C126" s="289"/>
      <c r="D126" s="19" t="s">
        <v>47</v>
      </c>
      <c r="E126" s="63">
        <v>0.14509026810722483</v>
      </c>
      <c r="F126" s="63">
        <v>0.59149761922622168</v>
      </c>
      <c r="G126" s="63">
        <v>0.67418986710869644</v>
      </c>
      <c r="H126" s="63">
        <v>0.70989567443311974</v>
      </c>
      <c r="I126" s="63">
        <v>0.7085407836948916</v>
      </c>
      <c r="J126" s="63">
        <f t="shared" si="18"/>
        <v>-1.9085772558201652E-3</v>
      </c>
      <c r="K126" s="46">
        <f>(I126-H126)*100</f>
        <v>-0.13548907382281428</v>
      </c>
      <c r="L126" s="63"/>
    </row>
    <row r="127" spans="2:12" x14ac:dyDescent="0.25">
      <c r="B127" s="280"/>
      <c r="C127" s="289"/>
      <c r="D127" s="19" t="s">
        <v>48</v>
      </c>
      <c r="E127" s="63">
        <v>0.21666071281360777</v>
      </c>
      <c r="F127" s="63">
        <v>0.5391066370052654</v>
      </c>
      <c r="G127" s="63">
        <v>0.55397496224003717</v>
      </c>
      <c r="H127" s="63">
        <v>0.59986726685133884</v>
      </c>
      <c r="I127" s="63">
        <v>0.58406420053259234</v>
      </c>
      <c r="J127" s="63">
        <f t="shared" si="18"/>
        <v>-2.6344271794818352E-2</v>
      </c>
      <c r="K127" s="46">
        <f t="shared" ref="K127:K134" si="30">(I127-H127)*100</f>
        <v>-1.5803066318746506</v>
      </c>
      <c r="L127" s="63"/>
    </row>
    <row r="128" spans="2:12" x14ac:dyDescent="0.25">
      <c r="B128" s="280"/>
      <c r="C128" s="289"/>
      <c r="D128" s="19" t="s">
        <v>49</v>
      </c>
      <c r="E128" s="63">
        <v>0.19225789370607052</v>
      </c>
      <c r="F128" s="63">
        <v>0.49403073474803372</v>
      </c>
      <c r="G128" s="63">
        <v>0.67229366055094442</v>
      </c>
      <c r="H128" s="63">
        <v>0.91286994525078957</v>
      </c>
      <c r="I128" s="63">
        <v>0.64315022897609242</v>
      </c>
      <c r="J128" s="63">
        <f t="shared" si="18"/>
        <v>-0.2954634640760333</v>
      </c>
      <c r="K128" s="46">
        <f t="shared" si="30"/>
        <v>-26.971971627469713</v>
      </c>
      <c r="L128" s="63"/>
    </row>
    <row r="129" spans="2:12" x14ac:dyDescent="0.25">
      <c r="B129" s="280"/>
      <c r="C129" s="289"/>
      <c r="D129" s="19" t="s">
        <v>50</v>
      </c>
      <c r="E129" s="63">
        <v>0.218476978244183</v>
      </c>
      <c r="F129" s="63">
        <v>0.57537528443811115</v>
      </c>
      <c r="G129" s="63">
        <v>0.70417578325678232</v>
      </c>
      <c r="H129" s="63">
        <v>0.75148418520412008</v>
      </c>
      <c r="I129" s="63">
        <v>0.76111373923567816</v>
      </c>
      <c r="J129" s="63">
        <f t="shared" si="18"/>
        <v>1.2814047482506252E-2</v>
      </c>
      <c r="K129" s="46">
        <f t="shared" si="30"/>
        <v>0.96295540315580741</v>
      </c>
      <c r="L129" s="63"/>
    </row>
    <row r="130" spans="2:12" x14ac:dyDescent="0.25">
      <c r="B130" s="280"/>
      <c r="C130" s="289"/>
      <c r="D130" s="19" t="s">
        <v>51</v>
      </c>
      <c r="E130" s="63">
        <v>0.29268674784590187</v>
      </c>
      <c r="F130" s="63">
        <v>0.59746827588346618</v>
      </c>
      <c r="G130" s="63">
        <v>0.69624324513299973</v>
      </c>
      <c r="H130" s="63">
        <v>0.6937025885665129</v>
      </c>
      <c r="I130" s="63">
        <v>0.65782352420219836</v>
      </c>
      <c r="J130" s="63">
        <f t="shared" si="18"/>
        <v>-5.1721104916814697E-2</v>
      </c>
      <c r="K130" s="46">
        <f t="shared" si="30"/>
        <v>-3.5879064364314539</v>
      </c>
      <c r="L130" s="63"/>
    </row>
    <row r="131" spans="2:12" x14ac:dyDescent="0.25">
      <c r="B131" s="280"/>
      <c r="C131" s="289"/>
      <c r="D131" s="19" t="s">
        <v>52</v>
      </c>
      <c r="E131" s="63">
        <v>0.46666054177061322</v>
      </c>
      <c r="F131" s="63">
        <v>0.81553021391165881</v>
      </c>
      <c r="G131" s="63">
        <v>0.75891606917495691</v>
      </c>
      <c r="H131" s="63">
        <v>0.79788354563707575</v>
      </c>
      <c r="I131" s="63">
        <v>0.8012387088339713</v>
      </c>
      <c r="J131" s="63">
        <f t="shared" si="18"/>
        <v>4.2050788178826792E-3</v>
      </c>
      <c r="K131" s="46">
        <f t="shared" si="30"/>
        <v>0.33551631968955498</v>
      </c>
      <c r="L131" s="63"/>
    </row>
    <row r="132" spans="2:12" x14ac:dyDescent="0.25">
      <c r="B132" s="280"/>
      <c r="C132" s="289"/>
      <c r="D132" s="19" t="s">
        <v>53</v>
      </c>
      <c r="E132" s="63">
        <v>0.2894124145372568</v>
      </c>
      <c r="F132" s="63">
        <v>0.55940282075619729</v>
      </c>
      <c r="G132" s="63">
        <v>0.5944274318903171</v>
      </c>
      <c r="H132" s="63">
        <v>0.62120352545462743</v>
      </c>
      <c r="I132" s="63">
        <v>0.64067594659468174</v>
      </c>
      <c r="J132" s="63">
        <f t="shared" si="18"/>
        <v>3.1346282405276815E-2</v>
      </c>
      <c r="K132" s="46">
        <f t="shared" si="30"/>
        <v>1.9472421140054319</v>
      </c>
      <c r="L132" s="63"/>
    </row>
    <row r="133" spans="2:12" x14ac:dyDescent="0.25">
      <c r="B133" s="280"/>
      <c r="C133" s="289"/>
      <c r="D133" s="19" t="s">
        <v>54</v>
      </c>
      <c r="E133" s="63">
        <v>0.24757593228334077</v>
      </c>
      <c r="F133" s="63">
        <v>0.70592494205814427</v>
      </c>
      <c r="G133" s="63">
        <v>0.78783877117467227</v>
      </c>
      <c r="H133" s="63">
        <v>0.85287668704106334</v>
      </c>
      <c r="I133" s="63">
        <v>0.8234794051661134</v>
      </c>
      <c r="J133" s="63">
        <f t="shared" si="18"/>
        <v>-3.4468384845808941E-2</v>
      </c>
      <c r="K133" s="46">
        <f t="shared" si="30"/>
        <v>-2.9397281874949943</v>
      </c>
      <c r="L133" s="22"/>
    </row>
    <row r="134" spans="2:12" x14ac:dyDescent="0.25">
      <c r="B134" s="280"/>
      <c r="C134" s="290"/>
      <c r="D134" s="23" t="s">
        <v>55</v>
      </c>
      <c r="E134" s="63">
        <v>0.15052283344997766</v>
      </c>
      <c r="F134" s="63">
        <v>0.47624128983352282</v>
      </c>
      <c r="G134" s="63">
        <v>0.76281245230863803</v>
      </c>
      <c r="H134" s="63">
        <v>0.69223961502295484</v>
      </c>
      <c r="I134" s="63">
        <v>0.66999912621504065</v>
      </c>
      <c r="J134" s="63">
        <f t="shared" si="18"/>
        <v>-3.2128309800901311E-2</v>
      </c>
      <c r="K134" s="46">
        <f t="shared" si="30"/>
        <v>-2.2240488807914183</v>
      </c>
      <c r="L134" s="47"/>
    </row>
    <row r="135" spans="2:12" x14ac:dyDescent="0.25">
      <c r="B135" s="280"/>
      <c r="C135" s="291" t="s">
        <v>39</v>
      </c>
      <c r="D135" s="67" t="s">
        <v>45</v>
      </c>
      <c r="E135" s="68">
        <v>52287</v>
      </c>
      <c r="F135" s="68">
        <v>121829.6</v>
      </c>
      <c r="G135" s="68">
        <v>125533.4</v>
      </c>
      <c r="H135" s="68">
        <v>127083.4</v>
      </c>
      <c r="I135" s="68">
        <v>125592</v>
      </c>
      <c r="J135" s="69">
        <f t="shared" si="18"/>
        <v>-1.1735600400996415E-2</v>
      </c>
      <c r="K135" s="68">
        <f t="shared" ref="K135:K136" si="31">I135-H135</f>
        <v>-1491.3999999999942</v>
      </c>
      <c r="L135" s="69">
        <f>I135/$I$135</f>
        <v>1</v>
      </c>
    </row>
    <row r="136" spans="2:12" x14ac:dyDescent="0.25">
      <c r="B136" s="280"/>
      <c r="C136" s="285"/>
      <c r="D136" s="26" t="s">
        <v>46</v>
      </c>
      <c r="E136" s="27">
        <v>17747.400000000001</v>
      </c>
      <c r="F136" s="27">
        <v>43811</v>
      </c>
      <c r="G136" s="27">
        <v>45831</v>
      </c>
      <c r="H136" s="27">
        <v>46415.4</v>
      </c>
      <c r="I136" s="27">
        <v>44716</v>
      </c>
      <c r="J136" s="36">
        <f t="shared" si="18"/>
        <v>-3.6612848321893154E-2</v>
      </c>
      <c r="K136" s="27">
        <f t="shared" si="31"/>
        <v>-1699.4000000000015</v>
      </c>
      <c r="L136" s="38">
        <f t="shared" ref="L136:L145" si="32">I136/$I$135</f>
        <v>0.35604178610102555</v>
      </c>
    </row>
    <row r="137" spans="2:12" x14ac:dyDescent="0.25">
      <c r="B137" s="280"/>
      <c r="C137" s="285"/>
      <c r="D137" s="4" t="s">
        <v>47</v>
      </c>
      <c r="E137" s="29">
        <v>14653.2</v>
      </c>
      <c r="F137" s="29">
        <v>37055.599999999999</v>
      </c>
      <c r="G137" s="29">
        <v>37515.199999999997</v>
      </c>
      <c r="H137" s="29">
        <v>37677.599999999999</v>
      </c>
      <c r="I137" s="29">
        <v>37514.6</v>
      </c>
      <c r="J137" s="76">
        <f>I137/H137-1</f>
        <v>-4.3261778881882318E-3</v>
      </c>
      <c r="K137" s="29">
        <f>I137-H137</f>
        <v>-163</v>
      </c>
      <c r="L137" s="77">
        <f t="shared" si="32"/>
        <v>0.29870214663354355</v>
      </c>
    </row>
    <row r="138" spans="2:12" x14ac:dyDescent="0.25">
      <c r="B138" s="280"/>
      <c r="C138" s="285"/>
      <c r="D138" s="4" t="s">
        <v>48</v>
      </c>
      <c r="E138" s="29">
        <v>482</v>
      </c>
      <c r="F138" s="29">
        <v>827.2</v>
      </c>
      <c r="G138" s="29">
        <v>912</v>
      </c>
      <c r="H138" s="29">
        <v>912</v>
      </c>
      <c r="I138" s="29">
        <v>915.2</v>
      </c>
      <c r="J138" s="76">
        <f t="shared" ref="J138:J145" si="33">I138/H138-1</f>
        <v>3.5087719298245723E-3</v>
      </c>
      <c r="K138" s="29">
        <f t="shared" ref="K138:K145" si="34">I138-H138</f>
        <v>3.2000000000000455</v>
      </c>
      <c r="L138" s="77">
        <f t="shared" si="32"/>
        <v>7.2870883495764066E-3</v>
      </c>
    </row>
    <row r="139" spans="2:12" x14ac:dyDescent="0.25">
      <c r="B139" s="280"/>
      <c r="C139" s="285"/>
      <c r="D139" s="4" t="s">
        <v>49</v>
      </c>
      <c r="E139" s="29">
        <v>3652</v>
      </c>
      <c r="F139" s="29">
        <v>4562</v>
      </c>
      <c r="G139" s="29">
        <v>4504.8</v>
      </c>
      <c r="H139" s="29">
        <v>4409</v>
      </c>
      <c r="I139" s="29">
        <v>4616</v>
      </c>
      <c r="J139" s="76">
        <f t="shared" si="33"/>
        <v>4.6949421637559441E-2</v>
      </c>
      <c r="K139" s="29">
        <f t="shared" si="34"/>
        <v>207</v>
      </c>
      <c r="L139" s="77">
        <f t="shared" si="32"/>
        <v>3.6753933371552326E-2</v>
      </c>
    </row>
    <row r="140" spans="2:12" x14ac:dyDescent="0.25">
      <c r="B140" s="280"/>
      <c r="C140" s="285"/>
      <c r="D140" s="4" t="s">
        <v>50</v>
      </c>
      <c r="E140" s="29">
        <v>5774</v>
      </c>
      <c r="F140" s="29">
        <v>18287.400000000001</v>
      </c>
      <c r="G140" s="29">
        <v>19069.8</v>
      </c>
      <c r="H140" s="29">
        <v>19920</v>
      </c>
      <c r="I140" s="29">
        <v>20010.8</v>
      </c>
      <c r="J140" s="76">
        <f t="shared" si="33"/>
        <v>4.5582329317268577E-3</v>
      </c>
      <c r="K140" s="29">
        <f t="shared" si="34"/>
        <v>90.799999999999272</v>
      </c>
      <c r="L140" s="77">
        <f t="shared" si="32"/>
        <v>0.15933180457353971</v>
      </c>
    </row>
    <row r="141" spans="2:12" x14ac:dyDescent="0.25">
      <c r="B141" s="280"/>
      <c r="C141" s="285"/>
      <c r="D141" s="4" t="s">
        <v>51</v>
      </c>
      <c r="E141" s="29">
        <v>465</v>
      </c>
      <c r="F141" s="29">
        <v>640.20000000000005</v>
      </c>
      <c r="G141" s="29">
        <v>663</v>
      </c>
      <c r="H141" s="29">
        <v>673</v>
      </c>
      <c r="I141" s="29">
        <v>673</v>
      </c>
      <c r="J141" s="76">
        <f t="shared" si="33"/>
        <v>0</v>
      </c>
      <c r="K141" s="29">
        <f t="shared" si="34"/>
        <v>0</v>
      </c>
      <c r="L141" s="77">
        <f t="shared" si="32"/>
        <v>5.3586215682527548E-3</v>
      </c>
    </row>
    <row r="142" spans="2:12" x14ac:dyDescent="0.25">
      <c r="B142" s="280"/>
      <c r="C142" s="285"/>
      <c r="D142" s="4" t="s">
        <v>52</v>
      </c>
      <c r="E142" s="29">
        <v>1864</v>
      </c>
      <c r="F142" s="29">
        <v>4251.3999999999996</v>
      </c>
      <c r="G142" s="29">
        <v>4791</v>
      </c>
      <c r="H142" s="29">
        <v>4797</v>
      </c>
      <c r="I142" s="29">
        <v>4863</v>
      </c>
      <c r="J142" s="76">
        <f t="shared" si="33"/>
        <v>1.3758599124452875E-2</v>
      </c>
      <c r="K142" s="29">
        <f t="shared" si="34"/>
        <v>66</v>
      </c>
      <c r="L142" s="77">
        <f t="shared" si="32"/>
        <v>3.8720619147716413E-2</v>
      </c>
    </row>
    <row r="143" spans="2:12" x14ac:dyDescent="0.25">
      <c r="B143" s="280"/>
      <c r="C143" s="285"/>
      <c r="D143" s="4" t="s">
        <v>53</v>
      </c>
      <c r="E143" s="29">
        <v>2056.4</v>
      </c>
      <c r="F143" s="29">
        <v>2573.4</v>
      </c>
      <c r="G143" s="29">
        <v>2845.8</v>
      </c>
      <c r="H143" s="29">
        <v>2771.6</v>
      </c>
      <c r="I143" s="29">
        <v>2679</v>
      </c>
      <c r="J143" s="76">
        <f t="shared" si="33"/>
        <v>-3.3410304517246359E-2</v>
      </c>
      <c r="K143" s="29">
        <f t="shared" si="34"/>
        <v>-92.599999999999909</v>
      </c>
      <c r="L143" s="77">
        <f t="shared" si="32"/>
        <v>2.1330976495318173E-2</v>
      </c>
    </row>
    <row r="144" spans="2:12" x14ac:dyDescent="0.25">
      <c r="B144" s="280"/>
      <c r="C144" s="285"/>
      <c r="D144" s="4" t="s">
        <v>54</v>
      </c>
      <c r="E144" s="29">
        <v>3027.2</v>
      </c>
      <c r="F144" s="29">
        <v>6412</v>
      </c>
      <c r="G144" s="29">
        <v>6319.8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5.1731001974648069E-2</v>
      </c>
    </row>
    <row r="145" spans="2:12" x14ac:dyDescent="0.25">
      <c r="B145" s="281"/>
      <c r="C145" s="286"/>
      <c r="D145" s="32" t="s">
        <v>55</v>
      </c>
      <c r="E145" s="73">
        <v>2565.8000000000002</v>
      </c>
      <c r="F145" s="73">
        <v>3409.4</v>
      </c>
      <c r="G145" s="73">
        <v>3081</v>
      </c>
      <c r="H145" s="73">
        <v>3092.8</v>
      </c>
      <c r="I145" s="73">
        <v>3107.4</v>
      </c>
      <c r="J145" s="65">
        <f t="shared" si="33"/>
        <v>4.7206414899119142E-3</v>
      </c>
      <c r="K145" s="73">
        <f t="shared" si="34"/>
        <v>14.599999999999909</v>
      </c>
      <c r="L145" s="56">
        <f t="shared" si="32"/>
        <v>2.474202178482706E-2</v>
      </c>
    </row>
    <row r="146" spans="2:12" ht="6" customHeight="1" x14ac:dyDescent="0.25">
      <c r="B146" s="276"/>
      <c r="C146" s="276"/>
      <c r="D146" s="276"/>
      <c r="E146" s="276"/>
      <c r="F146" s="276"/>
      <c r="G146" s="276"/>
      <c r="H146" s="276"/>
      <c r="I146" s="276"/>
      <c r="J146" s="276"/>
      <c r="K146" s="276"/>
      <c r="L146" s="48"/>
    </row>
    <row r="147" spans="2:12" x14ac:dyDescent="0.25">
      <c r="B147" s="278" t="s">
        <v>57</v>
      </c>
      <c r="C147" s="278"/>
      <c r="D147" s="278"/>
      <c r="E147" s="278"/>
      <c r="F147" s="278"/>
      <c r="G147" s="278"/>
      <c r="H147" s="278"/>
      <c r="I147" s="278"/>
      <c r="J147" s="278"/>
      <c r="K147" s="278"/>
    </row>
    <row r="148" spans="2:12" x14ac:dyDescent="0.25">
      <c r="B148" s="64"/>
    </row>
    <row r="150" spans="2:12" ht="21.75" thickBot="1" x14ac:dyDescent="0.3">
      <c r="B150" s="279" t="s">
        <v>58</v>
      </c>
      <c r="C150" s="279"/>
      <c r="D150" s="279"/>
      <c r="E150" s="279"/>
      <c r="F150" s="279"/>
      <c r="G150" s="279"/>
      <c r="H150" s="279"/>
      <c r="I150" s="279"/>
      <c r="J150" s="279"/>
      <c r="K150" s="279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92" t="s">
        <v>44</v>
      </c>
      <c r="C153" s="287" t="s">
        <v>8</v>
      </c>
      <c r="D153" s="67" t="s">
        <v>45</v>
      </c>
      <c r="E153" s="68">
        <v>1565303</v>
      </c>
      <c r="F153" s="68">
        <v>2335438</v>
      </c>
      <c r="G153" s="68">
        <v>4757683</v>
      </c>
      <c r="H153" s="68">
        <v>5188807</v>
      </c>
      <c r="I153" s="68">
        <v>5480280</v>
      </c>
      <c r="J153" s="69">
        <f>I153/H153-1</f>
        <v>5.6173413272068151E-2</v>
      </c>
      <c r="K153" s="68">
        <f>I153-H153</f>
        <v>291473</v>
      </c>
      <c r="L153" s="69">
        <f>I153/$I$153</f>
        <v>1</v>
      </c>
    </row>
    <row r="154" spans="2:12" x14ac:dyDescent="0.25">
      <c r="B154" s="280"/>
      <c r="C154" s="282"/>
      <c r="D154" s="15" t="s">
        <v>46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80"/>
      <c r="C155" s="282"/>
      <c r="D155" s="19" t="s">
        <v>47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3">
        <f>I155/H155-1</f>
        <v>5.139858391579244E-2</v>
      </c>
      <c r="K155" s="20">
        <f>I155-H155</f>
        <v>67845</v>
      </c>
      <c r="L155" s="63">
        <f t="shared" si="37"/>
        <v>0.2532394330216704</v>
      </c>
    </row>
    <row r="156" spans="2:12" x14ac:dyDescent="0.25">
      <c r="B156" s="280"/>
      <c r="C156" s="282"/>
      <c r="D156" s="19" t="s">
        <v>48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3">
        <f t="shared" ref="J156:J218" si="38">I156/H156-1</f>
        <v>-0.14519407418989172</v>
      </c>
      <c r="K156" s="20">
        <f t="shared" ref="K156:K185" si="39">I156-H156</f>
        <v>-7429</v>
      </c>
      <c r="L156" s="63">
        <f t="shared" si="37"/>
        <v>7.9807966016334931E-3</v>
      </c>
    </row>
    <row r="157" spans="2:12" x14ac:dyDescent="0.25">
      <c r="B157" s="280"/>
      <c r="C157" s="282"/>
      <c r="D157" s="19" t="s">
        <v>49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3">
        <f t="shared" si="38"/>
        <v>0.28925638216829674</v>
      </c>
      <c r="K157" s="20">
        <f t="shared" si="39"/>
        <v>52019</v>
      </c>
      <c r="L157" s="63">
        <f t="shared" si="37"/>
        <v>4.2307327362835476E-2</v>
      </c>
    </row>
    <row r="158" spans="2:12" x14ac:dyDescent="0.25">
      <c r="B158" s="280"/>
      <c r="C158" s="282"/>
      <c r="D158" s="19" t="s">
        <v>50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3">
        <f t="shared" si="38"/>
        <v>0.14602781482187077</v>
      </c>
      <c r="K158" s="20">
        <f t="shared" si="39"/>
        <v>116508</v>
      </c>
      <c r="L158" s="63">
        <f t="shared" si="37"/>
        <v>0.16684475975680074</v>
      </c>
    </row>
    <row r="159" spans="2:12" x14ac:dyDescent="0.25">
      <c r="B159" s="280"/>
      <c r="C159" s="282"/>
      <c r="D159" s="19" t="s">
        <v>51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3">
        <f t="shared" si="38"/>
        <v>-1.3222827862510056E-2</v>
      </c>
      <c r="K159" s="20">
        <f t="shared" si="39"/>
        <v>-769</v>
      </c>
      <c r="L159" s="63">
        <f t="shared" si="37"/>
        <v>1.0471727721941215E-2</v>
      </c>
    </row>
    <row r="160" spans="2:12" x14ac:dyDescent="0.25">
      <c r="B160" s="280"/>
      <c r="C160" s="282"/>
      <c r="D160" s="19" t="s">
        <v>52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3">
        <f t="shared" si="38"/>
        <v>-5.3217096615832848E-2</v>
      </c>
      <c r="K160" s="20">
        <f t="shared" si="39"/>
        <v>-13442</v>
      </c>
      <c r="L160" s="63">
        <f t="shared" si="37"/>
        <v>4.3637551365988597E-2</v>
      </c>
    </row>
    <row r="161" spans="2:12" x14ac:dyDescent="0.25">
      <c r="B161" s="280"/>
      <c r="C161" s="282"/>
      <c r="D161" s="19" t="s">
        <v>53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3">
        <f t="shared" si="38"/>
        <v>4.9190954752853289E-2</v>
      </c>
      <c r="K161" s="20">
        <f t="shared" si="39"/>
        <v>11762</v>
      </c>
      <c r="L161" s="63">
        <f t="shared" si="37"/>
        <v>4.5777040589166977E-2</v>
      </c>
    </row>
    <row r="162" spans="2:12" x14ac:dyDescent="0.25">
      <c r="B162" s="280"/>
      <c r="C162" s="282"/>
      <c r="D162" s="19" t="s">
        <v>54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80"/>
      <c r="C163" s="283"/>
      <c r="D163" s="23" t="s">
        <v>55</v>
      </c>
      <c r="E163" s="71">
        <v>43425</v>
      </c>
      <c r="F163" s="71">
        <v>71959</v>
      </c>
      <c r="G163" s="71">
        <v>111437</v>
      </c>
      <c r="H163" s="71">
        <v>123198</v>
      </c>
      <c r="I163" s="71">
        <v>128395</v>
      </c>
      <c r="J163" s="47">
        <f t="shared" si="38"/>
        <v>4.2184126365687691E-2</v>
      </c>
      <c r="K163" s="71">
        <f t="shared" si="39"/>
        <v>5197</v>
      </c>
      <c r="L163" s="47">
        <f t="shared" si="37"/>
        <v>2.3428547446480836E-2</v>
      </c>
    </row>
    <row r="164" spans="2:12" x14ac:dyDescent="0.25">
      <c r="B164" s="280"/>
      <c r="C164" s="284" t="s">
        <v>18</v>
      </c>
      <c r="D164" s="67" t="s">
        <v>45</v>
      </c>
      <c r="E164" s="68">
        <v>1664028</v>
      </c>
      <c r="F164" s="68">
        <v>2347681</v>
      </c>
      <c r="G164" s="68">
        <v>4832844</v>
      </c>
      <c r="H164" s="68">
        <v>5281361</v>
      </c>
      <c r="I164" s="68">
        <v>5576793</v>
      </c>
      <c r="J164" s="69">
        <f>I164/H164-1</f>
        <v>5.5938611278418593E-2</v>
      </c>
      <c r="K164" s="68">
        <f>I164-H164</f>
        <v>295432</v>
      </c>
      <c r="L164" s="69">
        <f t="shared" ref="L164:L174" si="40">I164/$I$164</f>
        <v>1</v>
      </c>
    </row>
    <row r="165" spans="2:12" x14ac:dyDescent="0.25">
      <c r="B165" s="280"/>
      <c r="C165" s="285"/>
      <c r="D165" s="26" t="s">
        <v>46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2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80"/>
      <c r="C166" s="285"/>
      <c r="D166" s="4" t="s">
        <v>47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3">
        <f>I166/H166-1</f>
        <v>5.0780785688814944E-2</v>
      </c>
      <c r="K166" s="29">
        <f>I166-H166</f>
        <v>68355</v>
      </c>
      <c r="L166" s="77">
        <f t="shared" si="40"/>
        <v>0.25362874325799795</v>
      </c>
    </row>
    <row r="167" spans="2:12" x14ac:dyDescent="0.25">
      <c r="B167" s="280"/>
      <c r="C167" s="285"/>
      <c r="D167" s="4" t="s">
        <v>48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3">
        <f t="shared" ref="J167:J174" si="43">I167/H167-1</f>
        <v>-0.14038319823139278</v>
      </c>
      <c r="K167" s="29">
        <f t="shared" ref="K167:K174" si="44">I167-H167</f>
        <v>-7239</v>
      </c>
      <c r="L167" s="77">
        <f t="shared" si="40"/>
        <v>7.948475046500739E-3</v>
      </c>
    </row>
    <row r="168" spans="2:12" x14ac:dyDescent="0.25">
      <c r="B168" s="280"/>
      <c r="C168" s="285"/>
      <c r="D168" s="4" t="s">
        <v>49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3">
        <f t="shared" si="43"/>
        <v>0.28037607434230627</v>
      </c>
      <c r="K168" s="29">
        <f t="shared" si="44"/>
        <v>51412</v>
      </c>
      <c r="L168" s="77">
        <f t="shared" si="40"/>
        <v>4.2099464692341999E-2</v>
      </c>
    </row>
    <row r="169" spans="2:12" x14ac:dyDescent="0.25">
      <c r="B169" s="280"/>
      <c r="C169" s="285"/>
      <c r="D169" s="4" t="s">
        <v>50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3">
        <f t="shared" si="43"/>
        <v>0.14471729904757669</v>
      </c>
      <c r="K169" s="29">
        <f t="shared" si="44"/>
        <v>117409</v>
      </c>
      <c r="L169" s="77">
        <f t="shared" si="40"/>
        <v>0.16653083591232451</v>
      </c>
    </row>
    <row r="170" spans="2:12" x14ac:dyDescent="0.25">
      <c r="B170" s="280"/>
      <c r="C170" s="285"/>
      <c r="D170" s="4" t="s">
        <v>51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3">
        <f t="shared" si="43"/>
        <v>-1.3266771524310994E-2</v>
      </c>
      <c r="K170" s="29">
        <f t="shared" si="44"/>
        <v>-776</v>
      </c>
      <c r="L170" s="77">
        <f t="shared" si="40"/>
        <v>1.0349317250972019E-2</v>
      </c>
    </row>
    <row r="171" spans="2:12" x14ac:dyDescent="0.25">
      <c r="B171" s="280"/>
      <c r="C171" s="285"/>
      <c r="D171" s="4" t="s">
        <v>52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3">
        <f t="shared" si="43"/>
        <v>-5.0149510426642174E-2</v>
      </c>
      <c r="K171" s="29">
        <f t="shared" si="44"/>
        <v>-12830</v>
      </c>
      <c r="L171" s="77">
        <f t="shared" si="40"/>
        <v>4.3574326678433285E-2</v>
      </c>
    </row>
    <row r="172" spans="2:12" x14ac:dyDescent="0.25">
      <c r="B172" s="280"/>
      <c r="C172" s="285"/>
      <c r="D172" s="4" t="s">
        <v>53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3">
        <f t="shared" si="43"/>
        <v>4.9725272441625501E-2</v>
      </c>
      <c r="K172" s="29">
        <f t="shared" si="44"/>
        <v>11964</v>
      </c>
      <c r="L172" s="77">
        <f t="shared" si="40"/>
        <v>4.5288752872842869E-2</v>
      </c>
    </row>
    <row r="173" spans="2:12" x14ac:dyDescent="0.25">
      <c r="B173" s="280"/>
      <c r="C173" s="285"/>
      <c r="D173" s="4" t="s">
        <v>54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80"/>
      <c r="C174" s="286"/>
      <c r="D174" s="32" t="s">
        <v>55</v>
      </c>
      <c r="E174" s="73">
        <v>45270</v>
      </c>
      <c r="F174" s="73">
        <v>72233</v>
      </c>
      <c r="G174" s="73">
        <v>113045</v>
      </c>
      <c r="H174" s="73">
        <v>125468</v>
      </c>
      <c r="I174" s="73">
        <v>130375</v>
      </c>
      <c r="J174" s="74">
        <f t="shared" si="43"/>
        <v>3.9109573755857996E-2</v>
      </c>
      <c r="K174" s="73">
        <f t="shared" si="44"/>
        <v>4907</v>
      </c>
      <c r="L174" s="56">
        <f t="shared" si="40"/>
        <v>2.3378131481659799E-2</v>
      </c>
    </row>
    <row r="175" spans="2:12" x14ac:dyDescent="0.25">
      <c r="B175" s="280"/>
      <c r="C175" s="287" t="s">
        <v>21</v>
      </c>
      <c r="D175" s="67" t="s">
        <v>45</v>
      </c>
      <c r="E175" s="68">
        <v>10243785</v>
      </c>
      <c r="F175" s="68">
        <v>13903380</v>
      </c>
      <c r="G175" s="68">
        <v>31405937</v>
      </c>
      <c r="H175" s="68">
        <v>34509923</v>
      </c>
      <c r="I175" s="68">
        <v>36076748</v>
      </c>
      <c r="J175" s="69">
        <f t="shared" si="38"/>
        <v>4.540215867766495E-2</v>
      </c>
      <c r="K175" s="68">
        <f t="shared" si="39"/>
        <v>1566825</v>
      </c>
      <c r="L175" s="69">
        <f>I175/$I$175</f>
        <v>1</v>
      </c>
    </row>
    <row r="176" spans="2:12" x14ac:dyDescent="0.25">
      <c r="B176" s="280"/>
      <c r="C176" s="282"/>
      <c r="D176" s="15" t="s">
        <v>46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80"/>
      <c r="C177" s="282"/>
      <c r="D177" s="19" t="s">
        <v>47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3">
        <f t="shared" si="38"/>
        <v>2.8305193757092395E-2</v>
      </c>
      <c r="K177" s="20">
        <f t="shared" si="39"/>
        <v>275673</v>
      </c>
      <c r="L177" s="63">
        <f t="shared" si="45"/>
        <v>0.2776020998344973</v>
      </c>
    </row>
    <row r="178" spans="2:12" x14ac:dyDescent="0.25">
      <c r="B178" s="280"/>
      <c r="C178" s="282"/>
      <c r="D178" s="19" t="s">
        <v>48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3">
        <f t="shared" si="38"/>
        <v>6.925591232455286E-2</v>
      </c>
      <c r="K178" s="20">
        <f t="shared" si="39"/>
        <v>12607</v>
      </c>
      <c r="L178" s="63">
        <f t="shared" si="45"/>
        <v>5.3952202121987274E-3</v>
      </c>
    </row>
    <row r="179" spans="2:12" x14ac:dyDescent="0.25">
      <c r="B179" s="280"/>
      <c r="C179" s="282"/>
      <c r="D179" s="19" t="s">
        <v>49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3">
        <f t="shared" si="38"/>
        <v>0.31544163045715301</v>
      </c>
      <c r="K179" s="20">
        <f t="shared" si="39"/>
        <v>326466</v>
      </c>
      <c r="L179" s="63">
        <f t="shared" si="45"/>
        <v>3.7736633024683934E-2</v>
      </c>
    </row>
    <row r="180" spans="2:12" x14ac:dyDescent="0.25">
      <c r="B180" s="280"/>
      <c r="C180" s="282"/>
      <c r="D180" s="19" t="s">
        <v>50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3">
        <f t="shared" si="38"/>
        <v>0.12266872678632468</v>
      </c>
      <c r="K180" s="20">
        <f t="shared" si="39"/>
        <v>628472</v>
      </c>
      <c r="L180" s="63">
        <f t="shared" si="45"/>
        <v>0.15943230249023554</v>
      </c>
    </row>
    <row r="181" spans="2:12" x14ac:dyDescent="0.25">
      <c r="B181" s="280"/>
      <c r="C181" s="282"/>
      <c r="D181" s="19" t="s">
        <v>51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3">
        <f t="shared" si="38"/>
        <v>2.6736958485579887E-2</v>
      </c>
      <c r="K181" s="20">
        <f t="shared" si="39"/>
        <v>3966</v>
      </c>
      <c r="L181" s="63">
        <f t="shared" si="45"/>
        <v>4.2215556679332626E-3</v>
      </c>
    </row>
    <row r="182" spans="2:12" x14ac:dyDescent="0.25">
      <c r="B182" s="280"/>
      <c r="C182" s="282"/>
      <c r="D182" s="19" t="s">
        <v>52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3">
        <f t="shared" si="38"/>
        <v>4.2330952591544957E-3</v>
      </c>
      <c r="K182" s="20">
        <f t="shared" si="39"/>
        <v>6126</v>
      </c>
      <c r="L182" s="63">
        <f t="shared" si="45"/>
        <v>4.0283398049070274E-2</v>
      </c>
    </row>
    <row r="183" spans="2:12" x14ac:dyDescent="0.25">
      <c r="B183" s="280"/>
      <c r="C183" s="282"/>
      <c r="D183" s="19" t="s">
        <v>53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3">
        <f t="shared" si="38"/>
        <v>1.3549895743344642E-2</v>
      </c>
      <c r="K183" s="20">
        <f t="shared" si="39"/>
        <v>7811</v>
      </c>
      <c r="L183" s="63">
        <f t="shared" si="45"/>
        <v>1.6195279020160019E-2</v>
      </c>
    </row>
    <row r="184" spans="2:12" x14ac:dyDescent="0.25">
      <c r="B184" s="280"/>
      <c r="C184" s="282"/>
      <c r="D184" s="19" t="s">
        <v>54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80"/>
      <c r="C185" s="283"/>
      <c r="D185" s="23" t="s">
        <v>55</v>
      </c>
      <c r="E185" s="71">
        <v>235241</v>
      </c>
      <c r="F185" s="71">
        <v>320278</v>
      </c>
      <c r="G185" s="71">
        <v>622441</v>
      </c>
      <c r="H185" s="71">
        <v>781085</v>
      </c>
      <c r="I185" s="71">
        <v>735651</v>
      </c>
      <c r="J185" s="47">
        <f t="shared" si="38"/>
        <v>-5.8167805040424514E-2</v>
      </c>
      <c r="K185" s="71">
        <f t="shared" si="39"/>
        <v>-45434</v>
      </c>
      <c r="L185" s="47">
        <f t="shared" si="45"/>
        <v>2.0391278060871782E-2</v>
      </c>
    </row>
    <row r="186" spans="2:12" x14ac:dyDescent="0.25">
      <c r="B186" s="280"/>
      <c r="C186" s="284" t="s">
        <v>22</v>
      </c>
      <c r="D186" s="67" t="s">
        <v>45</v>
      </c>
      <c r="E186" s="75">
        <f t="shared" ref="E186:I187" si="46">E175/E153</f>
        <v>6.5442824807720932</v>
      </c>
      <c r="F186" s="75">
        <f t="shared" si="46"/>
        <v>5.9532216226677823</v>
      </c>
      <c r="G186" s="75">
        <f t="shared" si="46"/>
        <v>6.6010991064347921</v>
      </c>
      <c r="H186" s="75">
        <f t="shared" si="46"/>
        <v>6.6508395860551373</v>
      </c>
      <c r="I186" s="75">
        <f t="shared" si="46"/>
        <v>6.583011816914464</v>
      </c>
      <c r="J186" s="69">
        <f t="shared" si="38"/>
        <v>-1.0198376951218058E-2</v>
      </c>
      <c r="K186" s="75">
        <f t="shared" ref="K186:K187" si="47">(I186-H186)</f>
        <v>-6.7827769140673233E-2</v>
      </c>
      <c r="L186" s="69"/>
    </row>
    <row r="187" spans="2:12" x14ac:dyDescent="0.25">
      <c r="B187" s="280"/>
      <c r="C187" s="285"/>
      <c r="D187" s="26" t="s">
        <v>46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2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80"/>
      <c r="C188" s="285"/>
      <c r="D188" s="4" t="s">
        <v>47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3">
        <f t="shared" si="38"/>
        <v>-2.1964448603965181E-2</v>
      </c>
      <c r="K188" s="41">
        <f>(I188-H188)</f>
        <v>-0.16206219346397166</v>
      </c>
      <c r="L188" s="77"/>
    </row>
    <row r="189" spans="2:12" x14ac:dyDescent="0.25">
      <c r="B189" s="280"/>
      <c r="C189" s="285"/>
      <c r="D189" s="4" t="s">
        <v>48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3">
        <f t="shared" si="38"/>
        <v>0.25087564327681555</v>
      </c>
      <c r="K189" s="41">
        <f t="shared" ref="K189:K196" si="49">(I189-H189)</f>
        <v>0.89254871836561644</v>
      </c>
      <c r="L189" s="77"/>
    </row>
    <row r="190" spans="2:12" x14ac:dyDescent="0.25">
      <c r="B190" s="280"/>
      <c r="C190" s="285"/>
      <c r="D190" s="4" t="s">
        <v>49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3">
        <f t="shared" si="38"/>
        <v>2.0310349943598593E-2</v>
      </c>
      <c r="K190" s="41">
        <f t="shared" si="49"/>
        <v>0.11688460307821824</v>
      </c>
      <c r="L190" s="77"/>
    </row>
    <row r="191" spans="2:12" x14ac:dyDescent="0.25">
      <c r="B191" s="280"/>
      <c r="C191" s="285"/>
      <c r="D191" s="4" t="s">
        <v>50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3">
        <f t="shared" si="38"/>
        <v>-2.0382653661139227E-2</v>
      </c>
      <c r="K191" s="41">
        <f t="shared" si="49"/>
        <v>-0.13088583268211895</v>
      </c>
      <c r="L191" s="77"/>
    </row>
    <row r="192" spans="2:12" x14ac:dyDescent="0.25">
      <c r="B192" s="280"/>
      <c r="C192" s="285"/>
      <c r="D192" s="4" t="s">
        <v>51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3">
        <f t="shared" si="38"/>
        <v>4.0495248042201615E-2</v>
      </c>
      <c r="K192" s="41">
        <f t="shared" si="49"/>
        <v>0.10328631330866322</v>
      </c>
      <c r="L192" s="77"/>
    </row>
    <row r="193" spans="2:12" x14ac:dyDescent="0.25">
      <c r="B193" s="280"/>
      <c r="C193" s="285"/>
      <c r="D193" s="4" t="s">
        <v>52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3">
        <f t="shared" si="38"/>
        <v>6.0679371870402621E-2</v>
      </c>
      <c r="K193" s="41">
        <f t="shared" si="49"/>
        <v>0.34765406603222182</v>
      </c>
      <c r="L193" s="77"/>
    </row>
    <row r="194" spans="2:12" x14ac:dyDescent="0.25">
      <c r="B194" s="280"/>
      <c r="C194" s="285"/>
      <c r="D194" s="4" t="s">
        <v>53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3">
        <f t="shared" si="38"/>
        <v>-3.3970040294432513E-2</v>
      </c>
      <c r="K194" s="41">
        <f t="shared" si="49"/>
        <v>-8.1897533627798058E-2</v>
      </c>
      <c r="L194" s="77"/>
    </row>
    <row r="195" spans="2:12" x14ac:dyDescent="0.25">
      <c r="B195" s="280"/>
      <c r="C195" s="285"/>
      <c r="D195" s="4" t="s">
        <v>54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80"/>
      <c r="C196" s="286"/>
      <c r="D196" s="32" t="s">
        <v>55</v>
      </c>
      <c r="E196" s="79">
        <f t="shared" si="48"/>
        <v>5.4171790443293037</v>
      </c>
      <c r="F196" s="79">
        <f t="shared" si="48"/>
        <v>4.4508400617018022</v>
      </c>
      <c r="G196" s="79">
        <f t="shared" si="48"/>
        <v>5.585586474869209</v>
      </c>
      <c r="H196" s="79">
        <f t="shared" si="48"/>
        <v>6.340078572704102</v>
      </c>
      <c r="I196" s="79">
        <f t="shared" si="48"/>
        <v>5.7295922738424396</v>
      </c>
      <c r="J196" s="74">
        <f t="shared" si="38"/>
        <v>-9.6290020992797265E-2</v>
      </c>
      <c r="K196" s="79">
        <f t="shared" si="49"/>
        <v>-0.61048629886166239</v>
      </c>
      <c r="L196" s="56"/>
    </row>
    <row r="197" spans="2:12" x14ac:dyDescent="0.25">
      <c r="B197" s="280"/>
      <c r="C197" s="288" t="s">
        <v>36</v>
      </c>
      <c r="D197" s="67" t="s">
        <v>45</v>
      </c>
      <c r="E197" s="69">
        <v>0.42151592636549812</v>
      </c>
      <c r="F197" s="69">
        <v>0.46071549284573426</v>
      </c>
      <c r="G197" s="69">
        <v>0.69548218463868861</v>
      </c>
      <c r="H197" s="69">
        <v>0.75317428421984389</v>
      </c>
      <c r="I197" s="69">
        <v>0.77369971345652855</v>
      </c>
      <c r="J197" s="69">
        <f t="shared" si="38"/>
        <v>2.725189861991284E-2</v>
      </c>
      <c r="K197" s="75">
        <f>(I197-H197)*100</f>
        <v>2.0525429236684656</v>
      </c>
      <c r="L197" s="69"/>
    </row>
    <row r="198" spans="2:12" x14ac:dyDescent="0.25">
      <c r="B198" s="280"/>
      <c r="C198" s="289"/>
      <c r="D198" s="15" t="s">
        <v>46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80"/>
      <c r="C199" s="289"/>
      <c r="D199" s="19" t="s">
        <v>47</v>
      </c>
      <c r="E199" s="63">
        <v>0.41641203353334449</v>
      </c>
      <c r="F199" s="63">
        <v>0.38237984856351559</v>
      </c>
      <c r="G199" s="63">
        <v>0.63514820255836268</v>
      </c>
      <c r="H199" s="63">
        <v>0.71202240207954559</v>
      </c>
      <c r="I199" s="63">
        <v>0.72327549742346608</v>
      </c>
      <c r="J199" s="63">
        <f t="shared" si="38"/>
        <v>1.5804411927285544E-2</v>
      </c>
      <c r="K199" s="46">
        <f>(I199-H199)*100</f>
        <v>1.1253095343920494</v>
      </c>
      <c r="L199" s="63"/>
    </row>
    <row r="200" spans="2:12" x14ac:dyDescent="0.25">
      <c r="B200" s="280"/>
      <c r="C200" s="289"/>
      <c r="D200" s="19" t="s">
        <v>48</v>
      </c>
      <c r="E200" s="63">
        <v>0.42174668708366447</v>
      </c>
      <c r="F200" s="63">
        <v>0.40408330264719122</v>
      </c>
      <c r="G200" s="63">
        <v>0.53778304538949095</v>
      </c>
      <c r="H200" s="63">
        <v>0.55454348826086564</v>
      </c>
      <c r="I200" s="63">
        <v>0.59082327086406716</v>
      </c>
      <c r="J200" s="63">
        <f t="shared" si="38"/>
        <v>6.5422790766113792E-2</v>
      </c>
      <c r="K200" s="46">
        <f t="shared" ref="K200:K207" si="51">(I200-H200)*100</f>
        <v>3.6279782603201527</v>
      </c>
      <c r="L200" s="63"/>
    </row>
    <row r="201" spans="2:12" x14ac:dyDescent="0.25">
      <c r="B201" s="280"/>
      <c r="C201" s="289"/>
      <c r="D201" s="19" t="s">
        <v>49</v>
      </c>
      <c r="E201" s="63">
        <v>0.31148476369141237</v>
      </c>
      <c r="F201" s="63">
        <v>0.28621210694206145</v>
      </c>
      <c r="G201" s="63">
        <v>0.60938004840462912</v>
      </c>
      <c r="H201" s="63">
        <v>0.6452598187198163</v>
      </c>
      <c r="I201" s="63">
        <v>0.84038066713662607</v>
      </c>
      <c r="J201" s="63">
        <f t="shared" si="38"/>
        <v>0.30239113416968366</v>
      </c>
      <c r="K201" s="46">
        <f t="shared" si="51"/>
        <v>19.512084841680977</v>
      </c>
      <c r="L201" s="63"/>
    </row>
    <row r="202" spans="2:12" x14ac:dyDescent="0.25">
      <c r="B202" s="280"/>
      <c r="C202" s="289"/>
      <c r="D202" s="19" t="s">
        <v>50</v>
      </c>
      <c r="E202" s="63">
        <v>0.48948502261743165</v>
      </c>
      <c r="F202" s="63">
        <v>0.48615455783025679</v>
      </c>
      <c r="G202" s="63">
        <v>0.6493275173640638</v>
      </c>
      <c r="H202" s="63">
        <v>0.73071425433679682</v>
      </c>
      <c r="I202" s="63">
        <v>0.78531451498170857</v>
      </c>
      <c r="J202" s="63">
        <f t="shared" si="38"/>
        <v>7.4721767532053285E-2</v>
      </c>
      <c r="K202" s="46">
        <f t="shared" si="51"/>
        <v>5.4600260644911742</v>
      </c>
      <c r="L202" s="63"/>
    </row>
    <row r="203" spans="2:12" x14ac:dyDescent="0.25">
      <c r="B203" s="280"/>
      <c r="C203" s="289"/>
      <c r="D203" s="19" t="s">
        <v>51</v>
      </c>
      <c r="E203" s="63">
        <v>0.5147906295498732</v>
      </c>
      <c r="F203" s="63">
        <v>0.42945341263098274</v>
      </c>
      <c r="G203" s="63">
        <v>0.57741590694750078</v>
      </c>
      <c r="H203" s="63">
        <v>0.61259601883208059</v>
      </c>
      <c r="I203" s="63">
        <v>0.6183064169082243</v>
      </c>
      <c r="J203" s="63">
        <f t="shared" si="38"/>
        <v>9.3216375892071213E-3</v>
      </c>
      <c r="K203" s="46">
        <f t="shared" si="51"/>
        <v>0.57103980761437079</v>
      </c>
      <c r="L203" s="63"/>
    </row>
    <row r="204" spans="2:12" x14ac:dyDescent="0.25">
      <c r="B204" s="280"/>
      <c r="C204" s="289"/>
      <c r="D204" s="19" t="s">
        <v>52</v>
      </c>
      <c r="E204" s="63">
        <v>0.60407891607923314</v>
      </c>
      <c r="F204" s="63">
        <v>0.70336128458075009</v>
      </c>
      <c r="G204" s="63">
        <v>0.8015089072176752</v>
      </c>
      <c r="H204" s="63">
        <v>0.82779844332469787</v>
      </c>
      <c r="I204" s="63">
        <v>0.82775664662909765</v>
      </c>
      <c r="J204" s="63">
        <f t="shared" si="38"/>
        <v>-5.0491391880846948E-5</v>
      </c>
      <c r="K204" s="46">
        <f t="shared" si="51"/>
        <v>-4.1796695600226919E-3</v>
      </c>
      <c r="L204" s="63"/>
    </row>
    <row r="205" spans="2:12" x14ac:dyDescent="0.25">
      <c r="B205" s="280"/>
      <c r="C205" s="289"/>
      <c r="D205" s="19" t="s">
        <v>53</v>
      </c>
      <c r="E205" s="63">
        <v>0.43917828766012645</v>
      </c>
      <c r="F205" s="63">
        <v>0.43287194104141685</v>
      </c>
      <c r="G205" s="63">
        <v>0.55540181632567553</v>
      </c>
      <c r="H205" s="63">
        <v>0.56942335787332776</v>
      </c>
      <c r="I205" s="63">
        <v>0.58812285219043858</v>
      </c>
      <c r="J205" s="63">
        <f t="shared" si="38"/>
        <v>3.283935240547442E-2</v>
      </c>
      <c r="K205" s="46">
        <f t="shared" si="51"/>
        <v>1.8699494317110821</v>
      </c>
      <c r="L205" s="63"/>
    </row>
    <row r="206" spans="2:12" x14ac:dyDescent="0.25">
      <c r="B206" s="280"/>
      <c r="C206" s="289"/>
      <c r="D206" s="19" t="s">
        <v>54</v>
      </c>
      <c r="E206" s="63">
        <v>0.49125694136118242</v>
      </c>
      <c r="F206" s="63">
        <v>0.48201408869433904</v>
      </c>
      <c r="G206" s="63">
        <v>0.74892677369097149</v>
      </c>
      <c r="H206" s="63">
        <v>0.81331329152256404</v>
      </c>
      <c r="I206" s="63">
        <v>0.84524916570756325</v>
      </c>
      <c r="J206" s="63">
        <f t="shared" si="38"/>
        <v>3.9266386665357089E-2</v>
      </c>
      <c r="K206" s="46">
        <f t="shared" si="51"/>
        <v>3.1935874184999213</v>
      </c>
      <c r="L206" s="22"/>
    </row>
    <row r="207" spans="2:12" x14ac:dyDescent="0.25">
      <c r="B207" s="280"/>
      <c r="C207" s="290"/>
      <c r="D207" s="23" t="s">
        <v>55</v>
      </c>
      <c r="E207" s="63">
        <v>0.36139382757206262</v>
      </c>
      <c r="F207" s="63">
        <v>0.30640431884692987</v>
      </c>
      <c r="G207" s="63">
        <v>0.53127749995092155</v>
      </c>
      <c r="H207" s="63">
        <v>0.69652045193105105</v>
      </c>
      <c r="I207" s="63">
        <v>0.64923634412435949</v>
      </c>
      <c r="J207" s="63">
        <f t="shared" si="38"/>
        <v>-6.788617286915255E-2</v>
      </c>
      <c r="K207" s="46">
        <f t="shared" si="51"/>
        <v>-4.7284107806691562</v>
      </c>
      <c r="L207" s="47"/>
    </row>
    <row r="208" spans="2:12" x14ac:dyDescent="0.25">
      <c r="B208" s="280"/>
      <c r="C208" s="291" t="s">
        <v>59</v>
      </c>
      <c r="D208" s="67" t="s">
        <v>45</v>
      </c>
      <c r="E208" s="68">
        <v>66601</v>
      </c>
      <c r="F208" s="68">
        <v>82456</v>
      </c>
      <c r="G208" s="68">
        <v>123696</v>
      </c>
      <c r="H208" s="68">
        <v>125536</v>
      </c>
      <c r="I208" s="68">
        <v>127400</v>
      </c>
      <c r="J208" s="69">
        <f t="shared" si="38"/>
        <v>1.4848330359418904E-2</v>
      </c>
      <c r="K208" s="68">
        <f t="shared" ref="K208:K209" si="52">I208-H208</f>
        <v>1864</v>
      </c>
      <c r="L208" s="69">
        <f t="shared" ref="L208:L218" si="53">I208/$I$208</f>
        <v>1</v>
      </c>
    </row>
    <row r="209" spans="2:12" x14ac:dyDescent="0.25">
      <c r="B209" s="280"/>
      <c r="C209" s="285"/>
      <c r="D209" s="26" t="s">
        <v>46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80"/>
      <c r="C210" s="285"/>
      <c r="D210" s="4" t="s">
        <v>47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6">
        <f t="shared" si="38"/>
        <v>9.55303535690466E-3</v>
      </c>
      <c r="K210" s="29">
        <f>I210-H210</f>
        <v>358</v>
      </c>
      <c r="L210" s="77">
        <f t="shared" si="53"/>
        <v>0.29696232339089484</v>
      </c>
    </row>
    <row r="211" spans="2:12" x14ac:dyDescent="0.25">
      <c r="B211" s="280"/>
      <c r="C211" s="285"/>
      <c r="D211" s="4" t="s">
        <v>48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6">
        <f t="shared" si="38"/>
        <v>0</v>
      </c>
      <c r="K211" s="29">
        <f t="shared" ref="K211:K218" si="54">I211-H211</f>
        <v>0</v>
      </c>
      <c r="L211" s="77">
        <f t="shared" si="53"/>
        <v>7.0643642072213504E-3</v>
      </c>
    </row>
    <row r="212" spans="2:12" x14ac:dyDescent="0.25">
      <c r="B212" s="280"/>
      <c r="C212" s="285"/>
      <c r="D212" s="4" t="s">
        <v>49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6">
        <f t="shared" si="38"/>
        <v>7.2810011376565065E-3</v>
      </c>
      <c r="K212" s="29">
        <f t="shared" si="54"/>
        <v>32</v>
      </c>
      <c r="L212" s="77">
        <f t="shared" si="53"/>
        <v>3.4748822605965464E-2</v>
      </c>
    </row>
    <row r="213" spans="2:12" x14ac:dyDescent="0.25">
      <c r="B213" s="280"/>
      <c r="C213" s="285"/>
      <c r="D213" s="4" t="s">
        <v>50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6">
        <f t="shared" si="38"/>
        <v>4.175126242906968E-2</v>
      </c>
      <c r="K213" s="29">
        <f t="shared" si="54"/>
        <v>802</v>
      </c>
      <c r="L213" s="77">
        <f t="shared" si="53"/>
        <v>0.15707221350078493</v>
      </c>
    </row>
    <row r="214" spans="2:12" x14ac:dyDescent="0.25">
      <c r="B214" s="280"/>
      <c r="C214" s="285"/>
      <c r="D214" s="4" t="s">
        <v>51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6">
        <f t="shared" si="38"/>
        <v>1.5082956259426794E-2</v>
      </c>
      <c r="K214" s="29">
        <f t="shared" si="54"/>
        <v>10</v>
      </c>
      <c r="L214" s="77">
        <f t="shared" si="53"/>
        <v>5.2825745682888543E-3</v>
      </c>
    </row>
    <row r="215" spans="2:12" x14ac:dyDescent="0.25">
      <c r="B215" s="280"/>
      <c r="C215" s="285"/>
      <c r="D215" s="4" t="s">
        <v>52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6">
        <f t="shared" si="38"/>
        <v>1.4613778705636626E-3</v>
      </c>
      <c r="K215" s="29">
        <f t="shared" si="54"/>
        <v>7</v>
      </c>
      <c r="L215" s="77">
        <f t="shared" si="53"/>
        <v>3.7653061224489796E-2</v>
      </c>
    </row>
    <row r="216" spans="2:12" x14ac:dyDescent="0.25">
      <c r="B216" s="280"/>
      <c r="C216" s="285"/>
      <c r="D216" s="4" t="s">
        <v>53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6">
        <f t="shared" si="38"/>
        <v>-2.1629416005767843E-2</v>
      </c>
      <c r="K216" s="29">
        <f t="shared" si="54"/>
        <v>-60</v>
      </c>
      <c r="L216" s="77">
        <f t="shared" si="53"/>
        <v>2.1302982731554159E-2</v>
      </c>
    </row>
    <row r="217" spans="2:12" x14ac:dyDescent="0.25">
      <c r="B217" s="280"/>
      <c r="C217" s="285"/>
      <c r="D217" s="4" t="s">
        <v>54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81"/>
      <c r="C218" s="286"/>
      <c r="D218" s="32" t="s">
        <v>55</v>
      </c>
      <c r="E218" s="73">
        <v>2158</v>
      </c>
      <c r="F218" s="73">
        <v>2862</v>
      </c>
      <c r="G218" s="73">
        <v>3212</v>
      </c>
      <c r="H218" s="73">
        <v>3072</v>
      </c>
      <c r="I218" s="73">
        <v>3096</v>
      </c>
      <c r="J218" s="65">
        <f t="shared" si="38"/>
        <v>7.8125E-3</v>
      </c>
      <c r="K218" s="73">
        <f t="shared" si="54"/>
        <v>24</v>
      </c>
      <c r="L218" s="56">
        <f t="shared" si="53"/>
        <v>2.4301412872841443E-2</v>
      </c>
    </row>
    <row r="219" spans="2:12" x14ac:dyDescent="0.25">
      <c r="B219" s="276"/>
      <c r="C219" s="276"/>
      <c r="D219" s="276"/>
      <c r="E219" s="276"/>
      <c r="F219" s="276"/>
      <c r="G219" s="276"/>
      <c r="H219" s="276"/>
      <c r="I219" s="276"/>
      <c r="J219" s="276"/>
      <c r="K219" s="276"/>
      <c r="L219" s="48"/>
    </row>
    <row r="220" spans="2:12" x14ac:dyDescent="0.25">
      <c r="B220" s="278" t="s">
        <v>57</v>
      </c>
      <c r="C220" s="278"/>
      <c r="D220" s="278"/>
      <c r="E220" s="278"/>
      <c r="F220" s="278"/>
      <c r="G220" s="278"/>
      <c r="H220" s="278"/>
      <c r="I220" s="278"/>
      <c r="J220" s="278"/>
      <c r="K220" s="278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0147A-BC47-4EF8-B1E6-9C071AC48B2D}">
  <sheetPr>
    <tabColor theme="4" tint="0.79998168889431442"/>
  </sheetPr>
  <dimension ref="A1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229</v>
      </c>
      <c r="E1" t="s">
        <v>229</v>
      </c>
      <c r="G1" t="s">
        <v>229</v>
      </c>
    </row>
    <row r="4" spans="1:15" ht="48.75" customHeight="1" thickBot="1" x14ac:dyDescent="0.3">
      <c r="B4" s="279" t="s">
        <v>277</v>
      </c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1" t="s">
        <v>70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</row>
    <row r="7" spans="1:15" ht="22.5" thickTop="1" thickBot="1" x14ac:dyDescent="0.3">
      <c r="B7" s="111"/>
      <c r="C7" s="303">
        <v>2020</v>
      </c>
      <c r="D7" s="304"/>
      <c r="E7" s="305">
        <v>2021</v>
      </c>
      <c r="F7" s="304"/>
      <c r="G7" s="305">
        <v>2022</v>
      </c>
      <c r="H7" s="304"/>
      <c r="I7" s="305">
        <v>2023</v>
      </c>
      <c r="J7" s="304"/>
      <c r="K7" s="305">
        <v>2024</v>
      </c>
      <c r="L7" s="304"/>
      <c r="M7" s="305">
        <v>2025</v>
      </c>
      <c r="N7" s="306"/>
    </row>
    <row r="8" spans="1:15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CONCATENATE("dif ",RIGHT(M7,2),"/",RIGHT(K7,2))</f>
        <v>dif 25/24</v>
      </c>
    </row>
    <row r="9" spans="1:15" x14ac:dyDescent="0.25">
      <c r="A9" s="1" t="s">
        <v>72</v>
      </c>
      <c r="B9" s="119" t="s">
        <v>73</v>
      </c>
      <c r="C9" s="189">
        <v>5.5707472178060415</v>
      </c>
      <c r="D9" s="190">
        <v>0.67413367198930807</v>
      </c>
      <c r="E9" s="189">
        <v>4.9664429530201346</v>
      </c>
      <c r="F9" s="190">
        <f t="shared" ref="F9:J21" si="0">IFERROR(E9-C9,"-")</f>
        <v>-0.60430426478590693</v>
      </c>
      <c r="G9" s="189">
        <v>5.4319157237612172</v>
      </c>
      <c r="H9" s="190">
        <f t="shared" si="0"/>
        <v>0.46547277074108262</v>
      </c>
      <c r="I9" s="189">
        <v>2.6000578368999423</v>
      </c>
      <c r="J9" s="190">
        <f t="shared" si="0"/>
        <v>-2.8318578868612749</v>
      </c>
      <c r="K9" s="189">
        <v>4.758042895442359</v>
      </c>
      <c r="L9" s="190">
        <f t="shared" ref="L9:L21" si="1">IFERROR(K9-I9,"-")</f>
        <v>2.1579850585424167</v>
      </c>
      <c r="M9" s="189">
        <v>4.5606422217400739</v>
      </c>
      <c r="N9" s="190">
        <f t="shared" ref="N9:N13" si="2">IFERROR(M9-K9,"-")</f>
        <v>-0.19740067370228509</v>
      </c>
    </row>
    <row r="10" spans="1:15" x14ac:dyDescent="0.25">
      <c r="A10" s="1" t="s">
        <v>74</v>
      </c>
      <c r="B10" s="119" t="s">
        <v>75</v>
      </c>
      <c r="C10" s="189">
        <v>4.3991796200345421</v>
      </c>
      <c r="D10" s="190">
        <v>-0.85974658996281317</v>
      </c>
      <c r="E10" s="189">
        <v>5.9880597014925376</v>
      </c>
      <c r="F10" s="190">
        <f t="shared" si="0"/>
        <v>1.5888800814579955</v>
      </c>
      <c r="G10" s="189">
        <v>4.7389745428468988</v>
      </c>
      <c r="H10" s="190">
        <f t="shared" si="0"/>
        <v>-1.2490851586456388</v>
      </c>
      <c r="I10" s="189">
        <v>3.5846256092157733</v>
      </c>
      <c r="J10" s="190">
        <f t="shared" si="0"/>
        <v>-1.1543489336311255</v>
      </c>
      <c r="K10" s="189">
        <v>3.9109201425277718</v>
      </c>
      <c r="L10" s="190">
        <f t="shared" si="1"/>
        <v>0.32629453331199842</v>
      </c>
      <c r="M10" s="189">
        <v>4.5115577889447236</v>
      </c>
      <c r="N10" s="190">
        <f t="shared" si="2"/>
        <v>0.60063764641695183</v>
      </c>
    </row>
    <row r="11" spans="1:15" x14ac:dyDescent="0.25">
      <c r="A11" s="1" t="s">
        <v>76</v>
      </c>
      <c r="B11" s="119" t="s">
        <v>77</v>
      </c>
      <c r="C11" s="189">
        <v>7.4140625</v>
      </c>
      <c r="D11" s="190">
        <v>2.0802129424778757</v>
      </c>
      <c r="E11" s="189">
        <v>4.6312649164677806</v>
      </c>
      <c r="F11" s="190">
        <f t="shared" si="0"/>
        <v>-2.7827975835322194</v>
      </c>
      <c r="G11" s="189">
        <v>4.7581772435001399</v>
      </c>
      <c r="H11" s="190">
        <f t="shared" si="0"/>
        <v>0.12691232703235933</v>
      </c>
      <c r="I11" s="189">
        <v>3.7490252411245639</v>
      </c>
      <c r="J11" s="190">
        <f t="shared" si="0"/>
        <v>-1.009152002375576</v>
      </c>
      <c r="K11" s="189">
        <v>3.5477652678266804</v>
      </c>
      <c r="L11" s="190">
        <f t="shared" si="1"/>
        <v>-0.20125997329788348</v>
      </c>
      <c r="M11" s="189">
        <v>4.4221393034825871</v>
      </c>
      <c r="N11" s="190">
        <f t="shared" si="2"/>
        <v>0.87437403565590666</v>
      </c>
    </row>
    <row r="12" spans="1:15" x14ac:dyDescent="0.25">
      <c r="A12" s="1" t="s">
        <v>78</v>
      </c>
      <c r="B12" s="119" t="s">
        <v>79</v>
      </c>
      <c r="C12" s="189" t="s">
        <v>229</v>
      </c>
      <c r="D12" s="190" t="s">
        <v>229</v>
      </c>
      <c r="E12" s="189">
        <v>6.0419463087248326</v>
      </c>
      <c r="F12" s="190" t="str">
        <f t="shared" si="0"/>
        <v>-</v>
      </c>
      <c r="G12" s="189">
        <v>4.0661295736824439</v>
      </c>
      <c r="H12" s="190">
        <f t="shared" si="0"/>
        <v>-1.9758167350423887</v>
      </c>
      <c r="I12" s="189">
        <v>2.946316262353998</v>
      </c>
      <c r="J12" s="190">
        <f t="shared" si="0"/>
        <v>-1.1198133113284459</v>
      </c>
      <c r="K12" s="189">
        <v>3.7641290322580647</v>
      </c>
      <c r="L12" s="190">
        <f t="shared" si="1"/>
        <v>0.81781276990406671</v>
      </c>
      <c r="M12" s="189">
        <v>4.329598506069094</v>
      </c>
      <c r="N12" s="190">
        <f t="shared" si="2"/>
        <v>0.5654694738110293</v>
      </c>
    </row>
    <row r="13" spans="1:15" x14ac:dyDescent="0.25">
      <c r="A13" s="1" t="s">
        <v>80</v>
      </c>
      <c r="B13" s="119" t="s">
        <v>81</v>
      </c>
      <c r="C13" s="189" t="s">
        <v>229</v>
      </c>
      <c r="D13" s="190" t="s">
        <v>229</v>
      </c>
      <c r="E13" s="189">
        <v>3.0245901639344264</v>
      </c>
      <c r="F13" s="190" t="str">
        <f t="shared" si="0"/>
        <v>-</v>
      </c>
      <c r="G13" s="189">
        <v>4.6396321070234112</v>
      </c>
      <c r="H13" s="190">
        <f t="shared" si="0"/>
        <v>1.6150419430889849</v>
      </c>
      <c r="I13" s="189">
        <v>2.9742453613957354</v>
      </c>
      <c r="J13" s="190">
        <f t="shared" si="0"/>
        <v>-1.6653867456276759</v>
      </c>
      <c r="K13" s="189">
        <v>4.1802139037433159</v>
      </c>
      <c r="L13" s="190">
        <f t="shared" si="1"/>
        <v>1.2059685423475806</v>
      </c>
      <c r="M13" s="189">
        <v>3.8281904761904761</v>
      </c>
      <c r="N13" s="190">
        <f t="shared" si="2"/>
        <v>-0.35202342755283977</v>
      </c>
    </row>
    <row r="14" spans="1:15" x14ac:dyDescent="0.25">
      <c r="A14" s="1" t="s">
        <v>82</v>
      </c>
      <c r="B14" s="119" t="s">
        <v>83</v>
      </c>
      <c r="C14" s="189" t="s">
        <v>229</v>
      </c>
      <c r="D14" s="190" t="s">
        <v>229</v>
      </c>
      <c r="E14" s="189">
        <v>3.618808777429467</v>
      </c>
      <c r="F14" s="190" t="str">
        <f t="shared" si="0"/>
        <v>-</v>
      </c>
      <c r="G14" s="189">
        <v>4.6825208085612369</v>
      </c>
      <c r="H14" s="190">
        <f t="shared" si="0"/>
        <v>1.0637120311317698</v>
      </c>
      <c r="I14" s="189">
        <v>3.6149350649350649</v>
      </c>
      <c r="J14" s="190">
        <f t="shared" si="0"/>
        <v>-1.067585743626172</v>
      </c>
      <c r="K14" s="189">
        <v>5.1674379469920071</v>
      </c>
      <c r="L14" s="190">
        <f t="shared" si="1"/>
        <v>1.5525028820569422</v>
      </c>
      <c r="M14" s="189"/>
      <c r="N14" s="190"/>
    </row>
    <row r="15" spans="1:15" x14ac:dyDescent="0.25">
      <c r="A15" s="1" t="s">
        <v>84</v>
      </c>
      <c r="B15" s="119" t="s">
        <v>85</v>
      </c>
      <c r="C15" s="189" t="s">
        <v>229</v>
      </c>
      <c r="D15" s="190" t="s">
        <v>229</v>
      </c>
      <c r="E15" s="189">
        <v>4.7274211099020675</v>
      </c>
      <c r="F15" s="190" t="str">
        <f t="shared" si="0"/>
        <v>-</v>
      </c>
      <c r="G15" s="189">
        <v>4.897950469684031</v>
      </c>
      <c r="H15" s="190">
        <f t="shared" si="0"/>
        <v>0.17052935978196349</v>
      </c>
      <c r="I15" s="189">
        <v>3.7549999999999999</v>
      </c>
      <c r="J15" s="190">
        <f t="shared" si="0"/>
        <v>-1.1429504696840311</v>
      </c>
      <c r="K15" s="189">
        <v>4.9892344497607652</v>
      </c>
      <c r="L15" s="190">
        <f t="shared" si="1"/>
        <v>1.2342344497607654</v>
      </c>
      <c r="M15" s="189"/>
      <c r="N15" s="190"/>
    </row>
    <row r="16" spans="1:15" x14ac:dyDescent="0.25">
      <c r="A16" s="1" t="s">
        <v>86</v>
      </c>
      <c r="B16" s="119" t="s">
        <v>87</v>
      </c>
      <c r="C16" s="189">
        <v>3.442654028436019</v>
      </c>
      <c r="D16" s="190">
        <v>-1.2888168951671739</v>
      </c>
      <c r="E16" s="189">
        <v>4.5798791018998273</v>
      </c>
      <c r="F16" s="190">
        <f t="shared" si="0"/>
        <v>1.1372250734638083</v>
      </c>
      <c r="G16" s="189">
        <v>4.440622195632665</v>
      </c>
      <c r="H16" s="190">
        <f t="shared" si="0"/>
        <v>-0.13925690626716225</v>
      </c>
      <c r="I16" s="189">
        <v>4.0678571428571431</v>
      </c>
      <c r="J16" s="190">
        <f t="shared" si="0"/>
        <v>-0.37276505277552197</v>
      </c>
      <c r="K16" s="189">
        <v>5.2682695349572919</v>
      </c>
      <c r="L16" s="190">
        <f t="shared" si="1"/>
        <v>1.2004123921001488</v>
      </c>
      <c r="M16" s="189"/>
      <c r="N16" s="190"/>
    </row>
    <row r="17" spans="1:15" x14ac:dyDescent="0.25">
      <c r="A17" s="1" t="s">
        <v>88</v>
      </c>
      <c r="B17" s="119" t="s">
        <v>89</v>
      </c>
      <c r="C17" s="189">
        <v>4.6772727272727277</v>
      </c>
      <c r="D17" s="190">
        <v>-1.1756179424467916</v>
      </c>
      <c r="E17" s="189">
        <v>5.2922673656618615</v>
      </c>
      <c r="F17" s="190">
        <f t="shared" si="0"/>
        <v>0.61499463838913382</v>
      </c>
      <c r="G17" s="189">
        <v>4.3328030544066181</v>
      </c>
      <c r="H17" s="190">
        <f t="shared" si="0"/>
        <v>-0.95946431125524345</v>
      </c>
      <c r="I17" s="189">
        <v>3.6786288162828065</v>
      </c>
      <c r="J17" s="190">
        <f t="shared" si="0"/>
        <v>-0.65417423812381159</v>
      </c>
      <c r="K17" s="189">
        <v>5.6433811802232858</v>
      </c>
      <c r="L17" s="190">
        <f t="shared" si="1"/>
        <v>1.9647523639404794</v>
      </c>
      <c r="M17" s="189"/>
      <c r="N17" s="190"/>
    </row>
    <row r="18" spans="1:15" x14ac:dyDescent="0.25">
      <c r="A18" s="1" t="s">
        <v>90</v>
      </c>
      <c r="B18" s="119" t="s">
        <v>91</v>
      </c>
      <c r="C18" s="189">
        <v>3.9116607773851588</v>
      </c>
      <c r="D18" s="190">
        <v>-1.4196662504165034</v>
      </c>
      <c r="E18" s="189">
        <v>4.5606155778894468</v>
      </c>
      <c r="F18" s="190">
        <f t="shared" si="0"/>
        <v>0.648954800504288</v>
      </c>
      <c r="G18" s="189">
        <v>4.2964484884062228</v>
      </c>
      <c r="H18" s="190">
        <f t="shared" si="0"/>
        <v>-0.26416708948322398</v>
      </c>
      <c r="I18" s="189">
        <v>4.1927966101694913</v>
      </c>
      <c r="J18" s="190">
        <f t="shared" si="0"/>
        <v>-0.1036518782367315</v>
      </c>
      <c r="K18" s="189">
        <v>4.5166666666666666</v>
      </c>
      <c r="L18" s="190">
        <f t="shared" si="1"/>
        <v>0.32387005649717526</v>
      </c>
      <c r="M18" s="189"/>
      <c r="N18" s="190"/>
    </row>
    <row r="19" spans="1:15" x14ac:dyDescent="0.25">
      <c r="A19" s="1" t="s">
        <v>92</v>
      </c>
      <c r="B19" s="119" t="s">
        <v>93</v>
      </c>
      <c r="C19" s="189">
        <v>5.278761061946903</v>
      </c>
      <c r="D19" s="190">
        <v>0.30692700081153212</v>
      </c>
      <c r="E19" s="189">
        <v>5.4918251584918254</v>
      </c>
      <c r="F19" s="190">
        <f t="shared" si="0"/>
        <v>0.21306409654492242</v>
      </c>
      <c r="G19" s="189">
        <v>4.1097560975609753</v>
      </c>
      <c r="H19" s="190">
        <f t="shared" si="0"/>
        <v>-1.3820690609308501</v>
      </c>
      <c r="I19" s="189">
        <v>4.6026110856619331</v>
      </c>
      <c r="J19" s="190">
        <f t="shared" si="0"/>
        <v>0.49285498810095785</v>
      </c>
      <c r="K19" s="189">
        <v>4.8881054567749844</v>
      </c>
      <c r="L19" s="190">
        <f t="shared" si="1"/>
        <v>0.28549437111305132</v>
      </c>
      <c r="M19" s="189"/>
      <c r="N19" s="190"/>
    </row>
    <row r="20" spans="1:15" x14ac:dyDescent="0.25">
      <c r="A20" s="1" t="s">
        <v>94</v>
      </c>
      <c r="B20" s="119" t="s">
        <v>95</v>
      </c>
      <c r="C20" s="189">
        <v>6.4051172707889128</v>
      </c>
      <c r="D20" s="190">
        <v>0.34253111142855985</v>
      </c>
      <c r="E20" s="189">
        <v>5.9826542960871318</v>
      </c>
      <c r="F20" s="190">
        <f t="shared" si="0"/>
        <v>-0.42246297470178096</v>
      </c>
      <c r="G20" s="189">
        <v>3.8652406417112299</v>
      </c>
      <c r="H20" s="190">
        <f t="shared" si="0"/>
        <v>-2.1174136543759019</v>
      </c>
      <c r="I20" s="189">
        <v>3.6283685360524398</v>
      </c>
      <c r="J20" s="190">
        <f t="shared" si="0"/>
        <v>-0.23687210565879013</v>
      </c>
      <c r="K20" s="189">
        <v>4.1325892857142854</v>
      </c>
      <c r="L20" s="190">
        <f t="shared" si="1"/>
        <v>0.5042207496618456</v>
      </c>
      <c r="M20" s="189"/>
      <c r="N20" s="190"/>
    </row>
    <row r="21" spans="1:15" ht="15.75" x14ac:dyDescent="0.25">
      <c r="A21" s="1" t="s">
        <v>0</v>
      </c>
      <c r="B21" s="122" t="s">
        <v>32</v>
      </c>
      <c r="C21" s="191">
        <v>5.1670228765930499</v>
      </c>
      <c r="D21" s="192">
        <v>-4.1669110273574894E-2</v>
      </c>
      <c r="E21" s="191">
        <v>4.8986657407866669</v>
      </c>
      <c r="F21" s="192">
        <f t="shared" si="0"/>
        <v>-0.26835713580638298</v>
      </c>
      <c r="G21" s="191">
        <v>4.4591931339567168</v>
      </c>
      <c r="H21" s="192">
        <f t="shared" si="0"/>
        <v>-0.43947260682995015</v>
      </c>
      <c r="I21" s="191">
        <v>3.5577336512527848</v>
      </c>
      <c r="J21" s="192">
        <f t="shared" si="0"/>
        <v>-0.90145948270393195</v>
      </c>
      <c r="K21" s="191">
        <v>4.4502823696184013</v>
      </c>
      <c r="L21" s="192">
        <f t="shared" si="1"/>
        <v>0.89254871836561644</v>
      </c>
      <c r="M21" s="191">
        <v>4.3753997940044451</v>
      </c>
      <c r="N21" s="192">
        <v>0.38786742611339298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59.25" customHeight="1" thickBot="1" x14ac:dyDescent="0.3">
      <c r="B26" s="279" t="s">
        <v>278</v>
      </c>
      <c r="C26" s="279"/>
      <c r="D26" s="279"/>
      <c r="E26" s="279"/>
      <c r="F26" s="279"/>
      <c r="G26" s="279"/>
      <c r="H26" s="279"/>
      <c r="I26" s="279"/>
      <c r="J26" s="279"/>
      <c r="K26" s="279"/>
      <c r="L26" s="279"/>
      <c r="M26" s="279"/>
      <c r="N26" s="279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1" t="s">
        <v>99</v>
      </c>
      <c r="D28" s="302"/>
      <c r="E28" s="302"/>
      <c r="F28" s="302"/>
      <c r="G28" s="302"/>
      <c r="H28" s="302"/>
      <c r="I28" s="302"/>
      <c r="J28" s="302"/>
      <c r="K28" s="302"/>
      <c r="L28" s="302"/>
      <c r="M28" s="302"/>
      <c r="N28" s="302"/>
    </row>
    <row r="29" spans="1:15" ht="22.5" thickTop="1" thickBot="1" x14ac:dyDescent="0.3">
      <c r="B29" s="111"/>
      <c r="C29" s="303">
        <v>2020</v>
      </c>
      <c r="D29" s="304"/>
      <c r="E29" s="305">
        <v>2021</v>
      </c>
      <c r="F29" s="304"/>
      <c r="G29" s="305">
        <v>2022</v>
      </c>
      <c r="H29" s="304"/>
      <c r="I29" s="305">
        <v>2023</v>
      </c>
      <c r="J29" s="304"/>
      <c r="K29" s="305">
        <v>2024</v>
      </c>
      <c r="L29" s="304"/>
      <c r="M29" s="305">
        <v>2025</v>
      </c>
      <c r="N29" s="306"/>
    </row>
    <row r="30" spans="1:15" ht="16.5" thickTop="1" thickBot="1" x14ac:dyDescent="0.3">
      <c r="B30" s="87"/>
      <c r="C30" s="116" t="s">
        <v>71</v>
      </c>
      <c r="D30" s="117" t="str">
        <f>CONCATENATE("dif ",RIGHT(C29,2),"/",RIGHT(C29-1,2))</f>
        <v>dif 20/19</v>
      </c>
      <c r="E30" s="118" t="s">
        <v>71</v>
      </c>
      <c r="F30" s="117" t="str">
        <f>CONCATENATE("dif ",RIGHT(E29,2),"/",RIGHT(C29,2))</f>
        <v>dif 21/20</v>
      </c>
      <c r="G30" s="118" t="s">
        <v>71</v>
      </c>
      <c r="H30" s="117" t="str">
        <f>CONCATENATE("dif ",RIGHT(G29,2),"/",RIGHT(E29,2))</f>
        <v>dif 22/21</v>
      </c>
      <c r="I30" s="118" t="s">
        <v>71</v>
      </c>
      <c r="J30" s="117" t="str">
        <f>CONCATENATE("dif ",RIGHT(I29,2),"/",RIGHT(G29,2))</f>
        <v>dif 23/22</v>
      </c>
      <c r="K30" s="118" t="s">
        <v>71</v>
      </c>
      <c r="L30" s="117" t="str">
        <f>CONCATENATE("dif ",RIGHT(K29,2),"/",RIGHT(I29,2))</f>
        <v>dif 24/23</v>
      </c>
      <c r="M30" s="118" t="s">
        <v>71</v>
      </c>
      <c r="N30" s="117" t="str">
        <f>CONCATENATE("dif ",RIGHT(M29,2),"/",RIGHT(K29,2))</f>
        <v>dif 25/24</v>
      </c>
    </row>
    <row r="31" spans="1:15" x14ac:dyDescent="0.25">
      <c r="B31" s="119" t="s">
        <v>73</v>
      </c>
      <c r="C31" s="189">
        <v>2.8564705882352941</v>
      </c>
      <c r="D31" s="190">
        <v>0.6596515027482166</v>
      </c>
      <c r="E31" s="189">
        <v>4.8598130841121492</v>
      </c>
      <c r="F31" s="190">
        <f t="shared" ref="F31:J43" si="3">IFERROR(E31-C31,"-")</f>
        <v>2.0033424958768551</v>
      </c>
      <c r="G31" s="189">
        <v>5.8509316770186333</v>
      </c>
      <c r="H31" s="190">
        <f t="shared" si="3"/>
        <v>0.99111859290648407</v>
      </c>
      <c r="I31" s="189">
        <v>1.9327199539965498</v>
      </c>
      <c r="J31" s="190">
        <f t="shared" si="3"/>
        <v>-3.9182117230220834</v>
      </c>
      <c r="K31" s="189">
        <v>2.4161073825503356</v>
      </c>
      <c r="L31" s="190">
        <f t="shared" ref="L31:N43" si="4">IFERROR(K31-I31,"-")</f>
        <v>0.4833874285537858</v>
      </c>
      <c r="M31" s="189">
        <v>3.1031042128603104</v>
      </c>
      <c r="N31" s="190">
        <f t="shared" si="4"/>
        <v>0.68699683030997472</v>
      </c>
    </row>
    <row r="32" spans="1:15" x14ac:dyDescent="0.25">
      <c r="B32" s="119" t="s">
        <v>75</v>
      </c>
      <c r="C32" s="189">
        <v>1.9737991266375545</v>
      </c>
      <c r="D32" s="190">
        <v>-0.94540819043561641</v>
      </c>
      <c r="E32" s="189">
        <v>14.6</v>
      </c>
      <c r="F32" s="190">
        <f t="shared" si="3"/>
        <v>12.626200873362444</v>
      </c>
      <c r="G32" s="189">
        <v>5.1260504201680677</v>
      </c>
      <c r="H32" s="190">
        <f t="shared" si="3"/>
        <v>-9.4739495798319311</v>
      </c>
      <c r="I32" s="189">
        <v>2.0585305105853049</v>
      </c>
      <c r="J32" s="190">
        <f t="shared" si="3"/>
        <v>-3.0675199095827628</v>
      </c>
      <c r="K32" s="189">
        <v>2.2608225108225106</v>
      </c>
      <c r="L32" s="190">
        <f t="shared" si="4"/>
        <v>0.20229200023720573</v>
      </c>
      <c r="M32" s="189">
        <v>2.7338003502626971</v>
      </c>
      <c r="N32" s="190">
        <f t="shared" si="4"/>
        <v>0.47297783944018645</v>
      </c>
    </row>
    <row r="33" spans="2:15" x14ac:dyDescent="0.25">
      <c r="B33" s="119" t="s">
        <v>77</v>
      </c>
      <c r="C33" s="189">
        <v>3.2791666666666668</v>
      </c>
      <c r="D33" s="190">
        <v>0.47916666666666696</v>
      </c>
      <c r="E33" s="189">
        <v>4.3</v>
      </c>
      <c r="F33" s="190">
        <f t="shared" si="3"/>
        <v>1.020833333333333</v>
      </c>
      <c r="G33" s="189">
        <v>3.795744680851064</v>
      </c>
      <c r="H33" s="190">
        <f t="shared" si="3"/>
        <v>-0.50425531914893584</v>
      </c>
      <c r="I33" s="189">
        <v>2.0065316786414109</v>
      </c>
      <c r="J33" s="190">
        <f t="shared" si="3"/>
        <v>-1.7892130022096531</v>
      </c>
      <c r="K33" s="189">
        <v>2.0977835723598437</v>
      </c>
      <c r="L33" s="190">
        <f t="shared" si="4"/>
        <v>9.1251893718432786E-2</v>
      </c>
      <c r="M33" s="189">
        <v>2.1283783783783785</v>
      </c>
      <c r="N33" s="190">
        <f t="shared" si="4"/>
        <v>3.0594806018534815E-2</v>
      </c>
    </row>
    <row r="34" spans="2:15" x14ac:dyDescent="0.25">
      <c r="B34" s="119" t="s">
        <v>79</v>
      </c>
      <c r="C34" s="189" t="s">
        <v>229</v>
      </c>
      <c r="D34" s="190" t="s">
        <v>229</v>
      </c>
      <c r="E34" s="189">
        <v>4.7785234899328861</v>
      </c>
      <c r="F34" s="190" t="str">
        <f>IFERROR(E34-C34,"-")</f>
        <v>-</v>
      </c>
      <c r="G34" s="189">
        <v>3.7468879668049793</v>
      </c>
      <c r="H34" s="190">
        <f>IFERROR(G34-E34,"-")</f>
        <v>-1.0316355231279069</v>
      </c>
      <c r="I34" s="189">
        <v>1.7439712673165726</v>
      </c>
      <c r="J34" s="190">
        <f>IFERROR(I34-G34,"-")</f>
        <v>-2.0029166994884067</v>
      </c>
      <c r="K34" s="189">
        <v>1.7649006622516556</v>
      </c>
      <c r="L34" s="190">
        <f>IFERROR(K34-I34,"-")</f>
        <v>2.0929394935083057E-2</v>
      </c>
      <c r="M34" s="189">
        <v>1.845272206303725</v>
      </c>
      <c r="N34" s="190">
        <f t="shared" si="4"/>
        <v>8.0371544052069366E-2</v>
      </c>
    </row>
    <row r="35" spans="2:15" x14ac:dyDescent="0.25">
      <c r="B35" s="119" t="s">
        <v>81</v>
      </c>
      <c r="C35" s="189" t="s">
        <v>229</v>
      </c>
      <c r="D35" s="190" t="s">
        <v>229</v>
      </c>
      <c r="E35" s="189">
        <v>2.4325153374233128</v>
      </c>
      <c r="F35" s="190" t="str">
        <f t="shared" si="3"/>
        <v>-</v>
      </c>
      <c r="G35" s="189">
        <v>2.865580448065173</v>
      </c>
      <c r="H35" s="190">
        <f t="shared" si="3"/>
        <v>0.43306511064186015</v>
      </c>
      <c r="I35" s="189">
        <v>1.7610921501706485</v>
      </c>
      <c r="J35" s="190">
        <f t="shared" si="3"/>
        <v>-1.1044882978945245</v>
      </c>
      <c r="K35" s="189">
        <v>2.347826086956522</v>
      </c>
      <c r="L35" s="190">
        <f t="shared" si="4"/>
        <v>0.58673393678587349</v>
      </c>
      <c r="M35" s="189">
        <v>2.2456140350877192</v>
      </c>
      <c r="N35" s="190">
        <f t="shared" si="4"/>
        <v>-0.10221205186880278</v>
      </c>
    </row>
    <row r="36" spans="2:15" x14ac:dyDescent="0.25">
      <c r="B36" s="119" t="s">
        <v>83</v>
      </c>
      <c r="C36" s="189" t="s">
        <v>229</v>
      </c>
      <c r="D36" s="190" t="s">
        <v>229</v>
      </c>
      <c r="E36" s="189">
        <v>2.8013986013986014</v>
      </c>
      <c r="F36" s="190" t="str">
        <f t="shared" si="3"/>
        <v>-</v>
      </c>
      <c r="G36" s="189">
        <v>2.5684803001876171</v>
      </c>
      <c r="H36" s="190">
        <f t="shared" si="3"/>
        <v>-0.23291830121098434</v>
      </c>
      <c r="I36" s="189">
        <v>1.8193103448275862</v>
      </c>
      <c r="J36" s="190">
        <f t="shared" si="3"/>
        <v>-0.74916995536003084</v>
      </c>
      <c r="K36" s="189">
        <v>2.9272445820433437</v>
      </c>
      <c r="L36" s="190">
        <f t="shared" si="4"/>
        <v>1.1079342372157575</v>
      </c>
      <c r="M36" s="189"/>
      <c r="N36" s="190"/>
    </row>
    <row r="37" spans="2:15" x14ac:dyDescent="0.25">
      <c r="B37" s="119" t="s">
        <v>85</v>
      </c>
      <c r="C37" s="189" t="s">
        <v>229</v>
      </c>
      <c r="D37" s="190" t="s">
        <v>229</v>
      </c>
      <c r="E37" s="189">
        <v>3.1929181929181931</v>
      </c>
      <c r="F37" s="190" t="str">
        <f t="shared" si="3"/>
        <v>-</v>
      </c>
      <c r="G37" s="189">
        <v>2.2784090909090908</v>
      </c>
      <c r="H37" s="190">
        <f t="shared" si="3"/>
        <v>-0.91450910200910229</v>
      </c>
      <c r="I37" s="189">
        <v>1.984984984984985</v>
      </c>
      <c r="J37" s="190">
        <f t="shared" si="3"/>
        <v>-0.29342410592410584</v>
      </c>
      <c r="K37" s="189">
        <v>2.3681257014590349</v>
      </c>
      <c r="L37" s="190">
        <f t="shared" si="4"/>
        <v>0.3831407164740499</v>
      </c>
      <c r="M37" s="189"/>
      <c r="N37" s="190"/>
    </row>
    <row r="38" spans="2:15" x14ac:dyDescent="0.25">
      <c r="B38" s="119" t="s">
        <v>87</v>
      </c>
      <c r="C38" s="189">
        <v>2.8</v>
      </c>
      <c r="D38" s="190">
        <v>0.14932533733133413</v>
      </c>
      <c r="E38" s="189">
        <v>3.4298780487804876</v>
      </c>
      <c r="F38" s="190">
        <f t="shared" si="3"/>
        <v>0.62987804878048781</v>
      </c>
      <c r="G38" s="189">
        <v>2.7260273972602738</v>
      </c>
      <c r="H38" s="190">
        <f t="shared" si="3"/>
        <v>-0.70385065152021387</v>
      </c>
      <c r="I38" s="189">
        <v>2.2466926070038911</v>
      </c>
      <c r="J38" s="190">
        <f t="shared" si="3"/>
        <v>-0.4793347902563827</v>
      </c>
      <c r="K38" s="189">
        <v>3.2354740061162079</v>
      </c>
      <c r="L38" s="190">
        <f t="shared" si="4"/>
        <v>0.98878139911231688</v>
      </c>
      <c r="M38" s="189"/>
      <c r="N38" s="190"/>
    </row>
    <row r="39" spans="2:15" x14ac:dyDescent="0.25">
      <c r="B39" s="119" t="s">
        <v>89</v>
      </c>
      <c r="C39" s="189">
        <v>4.181034482758621</v>
      </c>
      <c r="D39" s="190">
        <v>0.25472851260936746</v>
      </c>
      <c r="E39" s="189">
        <v>3.304075235109718</v>
      </c>
      <c r="F39" s="190">
        <f t="shared" si="3"/>
        <v>-0.87695924764890298</v>
      </c>
      <c r="G39" s="189">
        <v>3.5299806576402322</v>
      </c>
      <c r="H39" s="190">
        <f t="shared" si="3"/>
        <v>0.22590542253051415</v>
      </c>
      <c r="I39" s="189">
        <v>1.8514219384793964</v>
      </c>
      <c r="J39" s="190">
        <f t="shared" si="3"/>
        <v>-1.6785587191608358</v>
      </c>
      <c r="K39" s="189">
        <v>3.154897494305239</v>
      </c>
      <c r="L39" s="190">
        <f t="shared" si="4"/>
        <v>1.3034755558258426</v>
      </c>
      <c r="M39" s="189"/>
      <c r="N39" s="190"/>
    </row>
    <row r="40" spans="2:15" x14ac:dyDescent="0.25">
      <c r="B40" s="119" t="s">
        <v>91</v>
      </c>
      <c r="C40" s="189">
        <v>4.5913043478260871</v>
      </c>
      <c r="D40" s="190">
        <v>0.10485114585564403</v>
      </c>
      <c r="E40" s="189">
        <v>3.297427652733119</v>
      </c>
      <c r="F40" s="190">
        <f t="shared" si="3"/>
        <v>-1.2938766950929681</v>
      </c>
      <c r="G40" s="189">
        <v>3.3678343949044587</v>
      </c>
      <c r="H40" s="190">
        <f t="shared" si="3"/>
        <v>7.0406742171339687E-2</v>
      </c>
      <c r="I40" s="189">
        <v>2.3424657534246576</v>
      </c>
      <c r="J40" s="190">
        <f t="shared" si="3"/>
        <v>-1.0253686414798011</v>
      </c>
      <c r="K40" s="189">
        <v>2.0477081384471467</v>
      </c>
      <c r="L40" s="190">
        <f t="shared" si="4"/>
        <v>-0.29475761497751085</v>
      </c>
      <c r="M40" s="189"/>
      <c r="N40" s="190"/>
    </row>
    <row r="41" spans="2:15" x14ac:dyDescent="0.25">
      <c r="B41" s="119" t="s">
        <v>93</v>
      </c>
      <c r="C41" s="189">
        <v>5.7840909090909092</v>
      </c>
      <c r="D41" s="190">
        <v>3.3066897791474061</v>
      </c>
      <c r="E41" s="189">
        <v>4.5852272727272725</v>
      </c>
      <c r="F41" s="190">
        <f t="shared" si="3"/>
        <v>-1.1988636363636367</v>
      </c>
      <c r="G41" s="189">
        <v>4.3421439060205582</v>
      </c>
      <c r="H41" s="190">
        <f t="shared" si="3"/>
        <v>-0.24308336670671427</v>
      </c>
      <c r="I41" s="189">
        <v>2.8416230366492146</v>
      </c>
      <c r="J41" s="190">
        <f t="shared" si="3"/>
        <v>-1.5005208693713437</v>
      </c>
      <c r="K41" s="189">
        <v>2.6332046332046333</v>
      </c>
      <c r="L41" s="190">
        <f t="shared" si="4"/>
        <v>-0.20841840344458129</v>
      </c>
      <c r="M41" s="189"/>
      <c r="N41" s="190"/>
    </row>
    <row r="42" spans="2:15" x14ac:dyDescent="0.25">
      <c r="B42" s="119" t="s">
        <v>95</v>
      </c>
      <c r="C42" s="189">
        <v>3</v>
      </c>
      <c r="D42" s="190">
        <v>0.64128256513026072</v>
      </c>
      <c r="E42" s="189">
        <v>5.0717703349282299</v>
      </c>
      <c r="F42" s="190">
        <f t="shared" si="3"/>
        <v>2.0717703349282299</v>
      </c>
      <c r="G42" s="189">
        <v>2.382857142857143</v>
      </c>
      <c r="H42" s="190">
        <f t="shared" si="3"/>
        <v>-2.6889131920710869</v>
      </c>
      <c r="I42" s="189">
        <v>2.0287009063444108</v>
      </c>
      <c r="J42" s="190">
        <f t="shared" si="3"/>
        <v>-0.3541562365127322</v>
      </c>
      <c r="K42" s="189">
        <v>2.0945121951219514</v>
      </c>
      <c r="L42" s="190">
        <f t="shared" si="4"/>
        <v>6.5811288777540611E-2</v>
      </c>
      <c r="M42" s="189"/>
      <c r="N42" s="190"/>
    </row>
    <row r="43" spans="2:15" ht="15.75" x14ac:dyDescent="0.25">
      <c r="B43" s="122" t="s">
        <v>32</v>
      </c>
      <c r="C43" s="191">
        <v>2.9713552800342025</v>
      </c>
      <c r="D43" s="192">
        <v>2.4452625166945907E-2</v>
      </c>
      <c r="E43" s="191">
        <v>3.4921212121212122</v>
      </c>
      <c r="F43" s="192">
        <f t="shared" si="3"/>
        <v>0.52076593208700972</v>
      </c>
      <c r="G43" s="191">
        <v>3.1378290446613426</v>
      </c>
      <c r="H43" s="192">
        <f t="shared" si="3"/>
        <v>-0.35429216745986958</v>
      </c>
      <c r="I43" s="191">
        <v>1.9869135802469136</v>
      </c>
      <c r="J43" s="192">
        <f t="shared" si="3"/>
        <v>-1.150915464414429</v>
      </c>
      <c r="K43" s="191">
        <v>2.3357155780712864</v>
      </c>
      <c r="L43" s="192">
        <f t="shared" si="4"/>
        <v>0.34880199782437282</v>
      </c>
      <c r="M43" s="191">
        <v>2.4426888825050272</v>
      </c>
      <c r="N43" s="192">
        <v>0.32740596341459893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79" t="s">
        <v>279</v>
      </c>
      <c r="C48" s="279"/>
      <c r="D48" s="279"/>
      <c r="E48" s="279"/>
      <c r="F48" s="279"/>
      <c r="G48" s="279"/>
      <c r="H48" s="279"/>
      <c r="I48" s="279"/>
      <c r="J48" s="279"/>
      <c r="K48" s="279"/>
      <c r="L48" s="279"/>
      <c r="M48" s="279"/>
      <c r="N48" s="279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1" t="s">
        <v>102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</row>
    <row r="51" spans="1:15" ht="22.5" thickTop="1" thickBot="1" x14ac:dyDescent="0.3">
      <c r="B51" s="111"/>
      <c r="C51" s="303">
        <v>2020</v>
      </c>
      <c r="D51" s="304"/>
      <c r="E51" s="305">
        <v>2021</v>
      </c>
      <c r="F51" s="304"/>
      <c r="G51" s="305">
        <v>2022</v>
      </c>
      <c r="H51" s="304"/>
      <c r="I51" s="305">
        <v>2023</v>
      </c>
      <c r="J51" s="304"/>
      <c r="K51" s="305">
        <v>2024</v>
      </c>
      <c r="L51" s="304"/>
      <c r="M51" s="305">
        <v>2025</v>
      </c>
      <c r="N51" s="306"/>
    </row>
    <row r="52" spans="1:15" ht="16.5" thickTop="1" thickBot="1" x14ac:dyDescent="0.3">
      <c r="B52" s="87"/>
      <c r="C52" s="116" t="s">
        <v>71</v>
      </c>
      <c r="D52" s="117" t="str">
        <f>CONCATENATE("dif ",RIGHT(C51,2),"/",RIGHT(C51-1,2))</f>
        <v>dif 20/19</v>
      </c>
      <c r="E52" s="118" t="s">
        <v>71</v>
      </c>
      <c r="F52" s="117" t="str">
        <f>CONCATENATE("dif ",RIGHT(E51,2),"/",RIGHT(C51,2))</f>
        <v>dif 21/20</v>
      </c>
      <c r="G52" s="118" t="s">
        <v>71</v>
      </c>
      <c r="H52" s="117" t="str">
        <f>CONCATENATE("dif ",RIGHT(G51,2),"/",RIGHT(E51,2))</f>
        <v>dif 22/21</v>
      </c>
      <c r="I52" s="118" t="s">
        <v>71</v>
      </c>
      <c r="J52" s="117" t="str">
        <f>CONCATENATE("dif ",RIGHT(I51,2),"/",RIGHT(G51,2))</f>
        <v>dif 23/22</v>
      </c>
      <c r="K52" s="118" t="s">
        <v>71</v>
      </c>
      <c r="L52" s="117" t="str">
        <f>CONCATENATE("dif ",RIGHT(K51,2),"/",RIGHT(I51,2))</f>
        <v>dif 24/23</v>
      </c>
      <c r="M52" s="118" t="s">
        <v>71</v>
      </c>
      <c r="N52" s="117" t="str">
        <f>CONCATENATE("dif ",RIGHT(M51,2),"/",RIGHT(K51,2))</f>
        <v>dif 25/24</v>
      </c>
    </row>
    <row r="53" spans="1:15" x14ac:dyDescent="0.25">
      <c r="A53" s="1">
        <v>1</v>
      </c>
      <c r="B53" s="119" t="s">
        <v>73</v>
      </c>
      <c r="C53" s="189">
        <v>2.5944700460829493</v>
      </c>
      <c r="D53" s="190">
        <v>-0.10593481221664591</v>
      </c>
      <c r="E53" s="189">
        <v>4.161290322580645</v>
      </c>
      <c r="F53" s="190">
        <f t="shared" ref="F53:J65" si="5">IFERROR(E53-C53,"-")</f>
        <v>1.5668202764976957</v>
      </c>
      <c r="G53" s="189">
        <v>6.7439999999999998</v>
      </c>
      <c r="H53" s="190">
        <f t="shared" si="5"/>
        <v>2.5827096774193548</v>
      </c>
      <c r="I53" s="189">
        <v>2.3481781376518218</v>
      </c>
      <c r="J53" s="190">
        <f t="shared" si="5"/>
        <v>-4.3958218623481784</v>
      </c>
      <c r="K53" s="189">
        <v>2.965299684542587</v>
      </c>
      <c r="L53" s="190">
        <f t="shared" ref="L53:N65" si="6">IFERROR(K53-I53,"-")</f>
        <v>0.61712154689076515</v>
      </c>
      <c r="M53" s="189">
        <v>2.9524752475247524</v>
      </c>
      <c r="N53" s="190">
        <f t="shared" si="6"/>
        <v>-1.2824437017834533E-2</v>
      </c>
    </row>
    <row r="54" spans="1:15" x14ac:dyDescent="0.25">
      <c r="A54" s="1">
        <v>2</v>
      </c>
      <c r="B54" s="119" t="s">
        <v>75</v>
      </c>
      <c r="C54" s="189">
        <v>1.9236641221374047</v>
      </c>
      <c r="D54" s="190">
        <v>-1.5534600608691314</v>
      </c>
      <c r="E54" s="189">
        <v>1.3333333333333333</v>
      </c>
      <c r="F54" s="190">
        <f t="shared" si="5"/>
        <v>-0.59033078880407142</v>
      </c>
      <c r="G54" s="189">
        <v>6.0659340659340657</v>
      </c>
      <c r="H54" s="190">
        <f t="shared" si="5"/>
        <v>4.7326007326007327</v>
      </c>
      <c r="I54" s="189">
        <v>2.523076923076923</v>
      </c>
      <c r="J54" s="190">
        <f t="shared" si="5"/>
        <v>-3.5428571428571427</v>
      </c>
      <c r="K54" s="189">
        <v>2.5487364620938626</v>
      </c>
      <c r="L54" s="190">
        <f t="shared" si="6"/>
        <v>2.5659539016939625E-2</v>
      </c>
      <c r="M54" s="189">
        <v>3.7666666666666666</v>
      </c>
      <c r="N54" s="190">
        <f t="shared" si="6"/>
        <v>1.217930204572804</v>
      </c>
    </row>
    <row r="55" spans="1:15" x14ac:dyDescent="0.25">
      <c r="A55" s="1">
        <v>3</v>
      </c>
      <c r="B55" s="119" t="s">
        <v>77</v>
      </c>
      <c r="C55" s="189">
        <v>4.9245283018867925</v>
      </c>
      <c r="D55" s="190">
        <v>0.66068465367832374</v>
      </c>
      <c r="E55" s="189">
        <v>2.942622950819672</v>
      </c>
      <c r="F55" s="190">
        <f t="shared" si="5"/>
        <v>-1.9819053510671205</v>
      </c>
      <c r="G55" s="189">
        <v>4.7283582089552239</v>
      </c>
      <c r="H55" s="190">
        <f t="shared" si="5"/>
        <v>1.7857352581355519</v>
      </c>
      <c r="I55" s="189">
        <v>2.3403908794788273</v>
      </c>
      <c r="J55" s="190">
        <f t="shared" si="5"/>
        <v>-2.3879673294763966</v>
      </c>
      <c r="K55" s="189">
        <v>3.0795847750865053</v>
      </c>
      <c r="L55" s="190">
        <f t="shared" si="6"/>
        <v>0.73919389560767801</v>
      </c>
      <c r="M55" s="189">
        <v>4.1288659793814437</v>
      </c>
      <c r="N55" s="190">
        <f t="shared" si="6"/>
        <v>1.0492812042949384</v>
      </c>
    </row>
    <row r="56" spans="1:15" x14ac:dyDescent="0.25">
      <c r="A56" s="1">
        <v>4</v>
      </c>
      <c r="B56" s="119" t="s">
        <v>79</v>
      </c>
      <c r="C56" s="189" t="s">
        <v>229</v>
      </c>
      <c r="D56" s="190" t="s">
        <v>229</v>
      </c>
      <c r="E56" s="189">
        <v>2.2380952380952381</v>
      </c>
      <c r="F56" s="190" t="str">
        <f>IFERROR(E56-C56,"-")</f>
        <v>-</v>
      </c>
      <c r="G56" s="189">
        <v>4.0331753554502372</v>
      </c>
      <c r="H56" s="190">
        <f>IFERROR(G56-E56,"-")</f>
        <v>1.7950801173549991</v>
      </c>
      <c r="I56" s="189">
        <v>2.1551362683438153</v>
      </c>
      <c r="J56" s="190">
        <f>IFERROR(I56-G56,"-")</f>
        <v>-1.8780390871064219</v>
      </c>
      <c r="K56" s="189">
        <v>2.7394957983193278</v>
      </c>
      <c r="L56" s="190">
        <f>IFERROR(K56-I56,"-")</f>
        <v>0.58435952997551244</v>
      </c>
      <c r="M56" s="189">
        <v>3.0130718954248366</v>
      </c>
      <c r="N56" s="190">
        <f t="shared" si="6"/>
        <v>0.27357609710550879</v>
      </c>
    </row>
    <row r="57" spans="1:15" x14ac:dyDescent="0.25">
      <c r="A57" s="1">
        <v>5</v>
      </c>
      <c r="B57" s="119" t="s">
        <v>81</v>
      </c>
      <c r="C57" s="189" t="s">
        <v>229</v>
      </c>
      <c r="D57" s="190" t="s">
        <v>229</v>
      </c>
      <c r="E57" s="189">
        <v>2.3585858585858586</v>
      </c>
      <c r="F57" s="190" t="str">
        <f t="shared" si="5"/>
        <v>-</v>
      </c>
      <c r="G57" s="189">
        <v>3.9170124481327799</v>
      </c>
      <c r="H57" s="190">
        <f t="shared" si="5"/>
        <v>1.5584265895469214</v>
      </c>
      <c r="I57" s="189">
        <v>1.9244851258581235</v>
      </c>
      <c r="J57" s="190">
        <f t="shared" si="5"/>
        <v>-1.9925273222746565</v>
      </c>
      <c r="K57" s="189">
        <v>3.7476635514018692</v>
      </c>
      <c r="L57" s="190">
        <f t="shared" si="6"/>
        <v>1.8231784255437458</v>
      </c>
      <c r="M57" s="189">
        <v>2.9658119658119659</v>
      </c>
      <c r="N57" s="190">
        <f t="shared" si="6"/>
        <v>-0.78185158558990331</v>
      </c>
    </row>
    <row r="58" spans="1:15" x14ac:dyDescent="0.25">
      <c r="A58" s="1">
        <v>6</v>
      </c>
      <c r="B58" s="119" t="s">
        <v>83</v>
      </c>
      <c r="C58" s="189" t="s">
        <v>229</v>
      </c>
      <c r="D58" s="190" t="s">
        <v>229</v>
      </c>
      <c r="E58" s="189">
        <v>3.528023598820059</v>
      </c>
      <c r="F58" s="190" t="str">
        <f t="shared" si="5"/>
        <v>-</v>
      </c>
      <c r="G58" s="189">
        <v>3.6218487394957983</v>
      </c>
      <c r="H58" s="190">
        <f t="shared" si="5"/>
        <v>9.3825140675739327E-2</v>
      </c>
      <c r="I58" s="189">
        <v>2.751336898395722</v>
      </c>
      <c r="J58" s="190">
        <f t="shared" si="5"/>
        <v>-0.87051184110007629</v>
      </c>
      <c r="K58" s="189">
        <v>4.4098939929328624</v>
      </c>
      <c r="L58" s="190">
        <f t="shared" si="6"/>
        <v>1.6585570945371404</v>
      </c>
      <c r="M58" s="189"/>
      <c r="N58" s="190"/>
    </row>
    <row r="59" spans="1:15" x14ac:dyDescent="0.25">
      <c r="A59" s="1">
        <v>7</v>
      </c>
      <c r="B59" s="119" t="s">
        <v>85</v>
      </c>
      <c r="C59" s="189" t="s">
        <v>229</v>
      </c>
      <c r="D59" s="190" t="s">
        <v>229</v>
      </c>
      <c r="E59" s="189">
        <v>4.4518950437317786</v>
      </c>
      <c r="F59" s="190" t="str">
        <f t="shared" si="5"/>
        <v>-</v>
      </c>
      <c r="G59" s="189">
        <v>2.88671875</v>
      </c>
      <c r="H59" s="190">
        <f t="shared" si="5"/>
        <v>-1.5651762937317786</v>
      </c>
      <c r="I59" s="189">
        <v>2.9450171821305844</v>
      </c>
      <c r="J59" s="190">
        <f t="shared" si="5"/>
        <v>5.8298432130584388E-2</v>
      </c>
      <c r="K59" s="189">
        <v>3.1067193675889326</v>
      </c>
      <c r="L59" s="190">
        <f t="shared" si="6"/>
        <v>0.16170218545834825</v>
      </c>
      <c r="M59" s="189"/>
      <c r="N59" s="190"/>
    </row>
    <row r="60" spans="1:15" x14ac:dyDescent="0.25">
      <c r="A60" s="1">
        <v>8</v>
      </c>
      <c r="B60" s="119" t="s">
        <v>87</v>
      </c>
      <c r="C60" s="189" t="s">
        <v>229</v>
      </c>
      <c r="D60" s="190" t="s">
        <v>229</v>
      </c>
      <c r="E60" s="189">
        <v>4.6054852320675108</v>
      </c>
      <c r="F60" s="190" t="str">
        <f t="shared" si="5"/>
        <v>-</v>
      </c>
      <c r="G60" s="189">
        <v>4.543408360128617</v>
      </c>
      <c r="H60" s="190">
        <f t="shared" si="5"/>
        <v>-6.2076871938893774E-2</v>
      </c>
      <c r="I60" s="189">
        <v>3.6196473551637278</v>
      </c>
      <c r="J60" s="190">
        <f t="shared" si="5"/>
        <v>-0.92376100496488922</v>
      </c>
      <c r="K60" s="189">
        <v>3.9816176470588234</v>
      </c>
      <c r="L60" s="190">
        <f t="shared" si="6"/>
        <v>0.36197029189509555</v>
      </c>
      <c r="M60" s="189"/>
      <c r="N60" s="190"/>
    </row>
    <row r="61" spans="1:15" x14ac:dyDescent="0.25">
      <c r="A61" s="1">
        <v>9</v>
      </c>
      <c r="B61" s="119" t="s">
        <v>89</v>
      </c>
      <c r="C61" s="189">
        <v>3.5121951219512195</v>
      </c>
      <c r="D61" s="190">
        <v>-3.1905756589052037</v>
      </c>
      <c r="E61" s="189">
        <v>3.9714285714285715</v>
      </c>
      <c r="F61" s="190">
        <f t="shared" si="5"/>
        <v>0.45923344947735201</v>
      </c>
      <c r="G61" s="189">
        <v>6.0128755364806867</v>
      </c>
      <c r="H61" s="190">
        <f t="shared" si="5"/>
        <v>2.0414469650521152</v>
      </c>
      <c r="I61" s="189">
        <v>2.7448071216617209</v>
      </c>
      <c r="J61" s="190">
        <f t="shared" si="5"/>
        <v>-3.2680684148189658</v>
      </c>
      <c r="K61" s="189">
        <v>3.7272727272727271</v>
      </c>
      <c r="L61" s="190">
        <f t="shared" si="6"/>
        <v>0.98246560561100615</v>
      </c>
      <c r="M61" s="189"/>
      <c r="N61" s="190"/>
    </row>
    <row r="62" spans="1:15" x14ac:dyDescent="0.25">
      <c r="A62" s="1">
        <v>10</v>
      </c>
      <c r="B62" s="119" t="s">
        <v>91</v>
      </c>
      <c r="C62" s="189">
        <v>4.0769230769230766</v>
      </c>
      <c r="D62" s="190">
        <v>-1.6522838863264395</v>
      </c>
      <c r="E62" s="189">
        <v>4.4697508896797151</v>
      </c>
      <c r="F62" s="190">
        <f t="shared" si="5"/>
        <v>0.39282781275663847</v>
      </c>
      <c r="G62" s="189">
        <v>6.8482142857142856</v>
      </c>
      <c r="H62" s="190">
        <f t="shared" si="5"/>
        <v>2.3784633960345705</v>
      </c>
      <c r="I62" s="189">
        <v>3.0921052631578947</v>
      </c>
      <c r="J62" s="190">
        <f t="shared" si="5"/>
        <v>-3.7561090225563909</v>
      </c>
      <c r="K62" s="189">
        <v>2.6271186440677967</v>
      </c>
      <c r="L62" s="190">
        <f t="shared" si="6"/>
        <v>-0.46498661909009797</v>
      </c>
      <c r="M62" s="189"/>
      <c r="N62" s="190"/>
    </row>
    <row r="63" spans="1:15" x14ac:dyDescent="0.25">
      <c r="A63" s="1">
        <v>11</v>
      </c>
      <c r="B63" s="119" t="s">
        <v>93</v>
      </c>
      <c r="C63" s="189">
        <v>3.8076923076923075</v>
      </c>
      <c r="D63" s="190">
        <v>0.8363547280744732</v>
      </c>
      <c r="E63" s="189">
        <v>4.7018633540372674</v>
      </c>
      <c r="F63" s="190">
        <f t="shared" si="5"/>
        <v>0.89417104634495992</v>
      </c>
      <c r="G63" s="189">
        <v>3.5920303605313091</v>
      </c>
      <c r="H63" s="190">
        <f t="shared" si="5"/>
        <v>-1.1098329935059583</v>
      </c>
      <c r="I63" s="189">
        <v>4.0610079575596814</v>
      </c>
      <c r="J63" s="190">
        <f t="shared" si="5"/>
        <v>0.46897759702837227</v>
      </c>
      <c r="K63" s="189">
        <v>2.1853281853281854</v>
      </c>
      <c r="L63" s="190">
        <f t="shared" si="6"/>
        <v>-1.875679772231496</v>
      </c>
      <c r="M63" s="189"/>
      <c r="N63" s="190"/>
    </row>
    <row r="64" spans="1:15" x14ac:dyDescent="0.25">
      <c r="A64" s="1">
        <v>12</v>
      </c>
      <c r="B64" s="119" t="s">
        <v>95</v>
      </c>
      <c r="C64" s="189">
        <v>3</v>
      </c>
      <c r="D64" s="190">
        <v>0.72394846532777546</v>
      </c>
      <c r="E64" s="189">
        <v>5.8194444444444446</v>
      </c>
      <c r="F64" s="190">
        <f t="shared" si="5"/>
        <v>2.8194444444444446</v>
      </c>
      <c r="G64" s="189">
        <v>3.5428571428571427</v>
      </c>
      <c r="H64" s="190">
        <f t="shared" si="5"/>
        <v>-2.2765873015873019</v>
      </c>
      <c r="I64" s="189">
        <v>3.4948240165631468</v>
      </c>
      <c r="J64" s="190">
        <f t="shared" si="5"/>
        <v>-4.803312629399592E-2</v>
      </c>
      <c r="K64" s="189">
        <v>2.4497716894977168</v>
      </c>
      <c r="L64" s="190">
        <f t="shared" si="6"/>
        <v>-1.0450523270654299</v>
      </c>
      <c r="M64" s="189"/>
      <c r="N64" s="190"/>
    </row>
    <row r="65" spans="1:15" ht="15.75" x14ac:dyDescent="0.25">
      <c r="B65" s="122" t="s">
        <v>32</v>
      </c>
      <c r="C65" s="191">
        <v>2.8590308370044051</v>
      </c>
      <c r="D65" s="192">
        <v>-1.0857665342989904</v>
      </c>
      <c r="E65" s="191">
        <v>4.0615384615384613</v>
      </c>
      <c r="F65" s="192">
        <f t="shared" si="5"/>
        <v>1.2025076245340562</v>
      </c>
      <c r="G65" s="191">
        <v>4.3818909762858027</v>
      </c>
      <c r="H65" s="192">
        <f t="shared" si="5"/>
        <v>0.32035251474734139</v>
      </c>
      <c r="I65" s="191">
        <v>2.7709137709137708</v>
      </c>
      <c r="J65" s="192">
        <f t="shared" si="5"/>
        <v>-1.6109772053720319</v>
      </c>
      <c r="K65" s="191">
        <v>3.022613726005785</v>
      </c>
      <c r="L65" s="192">
        <f t="shared" si="6"/>
        <v>0.25169995509201426</v>
      </c>
      <c r="M65" s="191">
        <v>3.2700617283950617</v>
      </c>
      <c r="N65" s="192">
        <v>0.37987220777075859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79" t="s">
        <v>280</v>
      </c>
      <c r="C70" s="279"/>
      <c r="D70" s="279"/>
      <c r="E70" s="279"/>
      <c r="F70" s="279"/>
      <c r="G70" s="279"/>
      <c r="H70" s="279"/>
      <c r="I70" s="279"/>
      <c r="J70" s="279"/>
      <c r="K70" s="279"/>
      <c r="L70" s="279"/>
      <c r="M70" s="279"/>
      <c r="N70" s="279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1" t="s">
        <v>105</v>
      </c>
      <c r="D72" s="302"/>
      <c r="E72" s="302"/>
      <c r="F72" s="302"/>
      <c r="G72" s="302"/>
      <c r="H72" s="302"/>
      <c r="I72" s="302"/>
      <c r="J72" s="302"/>
      <c r="K72" s="302"/>
      <c r="L72" s="302"/>
      <c r="M72" s="302"/>
      <c r="N72" s="302"/>
    </row>
    <row r="73" spans="1:15" ht="22.5" thickTop="1" thickBot="1" x14ac:dyDescent="0.3">
      <c r="B73" s="111"/>
      <c r="C73" s="303">
        <v>2020</v>
      </c>
      <c r="D73" s="304"/>
      <c r="E73" s="305">
        <v>2021</v>
      </c>
      <c r="F73" s="304"/>
      <c r="G73" s="305">
        <v>2022</v>
      </c>
      <c r="H73" s="304"/>
      <c r="I73" s="305">
        <v>2023</v>
      </c>
      <c r="J73" s="304"/>
      <c r="K73" s="305">
        <v>2024</v>
      </c>
      <c r="L73" s="304"/>
      <c r="M73" s="305">
        <v>2025</v>
      </c>
      <c r="N73" s="306"/>
    </row>
    <row r="74" spans="1:15" ht="16.5" thickTop="1" thickBot="1" x14ac:dyDescent="0.3">
      <c r="B74" s="87"/>
      <c r="C74" s="116" t="s">
        <v>71</v>
      </c>
      <c r="D74" s="117" t="str">
        <f>CONCATENATE("dif ",RIGHT(C73,2),"/",RIGHT(C73-1,2))</f>
        <v>dif 20/19</v>
      </c>
      <c r="E74" s="118" t="s">
        <v>71</v>
      </c>
      <c r="F74" s="117" t="str">
        <f>CONCATENATE("dif ",RIGHT(E73,2),"/",RIGHT(C73,2))</f>
        <v>dif 21/20</v>
      </c>
      <c r="G74" s="118" t="s">
        <v>71</v>
      </c>
      <c r="H74" s="117" t="str">
        <f>CONCATENATE("dif ",RIGHT(G73,2),"/",RIGHT(E73,2))</f>
        <v>dif 22/21</v>
      </c>
      <c r="I74" s="118" t="s">
        <v>71</v>
      </c>
      <c r="J74" s="117" t="str">
        <f>CONCATENATE("dif ",RIGHT(I73,2),"/",RIGHT(G73,2))</f>
        <v>dif 23/22</v>
      </c>
      <c r="K74" s="118" t="s">
        <v>71</v>
      </c>
      <c r="L74" s="117" t="str">
        <f>CONCATENATE("dif ",RIGHT(K73,2),"/",RIGHT(I73,2))</f>
        <v>dif 24/23</v>
      </c>
      <c r="M74" s="118" t="s">
        <v>71</v>
      </c>
      <c r="N74" s="117" t="str">
        <f>CONCATENATE("dif ",RIGHT(M73,2),"/",RIGHT(K73,2))</f>
        <v>dif 25/24</v>
      </c>
    </row>
    <row r="75" spans="1:15" x14ac:dyDescent="0.25">
      <c r="A75" s="1">
        <v>1</v>
      </c>
      <c r="B75" s="119" t="s">
        <v>73</v>
      </c>
      <c r="C75" s="189">
        <v>3.1298076923076925</v>
      </c>
      <c r="D75" s="190">
        <v>1.4188701923076925</v>
      </c>
      <c r="E75" s="189">
        <v>5.822222222222222</v>
      </c>
      <c r="F75" s="190">
        <f t="shared" ref="F75:J77" si="7">IFERROR(E75-C75,"-")</f>
        <v>2.6924145299145295</v>
      </c>
      <c r="G75" s="189">
        <v>2.75</v>
      </c>
      <c r="H75" s="190">
        <f t="shared" si="7"/>
        <v>-3.072222222222222</v>
      </c>
      <c r="I75" s="189">
        <v>1.8202411399342346</v>
      </c>
      <c r="J75" s="190">
        <f t="shared" si="7"/>
        <v>-0.92975886006576536</v>
      </c>
      <c r="K75" s="189">
        <v>1.7921146953405018</v>
      </c>
      <c r="L75" s="190">
        <f t="shared" ref="L75:L77" si="8">IFERROR(K75-I75,"-")</f>
        <v>-2.8126444593732813E-2</v>
      </c>
      <c r="M75" s="189">
        <v>3.2947103274559195</v>
      </c>
      <c r="N75" s="190">
        <f t="shared" ref="N75:N79" si="9">IFERROR(M75-K75,"-")</f>
        <v>1.5025956321154177</v>
      </c>
    </row>
    <row r="76" spans="1:15" x14ac:dyDescent="0.25">
      <c r="A76" s="1">
        <v>2</v>
      </c>
      <c r="B76" s="119" t="s">
        <v>75</v>
      </c>
      <c r="C76" s="189">
        <v>2.0408163265306123</v>
      </c>
      <c r="D76" s="190">
        <v>-0.3906122448979592</v>
      </c>
      <c r="E76" s="189">
        <v>21.521739130434781</v>
      </c>
      <c r="F76" s="190">
        <f t="shared" si="7"/>
        <v>19.480922803904168</v>
      </c>
      <c r="G76" s="189">
        <v>2.0714285714285716</v>
      </c>
      <c r="H76" s="190">
        <f t="shared" si="7"/>
        <v>-19.450310559006208</v>
      </c>
      <c r="I76" s="189">
        <v>1.8748913987836664</v>
      </c>
      <c r="J76" s="190">
        <f t="shared" si="7"/>
        <v>-0.19653717264490522</v>
      </c>
      <c r="K76" s="189">
        <v>1.8297297297297297</v>
      </c>
      <c r="L76" s="190">
        <f t="shared" si="8"/>
        <v>-4.5161669053936704E-2</v>
      </c>
      <c r="M76" s="189">
        <v>2.1329639889196677</v>
      </c>
      <c r="N76" s="190">
        <f t="shared" si="9"/>
        <v>0.30323425918993796</v>
      </c>
    </row>
    <row r="77" spans="1:15" x14ac:dyDescent="0.25">
      <c r="A77" s="1">
        <v>3</v>
      </c>
      <c r="B77" s="119" t="s">
        <v>77</v>
      </c>
      <c r="C77" s="189">
        <v>1.9776119402985075</v>
      </c>
      <c r="D77" s="190">
        <v>0.15883464772208833</v>
      </c>
      <c r="E77" s="189">
        <v>7.75</v>
      </c>
      <c r="F77" s="190">
        <f t="shared" si="7"/>
        <v>5.7723880597014929</v>
      </c>
      <c r="G77" s="189">
        <v>1.4814814814814814</v>
      </c>
      <c r="H77" s="190">
        <f t="shared" si="7"/>
        <v>-6.268518518518519</v>
      </c>
      <c r="I77" s="189">
        <v>1.7829880043620501</v>
      </c>
      <c r="J77" s="190">
        <f t="shared" si="7"/>
        <v>0.30150652288056867</v>
      </c>
      <c r="K77" s="189">
        <v>1.7684271619268717</v>
      </c>
      <c r="L77" s="190">
        <f t="shared" si="8"/>
        <v>-1.4560842435178412E-2</v>
      </c>
      <c r="M77" s="189">
        <v>1.4175824175824177</v>
      </c>
      <c r="N77" s="190">
        <f t="shared" si="9"/>
        <v>-0.35084474434445401</v>
      </c>
    </row>
    <row r="78" spans="1:15" x14ac:dyDescent="0.25">
      <c r="A78" s="1">
        <v>4</v>
      </c>
      <c r="B78" s="119" t="s">
        <v>79</v>
      </c>
      <c r="C78" s="189" t="s">
        <v>229</v>
      </c>
      <c r="D78" s="190" t="s">
        <v>229</v>
      </c>
      <c r="E78" s="189">
        <v>8.0615384615384613</v>
      </c>
      <c r="F78" s="190" t="str">
        <f>IFERROR(E78-C78,"-")</f>
        <v>-</v>
      </c>
      <c r="G78" s="189">
        <v>1.7333333333333334</v>
      </c>
      <c r="H78" s="190">
        <f>IFERROR(G78-E78,"-")</f>
        <v>-6.3282051282051279</v>
      </c>
      <c r="I78" s="189">
        <v>1.6107336956521738</v>
      </c>
      <c r="J78" s="190">
        <f>IFERROR(I78-G78,"-")</f>
        <v>-0.12259963768115956</v>
      </c>
      <c r="K78" s="189">
        <v>1.5257731958762886</v>
      </c>
      <c r="L78" s="190">
        <f>IFERROR(K78-I78,"-")</f>
        <v>-8.4960499775885268E-2</v>
      </c>
      <c r="M78" s="189">
        <v>1.5174311926605504</v>
      </c>
      <c r="N78" s="190">
        <f t="shared" si="9"/>
        <v>-8.3420032157381918E-3</v>
      </c>
    </row>
    <row r="79" spans="1:15" x14ac:dyDescent="0.25">
      <c r="A79" s="1">
        <v>5</v>
      </c>
      <c r="B79" s="119" t="s">
        <v>81</v>
      </c>
      <c r="C79" s="189" t="s">
        <v>229</v>
      </c>
      <c r="D79" s="190" t="s">
        <v>229</v>
      </c>
      <c r="E79" s="189">
        <v>2.546875</v>
      </c>
      <c r="F79" s="190" t="str">
        <f t="shared" ref="F79:J87" si="10">IFERROR(E79-C79,"-")</f>
        <v>-</v>
      </c>
      <c r="G79" s="189">
        <v>1.8520000000000001</v>
      </c>
      <c r="H79" s="190">
        <f t="shared" si="10"/>
        <v>-0.69487499999999991</v>
      </c>
      <c r="I79" s="189">
        <v>1.7168525402726147</v>
      </c>
      <c r="J79" s="190">
        <f t="shared" si="10"/>
        <v>-0.1351474597273854</v>
      </c>
      <c r="K79" s="189">
        <v>2.0689013035381749</v>
      </c>
      <c r="L79" s="190">
        <f t="shared" ref="L79:L87" si="11">IFERROR(K79-I79,"-")</f>
        <v>0.35204876326556023</v>
      </c>
      <c r="M79" s="189">
        <v>1.7440476190476191</v>
      </c>
      <c r="N79" s="190">
        <f t="shared" si="9"/>
        <v>-0.32485368449055585</v>
      </c>
    </row>
    <row r="80" spans="1:15" x14ac:dyDescent="0.25">
      <c r="A80" s="1">
        <v>6</v>
      </c>
      <c r="B80" s="119" t="s">
        <v>83</v>
      </c>
      <c r="C80" s="189" t="s">
        <v>229</v>
      </c>
      <c r="D80" s="190" t="s">
        <v>229</v>
      </c>
      <c r="E80" s="189">
        <v>2.146276595744681</v>
      </c>
      <c r="F80" s="190" t="str">
        <f t="shared" si="10"/>
        <v>-</v>
      </c>
      <c r="G80" s="189">
        <v>1.7186440677966102</v>
      </c>
      <c r="H80" s="190">
        <f t="shared" si="10"/>
        <v>-0.42763252794807083</v>
      </c>
      <c r="I80" s="189">
        <v>1.495353159851301</v>
      </c>
      <c r="J80" s="190">
        <f t="shared" si="10"/>
        <v>-0.22329090794530915</v>
      </c>
      <c r="K80" s="189">
        <v>1.7713498622589532</v>
      </c>
      <c r="L80" s="190">
        <f t="shared" si="11"/>
        <v>0.27599670240765217</v>
      </c>
      <c r="M80" s="189"/>
      <c r="N80" s="190"/>
    </row>
    <row r="81" spans="1:15" x14ac:dyDescent="0.25">
      <c r="A81" s="1">
        <v>7</v>
      </c>
      <c r="B81" s="119" t="s">
        <v>85</v>
      </c>
      <c r="C81" s="189" t="s">
        <v>229</v>
      </c>
      <c r="D81" s="190" t="s">
        <v>229</v>
      </c>
      <c r="E81" s="189">
        <v>2.2857142857142856</v>
      </c>
      <c r="F81" s="190" t="str">
        <f t="shared" si="10"/>
        <v>-</v>
      </c>
      <c r="G81" s="189">
        <v>1.7058823529411764</v>
      </c>
      <c r="H81" s="190">
        <f t="shared" si="10"/>
        <v>-0.57983193277310918</v>
      </c>
      <c r="I81" s="189">
        <v>1.7166186359269933</v>
      </c>
      <c r="J81" s="190">
        <f t="shared" si="10"/>
        <v>1.0736282985816858E-2</v>
      </c>
      <c r="K81" s="189">
        <v>2.0752351097178683</v>
      </c>
      <c r="L81" s="190">
        <f t="shared" si="11"/>
        <v>0.35861647379087502</v>
      </c>
      <c r="M81" s="189"/>
      <c r="N81" s="190"/>
    </row>
    <row r="82" spans="1:15" x14ac:dyDescent="0.25">
      <c r="A82" s="1">
        <v>8</v>
      </c>
      <c r="B82" s="119" t="s">
        <v>87</v>
      </c>
      <c r="C82" s="189">
        <v>2.8</v>
      </c>
      <c r="D82" s="190">
        <v>0.76820512820512787</v>
      </c>
      <c r="E82" s="189">
        <v>2.3372549019607844</v>
      </c>
      <c r="F82" s="190">
        <f t="shared" si="10"/>
        <v>-0.46274509803921537</v>
      </c>
      <c r="G82" s="189">
        <v>2.0665110851808635</v>
      </c>
      <c r="H82" s="190">
        <f t="shared" si="10"/>
        <v>-0.27074381677992099</v>
      </c>
      <c r="I82" s="189">
        <v>1.632882882882883</v>
      </c>
      <c r="J82" s="190">
        <f t="shared" si="10"/>
        <v>-0.43362820229798049</v>
      </c>
      <c r="K82" s="189">
        <v>2.7041884816753927</v>
      </c>
      <c r="L82" s="190">
        <f t="shared" si="11"/>
        <v>1.0713055987925098</v>
      </c>
      <c r="M82" s="189"/>
      <c r="N82" s="190"/>
    </row>
    <row r="83" spans="1:15" x14ac:dyDescent="0.25">
      <c r="A83" s="1">
        <v>9</v>
      </c>
      <c r="B83" s="119" t="s">
        <v>89</v>
      </c>
      <c r="C83" s="189">
        <v>4.5466666666666669</v>
      </c>
      <c r="D83" s="190">
        <v>2.2533333333333334</v>
      </c>
      <c r="E83" s="189">
        <v>2.653250773993808</v>
      </c>
      <c r="F83" s="190">
        <f t="shared" si="10"/>
        <v>-1.8934158926728588</v>
      </c>
      <c r="G83" s="189">
        <v>1.4929577464788732</v>
      </c>
      <c r="H83" s="190">
        <f t="shared" si="10"/>
        <v>-1.1602930275149348</v>
      </c>
      <c r="I83" s="189">
        <v>1.6341991341991342</v>
      </c>
      <c r="J83" s="190">
        <f t="shared" si="10"/>
        <v>0.14124138772026096</v>
      </c>
      <c r="K83" s="189">
        <v>2.9760837070254111</v>
      </c>
      <c r="L83" s="190">
        <f t="shared" si="11"/>
        <v>1.3418845728262769</v>
      </c>
      <c r="M83" s="189"/>
      <c r="N83" s="190"/>
    </row>
    <row r="84" spans="1:15" x14ac:dyDescent="0.25">
      <c r="A84" s="1">
        <v>10</v>
      </c>
      <c r="B84" s="119" t="s">
        <v>91</v>
      </c>
      <c r="C84" s="189">
        <v>4.7415730337078648</v>
      </c>
      <c r="D84" s="190">
        <v>2.4330984574366785</v>
      </c>
      <c r="E84" s="189">
        <v>2.3313782991202348</v>
      </c>
      <c r="F84" s="190">
        <f t="shared" si="10"/>
        <v>-2.41019473458763</v>
      </c>
      <c r="G84" s="189">
        <v>1.4381188118811881</v>
      </c>
      <c r="H84" s="190">
        <f t="shared" si="10"/>
        <v>-0.89325948723904669</v>
      </c>
      <c r="I84" s="189">
        <v>1.807511737089202</v>
      </c>
      <c r="J84" s="190">
        <f t="shared" si="10"/>
        <v>0.36939292520801392</v>
      </c>
      <c r="K84" s="189">
        <v>1.82687338501292</v>
      </c>
      <c r="L84" s="190">
        <f t="shared" si="11"/>
        <v>1.9361647923717973E-2</v>
      </c>
      <c r="M84" s="189"/>
      <c r="N84" s="190"/>
    </row>
    <row r="85" spans="1:15" x14ac:dyDescent="0.25">
      <c r="A85" s="1">
        <v>11</v>
      </c>
      <c r="B85" s="119" t="s">
        <v>93</v>
      </c>
      <c r="C85" s="189">
        <v>6.612903225806452</v>
      </c>
      <c r="D85" s="190">
        <v>4.5291468806287867</v>
      </c>
      <c r="E85" s="189">
        <v>3.3333333333333335</v>
      </c>
      <c r="F85" s="190">
        <f t="shared" si="10"/>
        <v>-3.2795698924731185</v>
      </c>
      <c r="G85" s="189">
        <v>6.9090909090909092</v>
      </c>
      <c r="H85" s="190">
        <f t="shared" si="10"/>
        <v>3.5757575757575757</v>
      </c>
      <c r="I85" s="189">
        <v>1.6537467700258397</v>
      </c>
      <c r="J85" s="190">
        <f t="shared" si="10"/>
        <v>-5.2553441390650697</v>
      </c>
      <c r="K85" s="189" t="s">
        <v>229</v>
      </c>
      <c r="L85" s="190" t="str">
        <f t="shared" si="11"/>
        <v>-</v>
      </c>
      <c r="M85" s="189"/>
      <c r="N85" s="190"/>
    </row>
    <row r="86" spans="1:15" x14ac:dyDescent="0.25">
      <c r="A86" s="1">
        <v>12</v>
      </c>
      <c r="B86" s="119" t="s">
        <v>95</v>
      </c>
      <c r="C86" s="189" t="s">
        <v>229</v>
      </c>
      <c r="D86" s="190">
        <v>4.751416739319966</v>
      </c>
      <c r="E86" s="189">
        <v>3.4153846153846152</v>
      </c>
      <c r="F86" s="190" t="str">
        <f t="shared" si="10"/>
        <v>-</v>
      </c>
      <c r="G86" s="189">
        <v>1.6974025974025975</v>
      </c>
      <c r="H86" s="190">
        <f t="shared" si="10"/>
        <v>-1.7179820179820178</v>
      </c>
      <c r="I86" s="189">
        <v>1.5575515635395876</v>
      </c>
      <c r="J86" s="190">
        <f t="shared" si="10"/>
        <v>-0.1398510338630099</v>
      </c>
      <c r="K86" s="189">
        <v>1.8095238095238095</v>
      </c>
      <c r="L86" s="190">
        <f t="shared" si="11"/>
        <v>0.25197224598422197</v>
      </c>
      <c r="M86" s="189"/>
      <c r="N86" s="190"/>
    </row>
    <row r="87" spans="1:15" ht="15.75" x14ac:dyDescent="0.25">
      <c r="B87" s="122" t="s">
        <v>32</v>
      </c>
      <c r="C87" s="191">
        <v>3.017490952955368</v>
      </c>
      <c r="D87" s="192">
        <v>0.83697278337259551</v>
      </c>
      <c r="E87" s="191">
        <v>2.8944099378881987</v>
      </c>
      <c r="F87" s="192">
        <f t="shared" si="10"/>
        <v>-0.12308101506716929</v>
      </c>
      <c r="G87" s="191">
        <v>1.9886201991465149</v>
      </c>
      <c r="H87" s="192">
        <f t="shared" si="10"/>
        <v>-0.90578973874168378</v>
      </c>
      <c r="I87" s="191">
        <v>1.6990074944298157</v>
      </c>
      <c r="J87" s="192">
        <f t="shared" si="10"/>
        <v>-0.2896127047166992</v>
      </c>
      <c r="K87" s="191">
        <v>1.9754516618397462</v>
      </c>
      <c r="L87" s="192">
        <f t="shared" si="11"/>
        <v>0.2764441674099305</v>
      </c>
      <c r="M87" s="191">
        <v>1.9519450800915332</v>
      </c>
      <c r="N87" s="192">
        <v>0.19504897284739808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79" t="s">
        <v>281</v>
      </c>
      <c r="C92" s="279"/>
      <c r="D92" s="279"/>
      <c r="E92" s="279"/>
      <c r="F92" s="279"/>
      <c r="G92" s="279"/>
      <c r="H92" s="279"/>
      <c r="I92" s="279"/>
      <c r="J92" s="279"/>
      <c r="K92" s="279"/>
      <c r="L92" s="279"/>
      <c r="M92" s="279"/>
      <c r="N92" s="279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1" t="s">
        <v>109</v>
      </c>
      <c r="D94" s="302"/>
      <c r="E94" s="302"/>
      <c r="F94" s="302"/>
      <c r="G94" s="302"/>
      <c r="H94" s="302"/>
      <c r="I94" s="302"/>
      <c r="J94" s="302"/>
      <c r="K94" s="302"/>
      <c r="L94" s="302"/>
      <c r="M94" s="302"/>
      <c r="N94" s="302"/>
    </row>
    <row r="95" spans="1:15" ht="22.5" thickTop="1" thickBot="1" x14ac:dyDescent="0.3">
      <c r="B95" s="111"/>
      <c r="C95" s="303">
        <v>2020</v>
      </c>
      <c r="D95" s="304"/>
      <c r="E95" s="305">
        <v>2021</v>
      </c>
      <c r="F95" s="304"/>
      <c r="G95" s="305">
        <v>2022</v>
      </c>
      <c r="H95" s="304"/>
      <c r="I95" s="305">
        <v>2023</v>
      </c>
      <c r="J95" s="304"/>
      <c r="K95" s="305">
        <v>2024</v>
      </c>
      <c r="L95" s="304"/>
      <c r="M95" s="305">
        <v>2025</v>
      </c>
      <c r="N95" s="306"/>
    </row>
    <row r="96" spans="1:15" ht="16.5" thickTop="1" thickBot="1" x14ac:dyDescent="0.3">
      <c r="B96" s="87"/>
      <c r="C96" s="116" t="s">
        <v>71</v>
      </c>
      <c r="D96" s="117" t="str">
        <f>CONCATENATE("dif ",RIGHT(C95,2),"/",RIGHT(C95-1,2))</f>
        <v>dif 20/19</v>
      </c>
      <c r="E96" s="118" t="s">
        <v>71</v>
      </c>
      <c r="F96" s="117" t="str">
        <f>CONCATENATE("dif ",RIGHT(E95,2),"/",RIGHT(C95,2))</f>
        <v>dif 21/20</v>
      </c>
      <c r="G96" s="118" t="s">
        <v>71</v>
      </c>
      <c r="H96" s="117" t="str">
        <f>CONCATENATE("dif ",RIGHT(G95,2),"/",RIGHT(E95,2))</f>
        <v>dif 22/21</v>
      </c>
      <c r="I96" s="118" t="s">
        <v>71</v>
      </c>
      <c r="J96" s="117" t="str">
        <f>CONCATENATE("dif ",RIGHT(I95,2),"/",RIGHT(G95,2))</f>
        <v>dif 23/22</v>
      </c>
      <c r="K96" s="118" t="s">
        <v>71</v>
      </c>
      <c r="L96" s="117" t="str">
        <f>CONCATENATE("dif ",RIGHT(K95,2),"/",RIGHT(I95,2))</f>
        <v>dif 24/23</v>
      </c>
      <c r="M96" s="118" t="s">
        <v>71</v>
      </c>
      <c r="N96" s="117" t="str">
        <f>CONCATENATE("dif ",RIGHT(M95,2),"/",RIGHT(K95,2))</f>
        <v>dif 25/24</v>
      </c>
    </row>
    <row r="97" spans="2:14" x14ac:dyDescent="0.25">
      <c r="B97" s="119" t="s">
        <v>73</v>
      </c>
      <c r="C97" s="189">
        <v>5.9151985667363389</v>
      </c>
      <c r="D97" s="190">
        <v>0.34195491950166002</v>
      </c>
      <c r="E97" s="189">
        <v>4.9897750511247443</v>
      </c>
      <c r="F97" s="190">
        <f t="shared" ref="F97:J99" si="12">IFERROR(E97-C97,"-")</f>
        <v>-0.92542351561159464</v>
      </c>
      <c r="G97" s="189">
        <v>5.4038301415487098</v>
      </c>
      <c r="H97" s="190">
        <f t="shared" si="12"/>
        <v>0.41405509042396549</v>
      </c>
      <c r="I97" s="189">
        <v>3.2751599767306572</v>
      </c>
      <c r="J97" s="190">
        <f t="shared" si="12"/>
        <v>-2.1286701648180526</v>
      </c>
      <c r="K97" s="189">
        <v>5.1177835051546392</v>
      </c>
      <c r="L97" s="190">
        <f t="shared" ref="L97:L99" si="13">IFERROR(K97-I97,"-")</f>
        <v>1.842623528423982</v>
      </c>
      <c r="M97" s="189">
        <v>4.9152953871054761</v>
      </c>
      <c r="N97" s="190">
        <f t="shared" ref="N97:N101" si="14">IFERROR(M97-K97,"-")</f>
        <v>-0.20248811804916311</v>
      </c>
    </row>
    <row r="98" spans="2:14" x14ac:dyDescent="0.25">
      <c r="B98" s="119" t="s">
        <v>75</v>
      </c>
      <c r="C98" s="189">
        <v>4.6653090560613322</v>
      </c>
      <c r="D98" s="190">
        <v>-1.0847709439386675</v>
      </c>
      <c r="E98" s="189">
        <v>4.9833333333333334</v>
      </c>
      <c r="F98" s="190">
        <f t="shared" si="12"/>
        <v>0.31802427727200122</v>
      </c>
      <c r="G98" s="189">
        <v>4.7217228464419474</v>
      </c>
      <c r="H98" s="190">
        <f t="shared" si="12"/>
        <v>-0.261610486891386</v>
      </c>
      <c r="I98" s="189">
        <v>4.4274415405777168</v>
      </c>
      <c r="J98" s="190">
        <f t="shared" si="12"/>
        <v>-0.29428130586423062</v>
      </c>
      <c r="K98" s="189">
        <v>4.3072524044710168</v>
      </c>
      <c r="L98" s="190">
        <f t="shared" si="13"/>
        <v>-0.12018913610670001</v>
      </c>
      <c r="M98" s="189">
        <v>4.8093282487533004</v>
      </c>
      <c r="N98" s="190">
        <f t="shared" si="14"/>
        <v>0.50207584428228369</v>
      </c>
    </row>
    <row r="99" spans="2:14" x14ac:dyDescent="0.25">
      <c r="B99" s="119" t="s">
        <v>77</v>
      </c>
      <c r="C99" s="189">
        <v>8.1109550561797761</v>
      </c>
      <c r="D99" s="190">
        <v>2.260888478283638</v>
      </c>
      <c r="E99" s="189">
        <v>4.7155688622754495</v>
      </c>
      <c r="F99" s="190">
        <f t="shared" si="12"/>
        <v>-3.3953861939043266</v>
      </c>
      <c r="G99" s="189">
        <v>4.9037656903765692</v>
      </c>
      <c r="H99" s="190">
        <f t="shared" si="12"/>
        <v>0.18819682810111971</v>
      </c>
      <c r="I99" s="189">
        <v>4.5472770795930577</v>
      </c>
      <c r="J99" s="190">
        <f t="shared" si="12"/>
        <v>-0.35648861078351146</v>
      </c>
      <c r="K99" s="189">
        <v>4.484695310306094</v>
      </c>
      <c r="L99" s="190">
        <f t="shared" si="13"/>
        <v>-6.2581769286963684E-2</v>
      </c>
      <c r="M99" s="189">
        <v>4.9396341463414632</v>
      </c>
      <c r="N99" s="190">
        <f t="shared" si="14"/>
        <v>0.45493883603536922</v>
      </c>
    </row>
    <row r="100" spans="2:14" x14ac:dyDescent="0.25">
      <c r="B100" s="119" t="s">
        <v>79</v>
      </c>
      <c r="C100" s="189" t="s">
        <v>229</v>
      </c>
      <c r="D100" s="190" t="s">
        <v>229</v>
      </c>
      <c r="E100" s="189">
        <v>6.4630872483221475</v>
      </c>
      <c r="F100" s="190" t="str">
        <f>IFERROR(E100-C100,"-")</f>
        <v>-</v>
      </c>
      <c r="G100" s="189">
        <v>4.0942293644996344</v>
      </c>
      <c r="H100" s="190">
        <f>IFERROR(G100-E100,"-")</f>
        <v>-2.3688578838225132</v>
      </c>
      <c r="I100" s="189">
        <v>3.8825409508589694</v>
      </c>
      <c r="J100" s="190">
        <f>IFERROR(I100-G100,"-")</f>
        <v>-0.21168841364066493</v>
      </c>
      <c r="K100" s="189">
        <v>4.6696662917135354</v>
      </c>
      <c r="L100" s="190">
        <f>IFERROR(K100-I100,"-")</f>
        <v>0.78712534085456598</v>
      </c>
      <c r="M100" s="189">
        <v>5.0190854870775352</v>
      </c>
      <c r="N100" s="190">
        <f t="shared" si="14"/>
        <v>0.34941919536399979</v>
      </c>
    </row>
    <row r="101" spans="2:14" x14ac:dyDescent="0.25">
      <c r="B101" s="119" t="s">
        <v>81</v>
      </c>
      <c r="C101" s="189" t="s">
        <v>229</v>
      </c>
      <c r="D101" s="190" t="s">
        <v>229</v>
      </c>
      <c r="E101" s="189">
        <v>3.2746113989637307</v>
      </c>
      <c r="F101" s="190" t="str">
        <f t="shared" ref="F101:J109" si="15">IFERROR(E101-C101,"-")</f>
        <v>-</v>
      </c>
      <c r="G101" s="189">
        <v>5.09784324039979</v>
      </c>
      <c r="H101" s="190">
        <f t="shared" si="15"/>
        <v>1.8232318414360593</v>
      </c>
      <c r="I101" s="189">
        <v>4.569230769230769</v>
      </c>
      <c r="J101" s="190">
        <f t="shared" si="15"/>
        <v>-0.52861247116902099</v>
      </c>
      <c r="K101" s="189">
        <v>5.1427406199021206</v>
      </c>
      <c r="L101" s="190">
        <f t="shared" ref="L101:L109" si="16">IFERROR(K101-I101,"-")</f>
        <v>0.57350985067135163</v>
      </c>
      <c r="M101" s="189">
        <v>4.267153284671533</v>
      </c>
      <c r="N101" s="190">
        <f t="shared" si="14"/>
        <v>-0.87558733523058763</v>
      </c>
    </row>
    <row r="102" spans="2:14" x14ac:dyDescent="0.25">
      <c r="B102" s="119" t="s">
        <v>83</v>
      </c>
      <c r="C102" s="189" t="s">
        <v>229</v>
      </c>
      <c r="D102" s="190" t="s">
        <v>229</v>
      </c>
      <c r="E102" s="189">
        <v>4.2829545454545457</v>
      </c>
      <c r="F102" s="190" t="str">
        <f t="shared" si="15"/>
        <v>-</v>
      </c>
      <c r="G102" s="189">
        <v>5.2487437185929648</v>
      </c>
      <c r="H102" s="190">
        <f t="shared" si="15"/>
        <v>0.96578917313841917</v>
      </c>
      <c r="I102" s="189">
        <v>5.2122699386503069</v>
      </c>
      <c r="J102" s="190">
        <f t="shared" si="15"/>
        <v>-3.6473779942657991E-2</v>
      </c>
      <c r="K102" s="189">
        <v>6.0034662045060658</v>
      </c>
      <c r="L102" s="190">
        <f t="shared" si="16"/>
        <v>0.79119626585575897</v>
      </c>
      <c r="M102" s="189"/>
      <c r="N102" s="190"/>
    </row>
    <row r="103" spans="2:14" x14ac:dyDescent="0.25">
      <c r="B103" s="119" t="s">
        <v>85</v>
      </c>
      <c r="C103" s="189" t="s">
        <v>229</v>
      </c>
      <c r="D103" s="190" t="s">
        <v>229</v>
      </c>
      <c r="E103" s="189">
        <v>5.9607458292443569</v>
      </c>
      <c r="F103" s="190" t="str">
        <f t="shared" si="15"/>
        <v>-</v>
      </c>
      <c r="G103" s="189">
        <v>5.6604189636163174</v>
      </c>
      <c r="H103" s="190">
        <f t="shared" si="15"/>
        <v>-0.30032686562803956</v>
      </c>
      <c r="I103" s="189">
        <v>5.3610354223433241</v>
      </c>
      <c r="J103" s="190">
        <f t="shared" si="15"/>
        <v>-0.29938354127299327</v>
      </c>
      <c r="K103" s="189">
        <v>6.433518862090291</v>
      </c>
      <c r="L103" s="190">
        <f t="shared" si="16"/>
        <v>1.0724834397469669</v>
      </c>
      <c r="M103" s="189"/>
      <c r="N103" s="190"/>
    </row>
    <row r="104" spans="2:14" x14ac:dyDescent="0.25">
      <c r="B104" s="119" t="s">
        <v>87</v>
      </c>
      <c r="C104" s="189">
        <v>6.9090909090909092</v>
      </c>
      <c r="D104" s="190">
        <v>0.9008112402776618</v>
      </c>
      <c r="E104" s="189">
        <v>5.4294294294294296</v>
      </c>
      <c r="F104" s="190">
        <f t="shared" si="15"/>
        <v>-1.4796614796614795</v>
      </c>
      <c r="G104" s="189">
        <v>5.3613793103448275</v>
      </c>
      <c r="H104" s="190">
        <f t="shared" si="15"/>
        <v>-6.8050119084602123E-2</v>
      </c>
      <c r="I104" s="189">
        <v>5.371587743732591</v>
      </c>
      <c r="J104" s="190">
        <f t="shared" si="15"/>
        <v>1.0208433387763449E-2</v>
      </c>
      <c r="K104" s="189">
        <v>5.7985640207419227</v>
      </c>
      <c r="L104" s="190">
        <f t="shared" si="16"/>
        <v>0.42697627700933172</v>
      </c>
      <c r="M104" s="189"/>
      <c r="N104" s="190"/>
    </row>
    <row r="105" spans="2:14" x14ac:dyDescent="0.25">
      <c r="B105" s="119" t="s">
        <v>89</v>
      </c>
      <c r="C105" s="189">
        <v>5.2307692307692308</v>
      </c>
      <c r="D105" s="190">
        <v>-1.4748459632852695</v>
      </c>
      <c r="E105" s="189">
        <v>6.0605693519079349</v>
      </c>
      <c r="F105" s="190">
        <f t="shared" si="15"/>
        <v>0.82980012113870405</v>
      </c>
      <c r="G105" s="189">
        <v>4.4908606245239913</v>
      </c>
      <c r="H105" s="190">
        <f t="shared" si="15"/>
        <v>-1.5697087273839436</v>
      </c>
      <c r="I105" s="189">
        <v>5.2441571357533565</v>
      </c>
      <c r="J105" s="190">
        <f t="shared" si="15"/>
        <v>0.75329651122936525</v>
      </c>
      <c r="K105" s="189">
        <v>6.6114311032343815</v>
      </c>
      <c r="L105" s="190">
        <f t="shared" si="16"/>
        <v>1.367273967481025</v>
      </c>
      <c r="M105" s="189"/>
      <c r="N105" s="190"/>
    </row>
    <row r="106" spans="2:14" x14ac:dyDescent="0.25">
      <c r="B106" s="119" t="s">
        <v>91</v>
      </c>
      <c r="C106" s="189">
        <v>3.4464285714285716</v>
      </c>
      <c r="D106" s="190">
        <v>-2.1411694860985109</v>
      </c>
      <c r="E106" s="189">
        <v>4.8672911787665889</v>
      </c>
      <c r="F106" s="190">
        <f t="shared" si="15"/>
        <v>1.4208626073380173</v>
      </c>
      <c r="G106" s="189">
        <v>4.5062972292191432</v>
      </c>
      <c r="H106" s="190">
        <f t="shared" si="15"/>
        <v>-0.36099394954744568</v>
      </c>
      <c r="I106" s="189">
        <v>4.8353948620361562</v>
      </c>
      <c r="J106" s="190">
        <f t="shared" si="15"/>
        <v>0.32909763281701299</v>
      </c>
      <c r="K106" s="189">
        <v>5.4296091317883084</v>
      </c>
      <c r="L106" s="190">
        <f t="shared" si="16"/>
        <v>0.59421426975215219</v>
      </c>
      <c r="M106" s="189"/>
      <c r="N106" s="190"/>
    </row>
    <row r="107" spans="2:14" x14ac:dyDescent="0.25">
      <c r="B107" s="119" t="s">
        <v>93</v>
      </c>
      <c r="C107" s="189">
        <v>5.1565934065934069</v>
      </c>
      <c r="D107" s="190">
        <v>-0.2713508082826257</v>
      </c>
      <c r="E107" s="189">
        <v>5.5483870967741939</v>
      </c>
      <c r="F107" s="190">
        <f t="shared" si="15"/>
        <v>0.39179369018078702</v>
      </c>
      <c r="G107" s="189">
        <v>4.0623314354210365</v>
      </c>
      <c r="H107" s="190">
        <f t="shared" si="15"/>
        <v>-1.4860556613531575</v>
      </c>
      <c r="I107" s="189">
        <v>4.9761243753470294</v>
      </c>
      <c r="J107" s="190">
        <f t="shared" si="15"/>
        <v>0.91379293992599298</v>
      </c>
      <c r="K107" s="189">
        <v>5.0825840825840825</v>
      </c>
      <c r="L107" s="190">
        <f t="shared" si="16"/>
        <v>0.106459707237053</v>
      </c>
      <c r="M107" s="189"/>
      <c r="N107" s="190"/>
    </row>
    <row r="108" spans="2:14" x14ac:dyDescent="0.25">
      <c r="B108" s="119" t="s">
        <v>95</v>
      </c>
      <c r="C108" s="189">
        <v>6.4270386266094421</v>
      </c>
      <c r="D108" s="190">
        <v>-0.22641405881255317</v>
      </c>
      <c r="E108" s="189">
        <v>6.0665198237885463</v>
      </c>
      <c r="F108" s="190">
        <f t="shared" si="15"/>
        <v>-0.36051880282089588</v>
      </c>
      <c r="G108" s="189">
        <v>4.3915942028985508</v>
      </c>
      <c r="H108" s="190">
        <f t="shared" si="15"/>
        <v>-1.6749256208899954</v>
      </c>
      <c r="I108" s="189">
        <v>4.5345122646891047</v>
      </c>
      <c r="J108" s="190">
        <f t="shared" si="15"/>
        <v>0.14291806179055389</v>
      </c>
      <c r="K108" s="189">
        <v>4.7062356979405031</v>
      </c>
      <c r="L108" s="190">
        <f t="shared" si="16"/>
        <v>0.17172343325139838</v>
      </c>
      <c r="M108" s="189"/>
      <c r="N108" s="190"/>
    </row>
    <row r="109" spans="2:14" ht="15.75" x14ac:dyDescent="0.25">
      <c r="B109" s="122" t="s">
        <v>32</v>
      </c>
      <c r="C109" s="191">
        <v>5.6659218962502429</v>
      </c>
      <c r="D109" s="192">
        <v>-0.23039540059356778</v>
      </c>
      <c r="E109" s="191">
        <v>5.3563868253237787</v>
      </c>
      <c r="F109" s="192">
        <f t="shared" si="15"/>
        <v>-0.30953507092646415</v>
      </c>
      <c r="G109" s="191">
        <v>4.7475233147245799</v>
      </c>
      <c r="H109" s="192">
        <f t="shared" si="15"/>
        <v>-0.60886351059919885</v>
      </c>
      <c r="I109" s="191">
        <v>4.5866218139474704</v>
      </c>
      <c r="J109" s="192">
        <f t="shared" si="15"/>
        <v>-0.16090150077710952</v>
      </c>
      <c r="K109" s="191">
        <v>5.165468286265031</v>
      </c>
      <c r="L109" s="192">
        <f t="shared" si="16"/>
        <v>0.57884647231756059</v>
      </c>
      <c r="M109" s="191">
        <v>4.824936522784979</v>
      </c>
      <c r="N109" s="192">
        <v>0.13776176486389335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:15" ht="48.75" customHeight="1" thickBot="1" x14ac:dyDescent="0.3">
      <c r="B114" s="279" t="s">
        <v>282</v>
      </c>
      <c r="C114" s="279"/>
      <c r="D114" s="279"/>
      <c r="E114" s="279"/>
      <c r="F114" s="279"/>
      <c r="G114" s="279"/>
      <c r="H114" s="279"/>
      <c r="I114" s="279"/>
      <c r="J114" s="279"/>
      <c r="K114" s="279"/>
      <c r="L114" s="279"/>
      <c r="M114" s="279"/>
      <c r="N114" s="279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1" t="s">
        <v>112</v>
      </c>
      <c r="D116" s="302"/>
      <c r="E116" s="302"/>
      <c r="F116" s="302"/>
      <c r="G116" s="302"/>
      <c r="H116" s="302"/>
      <c r="I116" s="302"/>
      <c r="J116" s="302"/>
      <c r="K116" s="302"/>
      <c r="L116" s="302"/>
      <c r="M116" s="302"/>
      <c r="N116" s="302"/>
    </row>
    <row r="117" spans="1:15" ht="22.5" thickTop="1" thickBot="1" x14ac:dyDescent="0.3">
      <c r="B117" s="111"/>
      <c r="C117" s="303">
        <v>2020</v>
      </c>
      <c r="D117" s="304"/>
      <c r="E117" s="305">
        <v>2021</v>
      </c>
      <c r="F117" s="304"/>
      <c r="G117" s="305">
        <v>2022</v>
      </c>
      <c r="H117" s="304"/>
      <c r="I117" s="305">
        <v>2023</v>
      </c>
      <c r="J117" s="304"/>
      <c r="K117" s="305">
        <v>2024</v>
      </c>
      <c r="L117" s="304"/>
      <c r="M117" s="305">
        <v>2025</v>
      </c>
      <c r="N117" s="306"/>
    </row>
    <row r="118" spans="1:15" ht="16.5" thickTop="1" thickBot="1" x14ac:dyDescent="0.3">
      <c r="B118" s="87"/>
      <c r="C118" s="116" t="s">
        <v>71</v>
      </c>
      <c r="D118" s="117" t="str">
        <f>CONCATENATE("dif ",RIGHT(C117,2),"/",RIGHT(C117-1,2))</f>
        <v>dif 20/19</v>
      </c>
      <c r="E118" s="118" t="s">
        <v>71</v>
      </c>
      <c r="F118" s="117" t="str">
        <f>CONCATENATE("dif ",RIGHT(E117,2),"/",RIGHT(C117,2))</f>
        <v>dif 21/20</v>
      </c>
      <c r="G118" s="118" t="s">
        <v>71</v>
      </c>
      <c r="H118" s="117" t="str">
        <f>CONCATENATE("dif ",RIGHT(G117,2),"/",RIGHT(E117,2))</f>
        <v>dif 22/21</v>
      </c>
      <c r="I118" s="118" t="s">
        <v>71</v>
      </c>
      <c r="J118" s="117" t="str">
        <f>CONCATENATE("dif ",RIGHT(I117,2),"/",RIGHT(G117,2))</f>
        <v>dif 23/22</v>
      </c>
      <c r="K118" s="118" t="s">
        <v>71</v>
      </c>
      <c r="L118" s="117" t="str">
        <f>CONCATENATE("dif ",RIGHT(K117,2),"/",RIGHT(I117,2))</f>
        <v>dif 24/23</v>
      </c>
      <c r="M118" s="118" t="s">
        <v>71</v>
      </c>
      <c r="N118" s="117" t="str">
        <f>CONCATENATE("dif ",RIGHT(M117,2),"/",RIGHT(K117,2))</f>
        <v>dif 25/24</v>
      </c>
    </row>
    <row r="119" spans="1:15" x14ac:dyDescent="0.25">
      <c r="B119" s="119" t="s">
        <v>73</v>
      </c>
      <c r="C119" s="189">
        <v>6.18075117370892</v>
      </c>
      <c r="D119" s="190">
        <v>-0.42936118584164173</v>
      </c>
      <c r="E119" s="189">
        <v>5.6842105263157894</v>
      </c>
      <c r="F119" s="190">
        <f t="shared" ref="F119:J121" si="17">IFERROR(E119-C119,"-")</f>
        <v>-0.49654064739313064</v>
      </c>
      <c r="G119" s="189">
        <v>6.4737654320987659</v>
      </c>
      <c r="H119" s="190">
        <f t="shared" si="17"/>
        <v>0.78955490578297649</v>
      </c>
      <c r="I119" s="189">
        <v>4.9533404029692472</v>
      </c>
      <c r="J119" s="190">
        <f t="shared" si="17"/>
        <v>-1.5204250291295187</v>
      </c>
      <c r="K119" s="189">
        <v>6.1592148309705559</v>
      </c>
      <c r="L119" s="190">
        <f t="shared" ref="L119:L121" si="18">IFERROR(K119-I119,"-")</f>
        <v>1.2058744280013087</v>
      </c>
      <c r="M119" s="189">
        <v>5.4357945425361152</v>
      </c>
      <c r="N119" s="190">
        <f t="shared" ref="N119:N123" si="19">IFERROR(M119-K119,"-")</f>
        <v>-0.72342028843444073</v>
      </c>
    </row>
    <row r="120" spans="1:15" x14ac:dyDescent="0.25">
      <c r="B120" s="119" t="s">
        <v>75</v>
      </c>
      <c r="C120" s="189">
        <v>5.253333333333333</v>
      </c>
      <c r="D120" s="190">
        <v>-0.88576852866009492</v>
      </c>
      <c r="E120" s="189">
        <v>31</v>
      </c>
      <c r="F120" s="190">
        <f t="shared" si="17"/>
        <v>25.746666666666666</v>
      </c>
      <c r="G120" s="189">
        <v>6.0708245243128962</v>
      </c>
      <c r="H120" s="190">
        <f t="shared" si="17"/>
        <v>-24.929175475687103</v>
      </c>
      <c r="I120" s="189">
        <v>6.147023086269745</v>
      </c>
      <c r="J120" s="190">
        <f t="shared" si="17"/>
        <v>7.619856195684882E-2</v>
      </c>
      <c r="K120" s="189">
        <v>5.6794625719769671</v>
      </c>
      <c r="L120" s="190">
        <f t="shared" si="18"/>
        <v>-0.4675605142927779</v>
      </c>
      <c r="M120" s="189">
        <v>5.4436958614051969</v>
      </c>
      <c r="N120" s="190">
        <f t="shared" si="19"/>
        <v>-0.23576671057177023</v>
      </c>
    </row>
    <row r="121" spans="1:15" x14ac:dyDescent="0.25">
      <c r="B121" s="119" t="s">
        <v>77</v>
      </c>
      <c r="C121" s="189">
        <v>8.6840236686390533</v>
      </c>
      <c r="D121" s="190">
        <v>1.9870236686390532</v>
      </c>
      <c r="E121" s="189">
        <v>11</v>
      </c>
      <c r="F121" s="190">
        <f t="shared" si="17"/>
        <v>2.3159763313609467</v>
      </c>
      <c r="G121" s="189">
        <v>6.4224548049476686</v>
      </c>
      <c r="H121" s="190">
        <f t="shared" si="17"/>
        <v>-4.5775451950523314</v>
      </c>
      <c r="I121" s="189">
        <v>5.8707926167209559</v>
      </c>
      <c r="J121" s="190">
        <f t="shared" si="17"/>
        <v>-0.55166218822671276</v>
      </c>
      <c r="K121" s="189">
        <v>5.6588465298142721</v>
      </c>
      <c r="L121" s="190">
        <f t="shared" si="18"/>
        <v>-0.21194608690668382</v>
      </c>
      <c r="M121" s="189">
        <v>5.7968197879858661</v>
      </c>
      <c r="N121" s="190">
        <f t="shared" si="19"/>
        <v>0.137973258171594</v>
      </c>
    </row>
    <row r="122" spans="1:15" x14ac:dyDescent="0.25">
      <c r="B122" s="119" t="s">
        <v>79</v>
      </c>
      <c r="C122" s="189" t="s">
        <v>229</v>
      </c>
      <c r="D122" s="190" t="s">
        <v>229</v>
      </c>
      <c r="E122" s="189">
        <v>33.666666666666664</v>
      </c>
      <c r="F122" s="190" t="str">
        <f>IFERROR(E122-C122,"-")</f>
        <v>-</v>
      </c>
      <c r="G122" s="189">
        <v>6.232613908872902</v>
      </c>
      <c r="H122" s="190">
        <f>IFERROR(G122-E122,"-")</f>
        <v>-27.434052757793761</v>
      </c>
      <c r="I122" s="189">
        <v>4.9603803486529321</v>
      </c>
      <c r="J122" s="190">
        <f>IFERROR(I122-G122,"-")</f>
        <v>-1.2722335602199699</v>
      </c>
      <c r="K122" s="189">
        <v>5.5662337662337666</v>
      </c>
      <c r="L122" s="190">
        <f>IFERROR(K122-I122,"-")</f>
        <v>0.60585341758083455</v>
      </c>
      <c r="M122" s="189">
        <v>5.5828635851183765</v>
      </c>
      <c r="N122" s="190">
        <f t="shared" si="19"/>
        <v>1.6629818884609904E-2</v>
      </c>
    </row>
    <row r="123" spans="1:15" x14ac:dyDescent="0.25">
      <c r="B123" s="119" t="s">
        <v>81</v>
      </c>
      <c r="C123" s="189" t="s">
        <v>229</v>
      </c>
      <c r="D123" s="190" t="s">
        <v>229</v>
      </c>
      <c r="E123" s="189">
        <v>4.6818181818181817</v>
      </c>
      <c r="F123" s="190" t="str">
        <f t="shared" ref="F123:J131" si="20">IFERROR(E123-C123,"-")</f>
        <v>-</v>
      </c>
      <c r="G123" s="189">
        <v>6.6919254658385094</v>
      </c>
      <c r="H123" s="190">
        <f t="shared" si="20"/>
        <v>2.0101072840203278</v>
      </c>
      <c r="I123" s="189">
        <v>6.0809595202398796</v>
      </c>
      <c r="J123" s="190">
        <f t="shared" si="20"/>
        <v>-0.61096594559862982</v>
      </c>
      <c r="K123" s="189">
        <v>5.7596401028277633</v>
      </c>
      <c r="L123" s="190">
        <f t="shared" ref="L123:L131" si="21">IFERROR(K123-I123,"-")</f>
        <v>-0.32131941741211634</v>
      </c>
      <c r="M123" s="189">
        <v>5.6463700234192036</v>
      </c>
      <c r="N123" s="190">
        <f t="shared" si="19"/>
        <v>-0.11327007940855971</v>
      </c>
    </row>
    <row r="124" spans="1:15" x14ac:dyDescent="0.25">
      <c r="B124" s="119" t="s">
        <v>83</v>
      </c>
      <c r="C124" s="189" t="s">
        <v>229</v>
      </c>
      <c r="D124" s="190" t="s">
        <v>229</v>
      </c>
      <c r="E124" s="189">
        <v>4.5526315789473681</v>
      </c>
      <c r="F124" s="190" t="str">
        <f t="shared" si="20"/>
        <v>-</v>
      </c>
      <c r="G124" s="189">
        <v>6.2118551042810095</v>
      </c>
      <c r="H124" s="190">
        <f t="shared" si="20"/>
        <v>1.6592235253336414</v>
      </c>
      <c r="I124" s="189">
        <v>6.4102564102564106</v>
      </c>
      <c r="J124" s="190">
        <f t="shared" si="20"/>
        <v>0.19840130597540107</v>
      </c>
      <c r="K124" s="189">
        <v>6.6716541978387367</v>
      </c>
      <c r="L124" s="190">
        <f t="shared" si="21"/>
        <v>0.26139778758232612</v>
      </c>
      <c r="M124" s="189"/>
      <c r="N124" s="190"/>
    </row>
    <row r="125" spans="1:15" x14ac:dyDescent="0.25">
      <c r="B125" s="119" t="s">
        <v>85</v>
      </c>
      <c r="C125" s="189" t="s">
        <v>229</v>
      </c>
      <c r="D125" s="190" t="s">
        <v>229</v>
      </c>
      <c r="E125" s="189">
        <v>5.5272727272727273</v>
      </c>
      <c r="F125" s="190" t="str">
        <f t="shared" si="20"/>
        <v>-</v>
      </c>
      <c r="G125" s="189">
        <v>6.6004728132387704</v>
      </c>
      <c r="H125" s="190">
        <f t="shared" si="20"/>
        <v>1.0732000859660431</v>
      </c>
      <c r="I125" s="189">
        <v>6.7293233082706765</v>
      </c>
      <c r="J125" s="190">
        <f t="shared" si="20"/>
        <v>0.12885049503190604</v>
      </c>
      <c r="K125" s="189">
        <v>6.8389955686853767</v>
      </c>
      <c r="L125" s="190">
        <f t="shared" si="21"/>
        <v>0.10967226041470024</v>
      </c>
      <c r="M125" s="189"/>
      <c r="N125" s="190"/>
    </row>
    <row r="126" spans="1:15" x14ac:dyDescent="0.25">
      <c r="B126" s="119" t="s">
        <v>87</v>
      </c>
      <c r="C126" s="189">
        <v>5.7857142857142856</v>
      </c>
      <c r="D126" s="190">
        <v>-1.4107922645040549</v>
      </c>
      <c r="E126" s="189">
        <v>5.4169741697416978</v>
      </c>
      <c r="F126" s="190">
        <f t="shared" si="20"/>
        <v>-0.36874011597258782</v>
      </c>
      <c r="G126" s="189">
        <v>6.5917312661498704</v>
      </c>
      <c r="H126" s="190">
        <f t="shared" si="20"/>
        <v>1.1747570964081726</v>
      </c>
      <c r="I126" s="189">
        <v>5.8991735537190086</v>
      </c>
      <c r="J126" s="190">
        <f t="shared" si="20"/>
        <v>-0.69255771243086173</v>
      </c>
      <c r="K126" s="189">
        <v>6.4654811715481175</v>
      </c>
      <c r="L126" s="190">
        <f t="shared" si="21"/>
        <v>0.56630761782910888</v>
      </c>
      <c r="M126" s="189"/>
      <c r="N126" s="190"/>
    </row>
    <row r="127" spans="1:15" x14ac:dyDescent="0.25">
      <c r="B127" s="119" t="s">
        <v>89</v>
      </c>
      <c r="C127" s="189">
        <v>5.1739130434782608</v>
      </c>
      <c r="D127" s="190">
        <v>-2.3870625662778364</v>
      </c>
      <c r="E127" s="189">
        <v>7.4306451612903226</v>
      </c>
      <c r="F127" s="190">
        <f t="shared" si="20"/>
        <v>2.2567321178120618</v>
      </c>
      <c r="G127" s="189">
        <v>6.5055079559363529</v>
      </c>
      <c r="H127" s="190">
        <f t="shared" si="20"/>
        <v>-0.9251372053539697</v>
      </c>
      <c r="I127" s="189">
        <v>6.5317848410757948</v>
      </c>
      <c r="J127" s="190">
        <f t="shared" si="20"/>
        <v>2.627688513944193E-2</v>
      </c>
      <c r="K127" s="189">
        <v>7.954225352112676</v>
      </c>
      <c r="L127" s="190">
        <f t="shared" si="21"/>
        <v>1.4224405110368812</v>
      </c>
      <c r="M127" s="189"/>
      <c r="N127" s="190"/>
    </row>
    <row r="128" spans="1:15" x14ac:dyDescent="0.25">
      <c r="A128" s="125"/>
      <c r="B128" s="119" t="s">
        <v>91</v>
      </c>
      <c r="C128" s="189">
        <v>6.4705882352941178</v>
      </c>
      <c r="D128" s="190">
        <v>-0.27970078204692239</v>
      </c>
      <c r="E128" s="189">
        <v>6.4822134387351777</v>
      </c>
      <c r="F128" s="190">
        <f t="shared" si="20"/>
        <v>1.1625203441059995E-2</v>
      </c>
      <c r="G128" s="189">
        <v>6.4236186348862407</v>
      </c>
      <c r="H128" s="190">
        <f t="shared" si="20"/>
        <v>-5.8594803848937005E-2</v>
      </c>
      <c r="I128" s="189">
        <v>6.666666666666667</v>
      </c>
      <c r="J128" s="190">
        <f t="shared" si="20"/>
        <v>0.24304803178042622</v>
      </c>
      <c r="K128" s="189">
        <v>6.9480932203389827</v>
      </c>
      <c r="L128" s="190">
        <f t="shared" si="21"/>
        <v>0.28142655367231573</v>
      </c>
      <c r="M128" s="189"/>
      <c r="N128" s="190"/>
    </row>
    <row r="129" spans="2:15" x14ac:dyDescent="0.25">
      <c r="B129" s="119" t="s">
        <v>93</v>
      </c>
      <c r="C129" s="189">
        <v>4.4324324324324325</v>
      </c>
      <c r="D129" s="190">
        <v>-1.738415835190029</v>
      </c>
      <c r="E129" s="189">
        <v>6.7845528455284549</v>
      </c>
      <c r="F129" s="190">
        <f t="shared" si="20"/>
        <v>2.3521204130960225</v>
      </c>
      <c r="G129" s="189">
        <v>5.7239819004524888</v>
      </c>
      <c r="H129" s="190">
        <f t="shared" si="20"/>
        <v>-1.0605709450759662</v>
      </c>
      <c r="I129" s="189">
        <v>5.3460721868365182</v>
      </c>
      <c r="J129" s="190">
        <f t="shared" si="20"/>
        <v>-0.37790971361597059</v>
      </c>
      <c r="K129" s="189">
        <v>5.9243876464323746</v>
      </c>
      <c r="L129" s="190">
        <f t="shared" si="21"/>
        <v>0.5783154595958564</v>
      </c>
      <c r="M129" s="189"/>
      <c r="N129" s="190"/>
    </row>
    <row r="130" spans="2:15" x14ac:dyDescent="0.25">
      <c r="B130" s="119" t="s">
        <v>95</v>
      </c>
      <c r="C130" s="189">
        <v>6.3636363636363633</v>
      </c>
      <c r="D130" s="190">
        <v>-0.38544564370757772</v>
      </c>
      <c r="E130" s="189">
        <v>7.5323886639676116</v>
      </c>
      <c r="F130" s="190">
        <f t="shared" si="20"/>
        <v>1.1687523003312483</v>
      </c>
      <c r="G130" s="189">
        <v>5.6955093099671412</v>
      </c>
      <c r="H130" s="190">
        <f t="shared" si="20"/>
        <v>-1.8368793540004704</v>
      </c>
      <c r="I130" s="189">
        <v>6.2649082568807337</v>
      </c>
      <c r="J130" s="190">
        <f t="shared" si="20"/>
        <v>0.5693989469135925</v>
      </c>
      <c r="K130" s="189">
        <v>6.2767094017094021</v>
      </c>
      <c r="L130" s="190">
        <f t="shared" si="21"/>
        <v>1.1801144828668342E-2</v>
      </c>
      <c r="M130" s="189"/>
      <c r="N130" s="190"/>
    </row>
    <row r="131" spans="2:15" ht="15.75" x14ac:dyDescent="0.25">
      <c r="B131" s="122" t="s">
        <v>32</v>
      </c>
      <c r="C131" s="191">
        <v>6.4611111111111112</v>
      </c>
      <c r="D131" s="192">
        <v>-0.13090835360908315</v>
      </c>
      <c r="E131" s="191">
        <v>6.8293729372937291</v>
      </c>
      <c r="F131" s="192">
        <f t="shared" si="20"/>
        <v>0.36826182618261782</v>
      </c>
      <c r="G131" s="191">
        <v>6.2907650695517772</v>
      </c>
      <c r="H131" s="192">
        <f t="shared" si="20"/>
        <v>-0.53860786774195191</v>
      </c>
      <c r="I131" s="191">
        <v>5.960893854748603</v>
      </c>
      <c r="J131" s="192">
        <f t="shared" si="20"/>
        <v>-0.32987121480317416</v>
      </c>
      <c r="K131" s="191">
        <v>6.3181118057443149</v>
      </c>
      <c r="L131" s="192">
        <f t="shared" si="21"/>
        <v>0.35721795099571185</v>
      </c>
      <c r="M131" s="191">
        <v>5.5767739433889103</v>
      </c>
      <c r="N131" s="192">
        <v>-0.18967197272587999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79" t="s">
        <v>283</v>
      </c>
      <c r="C136" s="279"/>
      <c r="D136" s="279"/>
      <c r="E136" s="279"/>
      <c r="F136" s="279"/>
      <c r="G136" s="279"/>
      <c r="H136" s="279"/>
      <c r="I136" s="279"/>
      <c r="J136" s="279"/>
      <c r="K136" s="279"/>
      <c r="L136" s="279"/>
      <c r="M136" s="279"/>
      <c r="N136" s="279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1" t="s">
        <v>115</v>
      </c>
      <c r="D138" s="302"/>
      <c r="E138" s="302"/>
      <c r="F138" s="302"/>
      <c r="G138" s="302"/>
      <c r="H138" s="302"/>
      <c r="I138" s="302"/>
      <c r="J138" s="302"/>
      <c r="K138" s="302"/>
      <c r="L138" s="302"/>
      <c r="M138" s="302"/>
      <c r="N138" s="302"/>
    </row>
    <row r="139" spans="2:15" ht="22.5" thickTop="1" thickBot="1" x14ac:dyDescent="0.3">
      <c r="B139" s="111"/>
      <c r="C139" s="303">
        <v>2020</v>
      </c>
      <c r="D139" s="304"/>
      <c r="E139" s="305">
        <v>2021</v>
      </c>
      <c r="F139" s="304"/>
      <c r="G139" s="305">
        <v>2022</v>
      </c>
      <c r="H139" s="304"/>
      <c r="I139" s="305">
        <v>2023</v>
      </c>
      <c r="J139" s="304"/>
      <c r="K139" s="305">
        <v>2024</v>
      </c>
      <c r="L139" s="304"/>
      <c r="M139" s="305">
        <v>2025</v>
      </c>
      <c r="N139" s="306"/>
    </row>
    <row r="140" spans="2:15" ht="16.5" thickTop="1" thickBot="1" x14ac:dyDescent="0.3">
      <c r="B140" s="87"/>
      <c r="C140" s="116" t="s">
        <v>71</v>
      </c>
      <c r="D140" s="117" t="str">
        <f>CONCATENATE("dif ",RIGHT(C139,2),"/",RIGHT(C139-1,2))</f>
        <v>dif 20/19</v>
      </c>
      <c r="E140" s="118" t="s">
        <v>71</v>
      </c>
      <c r="F140" s="117" t="str">
        <f>CONCATENATE("dif ",RIGHT(E139,2),"/",RIGHT(C139,2))</f>
        <v>dif 21/20</v>
      </c>
      <c r="G140" s="118" t="s">
        <v>71</v>
      </c>
      <c r="H140" s="117" t="str">
        <f>CONCATENATE("dif ",RIGHT(G139,2),"/",RIGHT(E139,2))</f>
        <v>dif 22/21</v>
      </c>
      <c r="I140" s="118" t="s">
        <v>71</v>
      </c>
      <c r="J140" s="117" t="str">
        <f>CONCATENATE("dif ",RIGHT(I139,2),"/",RIGHT(G139,2))</f>
        <v>dif 23/22</v>
      </c>
      <c r="K140" s="118" t="s">
        <v>71</v>
      </c>
      <c r="L140" s="117" t="str">
        <f>CONCATENATE("dif ",RIGHT(K139,2),"/",RIGHT(I139,2))</f>
        <v>dif 24/23</v>
      </c>
      <c r="M140" s="118" t="s">
        <v>71</v>
      </c>
      <c r="N140" s="117" t="str">
        <f>CONCATENATE("dif ",RIGHT(M139,2),"/",RIGHT(K139,2))</f>
        <v>dif 25/24</v>
      </c>
    </row>
    <row r="141" spans="2:15" x14ac:dyDescent="0.25">
      <c r="B141" s="119" t="s">
        <v>73</v>
      </c>
      <c r="C141" s="189">
        <v>7.3622047244094491</v>
      </c>
      <c r="D141" s="190">
        <v>-0.11757669635557821</v>
      </c>
      <c r="E141" s="189">
        <v>5.9464285714285712</v>
      </c>
      <c r="F141" s="190">
        <f t="shared" ref="F141:J143" si="22">IFERROR(E141-C141,"-")</f>
        <v>-1.4157761529808779</v>
      </c>
      <c r="G141" s="189">
        <v>6.0197889182058049</v>
      </c>
      <c r="H141" s="190">
        <f t="shared" si="22"/>
        <v>7.3360346777233687E-2</v>
      </c>
      <c r="I141" s="189">
        <v>3.2913793103448277</v>
      </c>
      <c r="J141" s="190">
        <f t="shared" si="22"/>
        <v>-2.7284096078609772</v>
      </c>
      <c r="K141" s="189">
        <v>6.3516068052930059</v>
      </c>
      <c r="L141" s="190">
        <f t="shared" ref="L141:L143" si="23">IFERROR(K141-I141,"-")</f>
        <v>3.0602274949481783</v>
      </c>
      <c r="M141" s="189">
        <v>5.4110070257611245</v>
      </c>
      <c r="N141" s="190">
        <f t="shared" ref="N141:N145" si="24">IFERROR(M141-K141,"-")</f>
        <v>-0.94059977953188145</v>
      </c>
    </row>
    <row r="142" spans="2:15" x14ac:dyDescent="0.25">
      <c r="B142" s="119" t="s">
        <v>75</v>
      </c>
      <c r="C142" s="189">
        <v>5.372112917023097</v>
      </c>
      <c r="D142" s="190">
        <v>-2.271917751103957</v>
      </c>
      <c r="E142" s="189">
        <v>5.6149425287356323</v>
      </c>
      <c r="F142" s="190">
        <f t="shared" si="22"/>
        <v>0.24282961171253525</v>
      </c>
      <c r="G142" s="189">
        <v>4.6829268292682924</v>
      </c>
      <c r="H142" s="190">
        <f t="shared" si="22"/>
        <v>-0.93201569946733986</v>
      </c>
      <c r="I142" s="189">
        <v>5.4744525547445253</v>
      </c>
      <c r="J142" s="190">
        <f t="shared" si="22"/>
        <v>0.7915257254762329</v>
      </c>
      <c r="K142" s="189">
        <v>5.4712793733681462</v>
      </c>
      <c r="L142" s="190">
        <f t="shared" si="23"/>
        <v>-3.1731813763791195E-3</v>
      </c>
      <c r="M142" s="189">
        <v>5.903614457831325</v>
      </c>
      <c r="N142" s="190">
        <f t="shared" si="24"/>
        <v>0.43233508446317881</v>
      </c>
    </row>
    <row r="143" spans="2:15" x14ac:dyDescent="0.25">
      <c r="B143" s="119" t="s">
        <v>77</v>
      </c>
      <c r="C143" s="189">
        <v>9.2666666666666675</v>
      </c>
      <c r="D143" s="190">
        <v>2.5911699779249453</v>
      </c>
      <c r="E143" s="189">
        <v>5.031358885017422</v>
      </c>
      <c r="F143" s="190">
        <f t="shared" si="22"/>
        <v>-4.2353077816492455</v>
      </c>
      <c r="G143" s="189">
        <v>4.9566787003610111</v>
      </c>
      <c r="H143" s="190">
        <f t="shared" si="22"/>
        <v>-7.4680184656410908E-2</v>
      </c>
      <c r="I143" s="189">
        <v>5.3882783882783887</v>
      </c>
      <c r="J143" s="190">
        <f t="shared" si="22"/>
        <v>0.43159968791737757</v>
      </c>
      <c r="K143" s="189">
        <v>5.1773127753303969</v>
      </c>
      <c r="L143" s="190">
        <f t="shared" si="23"/>
        <v>-0.21096561294799177</v>
      </c>
      <c r="M143" s="189">
        <v>5.3603034134007581</v>
      </c>
      <c r="N143" s="190">
        <f t="shared" si="24"/>
        <v>0.1829906380703612</v>
      </c>
    </row>
    <row r="144" spans="2:15" x14ac:dyDescent="0.25">
      <c r="B144" s="119" t="s">
        <v>79</v>
      </c>
      <c r="C144" s="189" t="s">
        <v>229</v>
      </c>
      <c r="D144" s="190" t="s">
        <v>229</v>
      </c>
      <c r="E144" s="189">
        <v>6.9824561403508776</v>
      </c>
      <c r="F144" s="190" t="str">
        <f>IFERROR(E144-C144,"-")</f>
        <v>-</v>
      </c>
      <c r="G144" s="189">
        <v>3.0840543881334983</v>
      </c>
      <c r="H144" s="190">
        <f>IFERROR(G144-E144,"-")</f>
        <v>-3.8984017522173793</v>
      </c>
      <c r="I144" s="189">
        <v>5.2543478260869563</v>
      </c>
      <c r="J144" s="190">
        <f>IFERROR(I144-G144,"-")</f>
        <v>2.170293437953458</v>
      </c>
      <c r="K144" s="189">
        <v>6.1379962192816633</v>
      </c>
      <c r="L144" s="190">
        <f>IFERROR(K144-I144,"-")</f>
        <v>0.883648393194707</v>
      </c>
      <c r="M144" s="189">
        <v>5.9097472924187722</v>
      </c>
      <c r="N144" s="190">
        <f t="shared" si="24"/>
        <v>-0.22824892686289111</v>
      </c>
    </row>
    <row r="145" spans="1:15" x14ac:dyDescent="0.25">
      <c r="B145" s="119" t="s">
        <v>81</v>
      </c>
      <c r="C145" s="189" t="s">
        <v>229</v>
      </c>
      <c r="D145" s="190" t="s">
        <v>229</v>
      </c>
      <c r="E145" s="189">
        <v>3.7777777777777777</v>
      </c>
      <c r="F145" s="190" t="str">
        <f t="shared" ref="F145:J153" si="25">IFERROR(E145-C145,"-")</f>
        <v>-</v>
      </c>
      <c r="G145" s="189">
        <v>4.9153094462540716</v>
      </c>
      <c r="H145" s="190">
        <f t="shared" si="25"/>
        <v>1.1375316684762939</v>
      </c>
      <c r="I145" s="189">
        <v>5.0396825396825395</v>
      </c>
      <c r="J145" s="190">
        <f t="shared" si="25"/>
        <v>0.12437309342846792</v>
      </c>
      <c r="K145" s="189">
        <v>4.8026315789473681</v>
      </c>
      <c r="L145" s="190">
        <f t="shared" ref="L145:L153" si="26">IFERROR(K145-I145,"-")</f>
        <v>-0.2370509607351714</v>
      </c>
      <c r="M145" s="189">
        <v>4.2142857142857144</v>
      </c>
      <c r="N145" s="190">
        <f t="shared" si="24"/>
        <v>-0.58834586466165373</v>
      </c>
    </row>
    <row r="146" spans="1:15" x14ac:dyDescent="0.25">
      <c r="B146" s="119" t="s">
        <v>83</v>
      </c>
      <c r="C146" s="189" t="s">
        <v>229</v>
      </c>
      <c r="D146" s="190" t="s">
        <v>229</v>
      </c>
      <c r="E146" s="189">
        <v>4.9006622516556293</v>
      </c>
      <c r="F146" s="190" t="str">
        <f t="shared" si="25"/>
        <v>-</v>
      </c>
      <c r="G146" s="189">
        <v>6.785016286644951</v>
      </c>
      <c r="H146" s="190">
        <f t="shared" si="25"/>
        <v>1.8843540349893217</v>
      </c>
      <c r="I146" s="189">
        <v>6.1919642857142856</v>
      </c>
      <c r="J146" s="190">
        <f t="shared" si="25"/>
        <v>-0.59305200093066546</v>
      </c>
      <c r="K146" s="189">
        <v>5.5179856115107917</v>
      </c>
      <c r="L146" s="190">
        <f t="shared" si="26"/>
        <v>-0.67397867420349389</v>
      </c>
      <c r="M146" s="189"/>
      <c r="N146" s="190"/>
    </row>
    <row r="147" spans="1:15" x14ac:dyDescent="0.25">
      <c r="B147" s="119" t="s">
        <v>85</v>
      </c>
      <c r="C147" s="189" t="s">
        <v>229</v>
      </c>
      <c r="D147" s="190" t="s">
        <v>229</v>
      </c>
      <c r="E147" s="189">
        <v>6.9013698630136986</v>
      </c>
      <c r="F147" s="190" t="str">
        <f t="shared" si="25"/>
        <v>-</v>
      </c>
      <c r="G147" s="189">
        <v>9.7128205128205121</v>
      </c>
      <c r="H147" s="190">
        <f t="shared" si="25"/>
        <v>2.8114506498068135</v>
      </c>
      <c r="I147" s="189">
        <v>8.2010582010582009</v>
      </c>
      <c r="J147" s="190">
        <f t="shared" si="25"/>
        <v>-1.5117623117623111</v>
      </c>
      <c r="K147" s="189">
        <v>7.367892976588629</v>
      </c>
      <c r="L147" s="190">
        <f t="shared" si="26"/>
        <v>-0.83316522446957197</v>
      </c>
      <c r="M147" s="189"/>
      <c r="N147" s="190"/>
    </row>
    <row r="148" spans="1:15" x14ac:dyDescent="0.25">
      <c r="B148" s="119" t="s">
        <v>87</v>
      </c>
      <c r="C148" s="189">
        <v>6.9189189189189193</v>
      </c>
      <c r="D148" s="190">
        <v>-0.28941441441441373</v>
      </c>
      <c r="E148" s="189">
        <v>6.7030303030303031</v>
      </c>
      <c r="F148" s="190">
        <f t="shared" si="25"/>
        <v>-0.21588861588861619</v>
      </c>
      <c r="G148" s="189">
        <v>5.5625</v>
      </c>
      <c r="H148" s="190">
        <f t="shared" si="25"/>
        <v>-1.1405303030303031</v>
      </c>
      <c r="I148" s="189">
        <v>6.5364963503649633</v>
      </c>
      <c r="J148" s="190">
        <f t="shared" si="25"/>
        <v>0.97399635036496335</v>
      </c>
      <c r="K148" s="189">
        <v>6.5090439276485785</v>
      </c>
      <c r="L148" s="190">
        <f t="shared" si="26"/>
        <v>-2.7452422716384817E-2</v>
      </c>
      <c r="M148" s="189"/>
      <c r="N148" s="190"/>
    </row>
    <row r="149" spans="1:15" x14ac:dyDescent="0.25">
      <c r="B149" s="119" t="s">
        <v>89</v>
      </c>
      <c r="C149" s="189">
        <v>7.129032258064516</v>
      </c>
      <c r="D149" s="190">
        <v>-0.97051525324770083</v>
      </c>
      <c r="E149" s="189">
        <v>6.2867132867132867</v>
      </c>
      <c r="F149" s="190">
        <f t="shared" si="25"/>
        <v>-0.84231897135122935</v>
      </c>
      <c r="G149" s="189">
        <v>4.5292792792792795</v>
      </c>
      <c r="H149" s="190">
        <f t="shared" si="25"/>
        <v>-1.7574340074340071</v>
      </c>
      <c r="I149" s="189">
        <v>6.5821325648414986</v>
      </c>
      <c r="J149" s="190">
        <f t="shared" si="25"/>
        <v>2.052853285562219</v>
      </c>
      <c r="K149" s="189">
        <v>7.1111111111111107</v>
      </c>
      <c r="L149" s="190">
        <f t="shared" si="26"/>
        <v>0.52897854626961216</v>
      </c>
      <c r="M149" s="189"/>
      <c r="N149" s="190"/>
    </row>
    <row r="150" spans="1:15" x14ac:dyDescent="0.25">
      <c r="A150" s="125"/>
      <c r="B150" s="119" t="s">
        <v>91</v>
      </c>
      <c r="C150" s="189">
        <v>4.0384615384615383</v>
      </c>
      <c r="D150" s="190">
        <v>-1.4712236915626749</v>
      </c>
      <c r="E150" s="189">
        <v>5.345505617977528</v>
      </c>
      <c r="F150" s="190">
        <f t="shared" si="25"/>
        <v>1.3070440795159897</v>
      </c>
      <c r="G150" s="189">
        <v>3.7450628366247756</v>
      </c>
      <c r="H150" s="190">
        <f t="shared" si="25"/>
        <v>-1.6004427813527524</v>
      </c>
      <c r="I150" s="189">
        <v>5.4204724409448817</v>
      </c>
      <c r="J150" s="190">
        <f t="shared" si="25"/>
        <v>1.6754096043201061</v>
      </c>
      <c r="K150" s="189">
        <v>5.5115452930728246</v>
      </c>
      <c r="L150" s="190">
        <f t="shared" si="26"/>
        <v>9.1072852127942916E-2</v>
      </c>
      <c r="M150" s="189"/>
      <c r="N150" s="190"/>
    </row>
    <row r="151" spans="1:15" x14ac:dyDescent="0.25">
      <c r="B151" s="119" t="s">
        <v>93</v>
      </c>
      <c r="C151" s="189">
        <v>6.071748878923767</v>
      </c>
      <c r="D151" s="190">
        <v>0.14912209088735651</v>
      </c>
      <c r="E151" s="189">
        <v>6.3265306122448983</v>
      </c>
      <c r="F151" s="190">
        <f t="shared" si="25"/>
        <v>0.2547817333211313</v>
      </c>
      <c r="G151" s="189">
        <v>4.5094577553593949</v>
      </c>
      <c r="H151" s="190">
        <f t="shared" si="25"/>
        <v>-1.8170728568855035</v>
      </c>
      <c r="I151" s="189">
        <v>5.9460400348128806</v>
      </c>
      <c r="J151" s="190">
        <f t="shared" si="25"/>
        <v>1.4365822794534857</v>
      </c>
      <c r="K151" s="189">
        <v>6.0606860158311342</v>
      </c>
      <c r="L151" s="190">
        <f t="shared" si="26"/>
        <v>0.11464598101825363</v>
      </c>
      <c r="M151" s="189"/>
      <c r="N151" s="190"/>
    </row>
    <row r="152" spans="1:15" x14ac:dyDescent="0.25">
      <c r="B152" s="119" t="s">
        <v>95</v>
      </c>
      <c r="C152" s="189">
        <v>7.1992481203007515</v>
      </c>
      <c r="D152" s="190">
        <v>-0.7228184296116833</v>
      </c>
      <c r="E152" s="189">
        <v>6.7961165048543686</v>
      </c>
      <c r="F152" s="190">
        <f t="shared" si="25"/>
        <v>-0.40313161544638287</v>
      </c>
      <c r="G152" s="189">
        <v>5.8459563543003847</v>
      </c>
      <c r="H152" s="190">
        <f t="shared" si="25"/>
        <v>-0.95016015055398384</v>
      </c>
      <c r="I152" s="189">
        <v>5.5872093023255811</v>
      </c>
      <c r="J152" s="190">
        <f t="shared" si="25"/>
        <v>-0.25874705197480363</v>
      </c>
      <c r="K152" s="189">
        <v>5.4730617608409986</v>
      </c>
      <c r="L152" s="190">
        <f t="shared" si="26"/>
        <v>-0.1141475414845825</v>
      </c>
      <c r="M152" s="189"/>
      <c r="N152" s="190"/>
    </row>
    <row r="153" spans="1:15" ht="15.75" x14ac:dyDescent="0.25">
      <c r="B153" s="122" t="s">
        <v>32</v>
      </c>
      <c r="C153" s="191">
        <v>6.4958246346555324</v>
      </c>
      <c r="D153" s="192">
        <v>-0.58240631362905404</v>
      </c>
      <c r="E153" s="191">
        <v>6.0640776699029129</v>
      </c>
      <c r="F153" s="192">
        <f t="shared" si="25"/>
        <v>-0.43174696475261953</v>
      </c>
      <c r="G153" s="191">
        <v>5.0042578182352075</v>
      </c>
      <c r="H153" s="192">
        <f t="shared" si="25"/>
        <v>-1.0598198516677053</v>
      </c>
      <c r="I153" s="191">
        <v>5.5490259217517304</v>
      </c>
      <c r="J153" s="192">
        <f t="shared" si="25"/>
        <v>0.54476810351652283</v>
      </c>
      <c r="K153" s="191">
        <v>5.9243366186504929</v>
      </c>
      <c r="L153" s="192">
        <f t="shared" si="26"/>
        <v>0.37531069689876251</v>
      </c>
      <c r="M153" s="191">
        <v>5.5</v>
      </c>
      <c r="N153" s="192">
        <v>-0.26086305064429105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79" t="s">
        <v>284</v>
      </c>
      <c r="C158" s="279"/>
      <c r="D158" s="279"/>
      <c r="E158" s="279"/>
      <c r="F158" s="279"/>
      <c r="G158" s="279"/>
      <c r="H158" s="279"/>
      <c r="I158" s="279"/>
      <c r="J158" s="279"/>
      <c r="K158" s="279"/>
      <c r="L158" s="279"/>
      <c r="M158" s="279"/>
      <c r="N158" s="279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1" t="s">
        <v>118</v>
      </c>
      <c r="D160" s="302"/>
      <c r="E160" s="302"/>
      <c r="F160" s="302"/>
      <c r="G160" s="302"/>
      <c r="H160" s="302"/>
      <c r="I160" s="302"/>
      <c r="J160" s="302"/>
      <c r="K160" s="302"/>
      <c r="L160" s="302"/>
      <c r="M160" s="302"/>
      <c r="N160" s="302"/>
    </row>
    <row r="161" spans="2:14" ht="22.5" thickTop="1" thickBot="1" x14ac:dyDescent="0.3">
      <c r="B161" s="111"/>
      <c r="C161" s="303">
        <v>2020</v>
      </c>
      <c r="D161" s="304"/>
      <c r="E161" s="305">
        <v>2021</v>
      </c>
      <c r="F161" s="304"/>
      <c r="G161" s="305">
        <v>2022</v>
      </c>
      <c r="H161" s="304"/>
      <c r="I161" s="305">
        <v>2023</v>
      </c>
      <c r="J161" s="304"/>
      <c r="K161" s="305">
        <v>2024</v>
      </c>
      <c r="L161" s="304"/>
      <c r="M161" s="305">
        <v>2025</v>
      </c>
      <c r="N161" s="306"/>
    </row>
    <row r="162" spans="2:14" ht="16.5" thickTop="1" thickBot="1" x14ac:dyDescent="0.3">
      <c r="B162" s="87"/>
      <c r="C162" s="116" t="s">
        <v>71</v>
      </c>
      <c r="D162" s="117" t="str">
        <f>CONCATENATE("dif ",RIGHT(C161,2),"/",RIGHT(C161-1,2))</f>
        <v>dif 20/19</v>
      </c>
      <c r="E162" s="118" t="s">
        <v>71</v>
      </c>
      <c r="F162" s="117" t="str">
        <f>CONCATENATE("dif ",RIGHT(E161,2),"/",RIGHT(C161,2))</f>
        <v>dif 21/20</v>
      </c>
      <c r="G162" s="118" t="s">
        <v>71</v>
      </c>
      <c r="H162" s="117" t="str">
        <f>CONCATENATE("dif ",RIGHT(G161,2),"/",RIGHT(E161,2))</f>
        <v>dif 22/21</v>
      </c>
      <c r="I162" s="118" t="s">
        <v>71</v>
      </c>
      <c r="J162" s="117" t="str">
        <f>CONCATENATE("dif ",RIGHT(I161,2),"/",RIGHT(G161,2))</f>
        <v>dif 23/22</v>
      </c>
      <c r="K162" s="118" t="s">
        <v>71</v>
      </c>
      <c r="L162" s="117" t="str">
        <f>CONCATENATE("dif ",RIGHT(K161,2),"/",RIGHT(I161,2))</f>
        <v>dif 24/23</v>
      </c>
      <c r="M162" s="118" t="s">
        <v>71</v>
      </c>
      <c r="N162" s="117" t="str">
        <f>CONCATENATE("dif ",RIGHT(M161,2),"/",RIGHT(K161,2))</f>
        <v>dif 25/24</v>
      </c>
    </row>
    <row r="163" spans="2:14" x14ac:dyDescent="0.25">
      <c r="B163" s="119" t="s">
        <v>73</v>
      </c>
      <c r="C163" s="189">
        <v>2.298342541436464</v>
      </c>
      <c r="D163" s="190">
        <v>6.0884347456530818E-2</v>
      </c>
      <c r="E163" s="189">
        <v>2.5476190476190474</v>
      </c>
      <c r="F163" s="190">
        <f t="shared" ref="F163:J165" si="27">IFERROR(E163-C163,"-")</f>
        <v>0.24927650618258346</v>
      </c>
      <c r="G163" s="189">
        <v>2.341880341880342</v>
      </c>
      <c r="H163" s="190">
        <f t="shared" si="27"/>
        <v>-0.20573870573870545</v>
      </c>
      <c r="I163" s="189">
        <v>1.7729885057471264</v>
      </c>
      <c r="J163" s="190">
        <f t="shared" si="27"/>
        <v>-0.56889183613321559</v>
      </c>
      <c r="K163" s="189">
        <v>2.7564575645756459</v>
      </c>
      <c r="L163" s="190">
        <f t="shared" ref="L163:L165" si="28">IFERROR(K163-I163,"-")</f>
        <v>0.98346905882851954</v>
      </c>
      <c r="M163" s="189">
        <v>2.4502617801047122</v>
      </c>
      <c r="N163" s="190">
        <f t="shared" ref="N163:N167" si="29">IFERROR(M163-K163,"-")</f>
        <v>-0.30619578447093376</v>
      </c>
    </row>
    <row r="164" spans="2:14" x14ac:dyDescent="0.25">
      <c r="B164" s="119" t="s">
        <v>75</v>
      </c>
      <c r="C164" s="189">
        <v>2.6932773109243699</v>
      </c>
      <c r="D164" s="190">
        <v>0.730621709264619</v>
      </c>
      <c r="E164" s="189">
        <v>1.6551724137931034</v>
      </c>
      <c r="F164" s="190">
        <f t="shared" si="27"/>
        <v>-1.0381048971312665</v>
      </c>
      <c r="G164" s="189">
        <v>3.3383458646616542</v>
      </c>
      <c r="H164" s="190">
        <f t="shared" si="27"/>
        <v>1.6831734508685507</v>
      </c>
      <c r="I164" s="189">
        <v>2.2708333333333335</v>
      </c>
      <c r="J164" s="190">
        <f t="shared" si="27"/>
        <v>-1.0675125313283207</v>
      </c>
      <c r="K164" s="189">
        <v>1.6279069767441861</v>
      </c>
      <c r="L164" s="190">
        <f t="shared" si="28"/>
        <v>-0.64292635658914743</v>
      </c>
      <c r="M164" s="189">
        <v>2.8382352941176472</v>
      </c>
      <c r="N164" s="190">
        <f t="shared" si="29"/>
        <v>1.2103283173734611</v>
      </c>
    </row>
    <row r="165" spans="2:14" x14ac:dyDescent="0.25">
      <c r="B165" s="119" t="s">
        <v>77</v>
      </c>
      <c r="C165" s="189">
        <v>2.1</v>
      </c>
      <c r="D165" s="190">
        <v>-4.5631067961164895E-2</v>
      </c>
      <c r="E165" s="189">
        <v>3.26056338028169</v>
      </c>
      <c r="F165" s="190">
        <f t="shared" si="27"/>
        <v>1.1605633802816899</v>
      </c>
      <c r="G165" s="189">
        <v>2.3025830258302582</v>
      </c>
      <c r="H165" s="190">
        <f t="shared" si="27"/>
        <v>-0.95798035445143181</v>
      </c>
      <c r="I165" s="189">
        <v>2.3293768545994067</v>
      </c>
      <c r="J165" s="190">
        <f t="shared" si="27"/>
        <v>2.6793828769148487E-2</v>
      </c>
      <c r="K165" s="189">
        <v>2.2954545454545454</v>
      </c>
      <c r="L165" s="190">
        <f t="shared" si="28"/>
        <v>-3.3922309144861273E-2</v>
      </c>
      <c r="M165" s="189">
        <v>2.3010204081632653</v>
      </c>
      <c r="N165" s="190">
        <f t="shared" si="29"/>
        <v>5.5658627087198376E-3</v>
      </c>
    </row>
    <row r="166" spans="2:14" x14ac:dyDescent="0.25">
      <c r="B166" s="119" t="s">
        <v>79</v>
      </c>
      <c r="C166" s="189" t="s">
        <v>229</v>
      </c>
      <c r="D166" s="190" t="s">
        <v>229</v>
      </c>
      <c r="E166" s="189">
        <v>2.4761904761904763</v>
      </c>
      <c r="F166" s="190" t="str">
        <f>IFERROR(E166-C166,"-")</f>
        <v>-</v>
      </c>
      <c r="G166" s="189">
        <v>1.7475728155339805</v>
      </c>
      <c r="H166" s="190">
        <f>IFERROR(G166-E166,"-")</f>
        <v>-0.7286176606564958</v>
      </c>
      <c r="I166" s="189">
        <v>2.3777777777777778</v>
      </c>
      <c r="J166" s="190">
        <f>IFERROR(I166-G166,"-")</f>
        <v>0.6302049622437973</v>
      </c>
      <c r="K166" s="189">
        <v>2.1906976744186046</v>
      </c>
      <c r="L166" s="190">
        <f>IFERROR(K166-I166,"-")</f>
        <v>-0.18708010335917313</v>
      </c>
      <c r="M166" s="189">
        <v>2.639751552795031</v>
      </c>
      <c r="N166" s="190">
        <f t="shared" si="29"/>
        <v>0.44905387837642641</v>
      </c>
    </row>
    <row r="167" spans="2:14" x14ac:dyDescent="0.25">
      <c r="B167" s="119" t="s">
        <v>81</v>
      </c>
      <c r="C167" s="189" t="s">
        <v>229</v>
      </c>
      <c r="D167" s="190" t="s">
        <v>229</v>
      </c>
      <c r="E167" s="189">
        <v>2.0104712041884816</v>
      </c>
      <c r="F167" s="190" t="str">
        <f t="shared" ref="F167:J175" si="30">IFERROR(E167-C167,"-")</f>
        <v>-</v>
      </c>
      <c r="G167" s="189">
        <v>2.1685393258426968</v>
      </c>
      <c r="H167" s="190">
        <f t="shared" si="30"/>
        <v>0.15806812165421524</v>
      </c>
      <c r="I167" s="189">
        <v>1.8509316770186335</v>
      </c>
      <c r="J167" s="190">
        <f t="shared" si="30"/>
        <v>-0.31760764882406334</v>
      </c>
      <c r="K167" s="189">
        <v>1.8714285714285714</v>
      </c>
      <c r="L167" s="190">
        <f t="shared" ref="L167:L175" si="31">IFERROR(K167-I167,"-")</f>
        <v>2.049689440993796E-2</v>
      </c>
      <c r="M167" s="189">
        <v>2.4342105263157894</v>
      </c>
      <c r="N167" s="190">
        <f t="shared" si="29"/>
        <v>0.56278195488721794</v>
      </c>
    </row>
    <row r="168" spans="2:14" x14ac:dyDescent="0.25">
      <c r="B168" s="119" t="s">
        <v>83</v>
      </c>
      <c r="C168" s="189" t="s">
        <v>229</v>
      </c>
      <c r="D168" s="190" t="s">
        <v>229</v>
      </c>
      <c r="E168" s="189">
        <v>2.1337209302325579</v>
      </c>
      <c r="F168" s="190" t="str">
        <f t="shared" si="30"/>
        <v>-</v>
      </c>
      <c r="G168" s="189">
        <v>2.5655737704918034</v>
      </c>
      <c r="H168" s="190">
        <f t="shared" si="30"/>
        <v>0.43185284025924542</v>
      </c>
      <c r="I168" s="189">
        <v>3.08</v>
      </c>
      <c r="J168" s="190">
        <f t="shared" si="30"/>
        <v>0.51442622950819672</v>
      </c>
      <c r="K168" s="189">
        <v>3.1714285714285713</v>
      </c>
      <c r="L168" s="190">
        <f t="shared" si="31"/>
        <v>9.1428571428571193E-2</v>
      </c>
      <c r="M168" s="189"/>
      <c r="N168" s="190"/>
    </row>
    <row r="169" spans="2:14" x14ac:dyDescent="0.25">
      <c r="B169" s="119" t="s">
        <v>85</v>
      </c>
      <c r="C169" s="189" t="s">
        <v>229</v>
      </c>
      <c r="D169" s="190" t="s">
        <v>229</v>
      </c>
      <c r="E169" s="189">
        <v>2.3461538461538463</v>
      </c>
      <c r="F169" s="190" t="str">
        <f t="shared" si="30"/>
        <v>-</v>
      </c>
      <c r="G169" s="189">
        <v>2.5481927710843375</v>
      </c>
      <c r="H169" s="190">
        <f t="shared" si="30"/>
        <v>0.20203892493049125</v>
      </c>
      <c r="I169" s="189">
        <v>2</v>
      </c>
      <c r="J169" s="190">
        <f t="shared" si="30"/>
        <v>-0.5481927710843375</v>
      </c>
      <c r="K169" s="189">
        <v>3.290909090909091</v>
      </c>
      <c r="L169" s="190">
        <f t="shared" si="31"/>
        <v>1.290909090909091</v>
      </c>
      <c r="M169" s="189"/>
      <c r="N169" s="190"/>
    </row>
    <row r="170" spans="2:14" x14ac:dyDescent="0.25">
      <c r="B170" s="119" t="s">
        <v>87</v>
      </c>
      <c r="C170" s="189">
        <v>6.4857142857142858</v>
      </c>
      <c r="D170" s="190">
        <v>2.0837042354630295</v>
      </c>
      <c r="E170" s="189">
        <v>3.07981220657277</v>
      </c>
      <c r="F170" s="190">
        <f t="shared" si="30"/>
        <v>-3.4059020791415158</v>
      </c>
      <c r="G170" s="189">
        <v>3.5762711864406778</v>
      </c>
      <c r="H170" s="190">
        <f t="shared" si="30"/>
        <v>0.49645897986790777</v>
      </c>
      <c r="I170" s="189">
        <v>3.0673076923076925</v>
      </c>
      <c r="J170" s="190">
        <f t="shared" si="30"/>
        <v>-0.50896349413298525</v>
      </c>
      <c r="K170" s="189">
        <v>4.3552631578947372</v>
      </c>
      <c r="L170" s="190">
        <f t="shared" si="31"/>
        <v>1.2879554655870447</v>
      </c>
      <c r="M170" s="189"/>
      <c r="N170" s="190"/>
    </row>
    <row r="171" spans="2:14" x14ac:dyDescent="0.25">
      <c r="B171" s="119" t="s">
        <v>89</v>
      </c>
      <c r="C171" s="189">
        <v>4.833333333333333</v>
      </c>
      <c r="D171" s="190">
        <v>1.7168284789644011</v>
      </c>
      <c r="E171" s="189">
        <v>2.7171717171717171</v>
      </c>
      <c r="F171" s="190">
        <f t="shared" si="30"/>
        <v>-2.1161616161616159</v>
      </c>
      <c r="G171" s="189">
        <v>2.2768166089965396</v>
      </c>
      <c r="H171" s="190">
        <f t="shared" si="30"/>
        <v>-0.44035510817517753</v>
      </c>
      <c r="I171" s="189">
        <v>2.4294871794871793</v>
      </c>
      <c r="J171" s="190">
        <f t="shared" si="30"/>
        <v>0.1526705704906397</v>
      </c>
      <c r="K171" s="189">
        <v>5.2709359605911326</v>
      </c>
      <c r="L171" s="190">
        <f t="shared" si="31"/>
        <v>2.8414487811039533</v>
      </c>
      <c r="M171" s="189"/>
      <c r="N171" s="190"/>
    </row>
    <row r="172" spans="2:14" x14ac:dyDescent="0.25">
      <c r="B172" s="119" t="s">
        <v>91</v>
      </c>
      <c r="C172" s="189">
        <v>1.25</v>
      </c>
      <c r="D172" s="190">
        <v>-2.2868421052631578</v>
      </c>
      <c r="E172" s="189">
        <v>1.667621776504298</v>
      </c>
      <c r="F172" s="190">
        <f t="shared" si="30"/>
        <v>0.41762177650429799</v>
      </c>
      <c r="G172" s="189">
        <v>1.8366013071895424</v>
      </c>
      <c r="H172" s="190">
        <f t="shared" si="30"/>
        <v>0.16897953068524441</v>
      </c>
      <c r="I172" s="189">
        <v>2.4305084745762713</v>
      </c>
      <c r="J172" s="190">
        <f t="shared" si="30"/>
        <v>0.59390716738672888</v>
      </c>
      <c r="K172" s="189">
        <v>2.9541666666666666</v>
      </c>
      <c r="L172" s="190">
        <f t="shared" si="31"/>
        <v>0.52365819209039532</v>
      </c>
      <c r="M172" s="189"/>
      <c r="N172" s="190"/>
    </row>
    <row r="173" spans="2:14" x14ac:dyDescent="0.25">
      <c r="B173" s="119" t="s">
        <v>93</v>
      </c>
      <c r="C173" s="189">
        <v>1.4166666666666667</v>
      </c>
      <c r="D173" s="190">
        <v>-1.3603117505995204</v>
      </c>
      <c r="E173" s="189">
        <v>2.2012987012987013</v>
      </c>
      <c r="F173" s="190">
        <f t="shared" si="30"/>
        <v>0.78463203463203457</v>
      </c>
      <c r="G173" s="189">
        <v>1.94921875</v>
      </c>
      <c r="H173" s="190">
        <f t="shared" si="30"/>
        <v>-0.25207995129870131</v>
      </c>
      <c r="I173" s="189">
        <v>2.6737288135593222</v>
      </c>
      <c r="J173" s="190">
        <f t="shared" si="30"/>
        <v>0.72451006355932224</v>
      </c>
      <c r="K173" s="189">
        <v>2.6408839779005526</v>
      </c>
      <c r="L173" s="190">
        <f t="shared" si="31"/>
        <v>-3.2844835658769611E-2</v>
      </c>
      <c r="M173" s="189"/>
      <c r="N173" s="190"/>
    </row>
    <row r="174" spans="2:14" x14ac:dyDescent="0.25">
      <c r="B174" s="119" t="s">
        <v>95</v>
      </c>
      <c r="C174" s="189">
        <v>3.2307692307692308</v>
      </c>
      <c r="D174" s="190">
        <v>1.3427692307692309</v>
      </c>
      <c r="E174" s="189">
        <v>2.9523809523809526</v>
      </c>
      <c r="F174" s="190">
        <f t="shared" si="30"/>
        <v>-0.27838827838827829</v>
      </c>
      <c r="G174" s="189">
        <v>2.2865013774104681</v>
      </c>
      <c r="H174" s="190">
        <f t="shared" si="30"/>
        <v>-0.66587957497048444</v>
      </c>
      <c r="I174" s="189">
        <v>1.9511400651465798</v>
      </c>
      <c r="J174" s="190">
        <f t="shared" si="30"/>
        <v>-0.33536131226388832</v>
      </c>
      <c r="K174" s="189">
        <v>3.0063291139240507</v>
      </c>
      <c r="L174" s="190">
        <f t="shared" si="31"/>
        <v>1.0551890487774709</v>
      </c>
      <c r="M174" s="189"/>
      <c r="N174" s="190"/>
    </row>
    <row r="175" spans="2:14" ht="15.75" x14ac:dyDescent="0.25">
      <c r="B175" s="122" t="s">
        <v>32</v>
      </c>
      <c r="C175" s="191">
        <v>2.7922794117647061</v>
      </c>
      <c r="D175" s="192">
        <v>-0.31476541897637356</v>
      </c>
      <c r="E175" s="191">
        <v>2.3587088915956151</v>
      </c>
      <c r="F175" s="192">
        <f t="shared" si="30"/>
        <v>-0.43357052016909092</v>
      </c>
      <c r="G175" s="191">
        <v>2.3295702840495265</v>
      </c>
      <c r="H175" s="192">
        <f t="shared" si="30"/>
        <v>-2.9138607546088657E-2</v>
      </c>
      <c r="I175" s="191">
        <v>2.3059143439836847</v>
      </c>
      <c r="J175" s="192">
        <f t="shared" si="30"/>
        <v>-2.3655940065841818E-2</v>
      </c>
      <c r="K175" s="191">
        <v>2.9017391304347826</v>
      </c>
      <c r="L175" s="192">
        <f t="shared" si="31"/>
        <v>0.59582478645109793</v>
      </c>
      <c r="M175" s="191">
        <v>2.5365044247787609</v>
      </c>
      <c r="N175" s="192">
        <v>0.3510966994568725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79" t="s">
        <v>285</v>
      </c>
      <c r="C180" s="279"/>
      <c r="D180" s="279"/>
      <c r="E180" s="279"/>
      <c r="F180" s="279"/>
      <c r="G180" s="279"/>
      <c r="H180" s="279"/>
      <c r="I180" s="279"/>
      <c r="J180" s="279"/>
      <c r="K180" s="279"/>
      <c r="L180" s="279"/>
      <c r="M180" s="279"/>
      <c r="N180" s="279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1" t="s">
        <v>121</v>
      </c>
      <c r="D182" s="302"/>
      <c r="E182" s="302"/>
      <c r="F182" s="302"/>
      <c r="G182" s="302"/>
      <c r="H182" s="302"/>
      <c r="I182" s="302"/>
      <c r="J182" s="302"/>
      <c r="K182" s="302"/>
      <c r="L182" s="302"/>
      <c r="M182" s="302"/>
      <c r="N182" s="302"/>
    </row>
    <row r="183" spans="1:15" ht="22.5" thickTop="1" thickBot="1" x14ac:dyDescent="0.3">
      <c r="B183" s="111"/>
      <c r="C183" s="303">
        <v>2020</v>
      </c>
      <c r="D183" s="304"/>
      <c r="E183" s="305">
        <v>2021</v>
      </c>
      <c r="F183" s="304"/>
      <c r="G183" s="305">
        <v>2022</v>
      </c>
      <c r="H183" s="304"/>
      <c r="I183" s="305">
        <v>2023</v>
      </c>
      <c r="J183" s="304"/>
      <c r="K183" s="305">
        <v>2024</v>
      </c>
      <c r="L183" s="304"/>
      <c r="M183" s="305">
        <v>2025</v>
      </c>
      <c r="N183" s="306"/>
    </row>
    <row r="184" spans="1:15" ht="16.5" thickTop="1" thickBot="1" x14ac:dyDescent="0.3">
      <c r="B184" s="87"/>
      <c r="C184" s="116" t="s">
        <v>71</v>
      </c>
      <c r="D184" s="117" t="str">
        <f>CONCATENATE("dif ",RIGHT(C183,2),"/",RIGHT(C183-1,2))</f>
        <v>dif 20/19</v>
      </c>
      <c r="E184" s="118" t="s">
        <v>71</v>
      </c>
      <c r="F184" s="117" t="str">
        <f>CONCATENATE("dif ",RIGHT(E183,2),"/",RIGHT(C183,2))</f>
        <v>dif 21/20</v>
      </c>
      <c r="G184" s="118" t="s">
        <v>71</v>
      </c>
      <c r="H184" s="117" t="str">
        <f>CONCATENATE("dif ",RIGHT(G183,2),"/",RIGHT(E183,2))</f>
        <v>dif 22/21</v>
      </c>
      <c r="I184" s="118" t="s">
        <v>71</v>
      </c>
      <c r="J184" s="117" t="str">
        <f>CONCATENATE("dif ",RIGHT(I183,2),"/",RIGHT(G183,2))</f>
        <v>dif 23/22</v>
      </c>
      <c r="K184" s="118" t="s">
        <v>71</v>
      </c>
      <c r="L184" s="117" t="str">
        <f>CONCATENATE("dif ",RIGHT(K183,2),"/",RIGHT(I183,2))</f>
        <v>dif 24/23</v>
      </c>
      <c r="M184" s="118" t="s">
        <v>71</v>
      </c>
      <c r="N184" s="117" t="str">
        <f>CONCATENATE("dif ",RIGHT(M183,2),"/",RIGHT(K183,2))</f>
        <v>dif 25/24</v>
      </c>
    </row>
    <row r="185" spans="1:15" x14ac:dyDescent="0.25">
      <c r="A185" s="125"/>
      <c r="B185" s="119" t="s">
        <v>73</v>
      </c>
      <c r="C185" s="189">
        <v>3.8571428571428572</v>
      </c>
      <c r="D185" s="190">
        <v>-3.4615384615384612</v>
      </c>
      <c r="E185" s="189">
        <v>4.1111111111111107</v>
      </c>
      <c r="F185" s="190">
        <f t="shared" ref="F185:J187" si="32">IFERROR(E185-C185,"-")</f>
        <v>0.25396825396825351</v>
      </c>
      <c r="G185" s="189">
        <v>4.0224719101123592</v>
      </c>
      <c r="H185" s="190">
        <f t="shared" si="32"/>
        <v>-8.8639200998751555E-2</v>
      </c>
      <c r="I185" s="189">
        <v>3.263157894736842</v>
      </c>
      <c r="J185" s="190">
        <f t="shared" si="32"/>
        <v>-0.75931401537551713</v>
      </c>
      <c r="K185" s="189">
        <v>3.9939393939393941</v>
      </c>
      <c r="L185" s="190">
        <f t="shared" ref="L185:L187" si="33">IFERROR(K185-I185,"-")</f>
        <v>0.73078149920255209</v>
      </c>
      <c r="M185" s="189">
        <v>3.3761467889908259</v>
      </c>
      <c r="N185" s="190">
        <f t="shared" ref="N185:N189" si="34">IFERROR(M185-K185,"-")</f>
        <v>-0.61779260494856825</v>
      </c>
    </row>
    <row r="186" spans="1:15" x14ac:dyDescent="0.25">
      <c r="B186" s="119" t="s">
        <v>75</v>
      </c>
      <c r="C186" s="189">
        <v>3.5</v>
      </c>
      <c r="D186" s="190">
        <v>-3.4557522123893802</v>
      </c>
      <c r="E186" s="189">
        <v>2</v>
      </c>
      <c r="F186" s="190">
        <f t="shared" si="32"/>
        <v>-1.5</v>
      </c>
      <c r="G186" s="189">
        <v>2.0849056603773586</v>
      </c>
      <c r="H186" s="190">
        <f t="shared" si="32"/>
        <v>8.4905660377358583E-2</v>
      </c>
      <c r="I186" s="189">
        <v>3.7878787878787881</v>
      </c>
      <c r="J186" s="190">
        <f t="shared" si="32"/>
        <v>1.7029731275014295</v>
      </c>
      <c r="K186" s="189">
        <v>2.9772727272727271</v>
      </c>
      <c r="L186" s="190">
        <f t="shared" si="33"/>
        <v>-0.810606060606061</v>
      </c>
      <c r="M186" s="189">
        <v>3.693548387096774</v>
      </c>
      <c r="N186" s="190">
        <f t="shared" si="34"/>
        <v>0.71627565982404695</v>
      </c>
    </row>
    <row r="187" spans="1:15" x14ac:dyDescent="0.25">
      <c r="B187" s="119" t="s">
        <v>77</v>
      </c>
      <c r="C187" s="189">
        <v>7</v>
      </c>
      <c r="D187" s="190">
        <v>-2.3116883116883109</v>
      </c>
      <c r="E187" s="189">
        <v>1.2941176470588236</v>
      </c>
      <c r="F187" s="190">
        <f t="shared" si="32"/>
        <v>-5.7058823529411766</v>
      </c>
      <c r="G187" s="189">
        <v>3.8448275862068964</v>
      </c>
      <c r="H187" s="190">
        <f t="shared" si="32"/>
        <v>2.5507099391480725</v>
      </c>
      <c r="I187" s="189">
        <v>4.1473684210526311</v>
      </c>
      <c r="J187" s="190">
        <f t="shared" si="32"/>
        <v>0.3025408348457348</v>
      </c>
      <c r="K187" s="189">
        <v>3.2682926829268291</v>
      </c>
      <c r="L187" s="190">
        <f t="shared" si="33"/>
        <v>-0.87907573812580209</v>
      </c>
      <c r="M187" s="189">
        <v>1.6585365853658536</v>
      </c>
      <c r="N187" s="190">
        <f t="shared" si="34"/>
        <v>-1.6097560975609755</v>
      </c>
    </row>
    <row r="188" spans="1:15" x14ac:dyDescent="0.25">
      <c r="B188" s="119" t="s">
        <v>79</v>
      </c>
      <c r="C188" s="189" t="s">
        <v>229</v>
      </c>
      <c r="D188" s="190" t="s">
        <v>229</v>
      </c>
      <c r="E188" s="189">
        <v>2.8888888888888888</v>
      </c>
      <c r="F188" s="190" t="str">
        <f>IFERROR(E188-C188,"-")</f>
        <v>-</v>
      </c>
      <c r="G188" s="189">
        <v>4.098591549295775</v>
      </c>
      <c r="H188" s="190">
        <f>IFERROR(G188-E188,"-")</f>
        <v>1.2097026604068861</v>
      </c>
      <c r="I188" s="189">
        <v>4.5074626865671643</v>
      </c>
      <c r="J188" s="190">
        <f>IFERROR(I188-G188,"-")</f>
        <v>0.40887113727138935</v>
      </c>
      <c r="K188" s="189">
        <v>5.5333333333333332</v>
      </c>
      <c r="L188" s="190">
        <f>IFERROR(K188-I188,"-")</f>
        <v>1.0258706467661689</v>
      </c>
      <c r="M188" s="189">
        <v>3.8985507246376812</v>
      </c>
      <c r="N188" s="190">
        <f t="shared" si="34"/>
        <v>-1.6347826086956521</v>
      </c>
    </row>
    <row r="189" spans="1:15" x14ac:dyDescent="0.25">
      <c r="B189" s="119" t="s">
        <v>81</v>
      </c>
      <c r="C189" s="189" t="s">
        <v>229</v>
      </c>
      <c r="D189" s="190" t="s">
        <v>229</v>
      </c>
      <c r="E189" s="189">
        <v>2.0909090909090908</v>
      </c>
      <c r="F189" s="190" t="str">
        <f t="shared" ref="F189:J197" si="35">IFERROR(E189-C189,"-")</f>
        <v>-</v>
      </c>
      <c r="G189" s="189">
        <v>5.3</v>
      </c>
      <c r="H189" s="190">
        <f t="shared" si="35"/>
        <v>3.209090909090909</v>
      </c>
      <c r="I189" s="189">
        <v>2.6585365853658538</v>
      </c>
      <c r="J189" s="190">
        <f t="shared" si="35"/>
        <v>-2.641463414634146</v>
      </c>
      <c r="K189" s="189">
        <v>1.7142857142857142</v>
      </c>
      <c r="L189" s="190">
        <f t="shared" ref="L189:L197" si="36">IFERROR(K189-I189,"-")</f>
        <v>-0.94425087108013961</v>
      </c>
      <c r="M189" s="189">
        <v>2.9736842105263159</v>
      </c>
      <c r="N189" s="190">
        <f t="shared" si="34"/>
        <v>1.2593984962406017</v>
      </c>
    </row>
    <row r="190" spans="1:15" x14ac:dyDescent="0.25">
      <c r="B190" s="119" t="s">
        <v>122</v>
      </c>
      <c r="C190" s="189" t="s">
        <v>229</v>
      </c>
      <c r="D190" s="190" t="s">
        <v>229</v>
      </c>
      <c r="E190" s="189">
        <v>3.5555555555555554</v>
      </c>
      <c r="F190" s="190" t="str">
        <f t="shared" si="35"/>
        <v>-</v>
      </c>
      <c r="G190" s="189">
        <v>2.5609756097560976</v>
      </c>
      <c r="H190" s="190">
        <f t="shared" si="35"/>
        <v>-0.99457994579945774</v>
      </c>
      <c r="I190" s="189">
        <v>4.5862068965517242</v>
      </c>
      <c r="J190" s="190">
        <f t="shared" si="35"/>
        <v>2.0252312867956266</v>
      </c>
      <c r="K190" s="189">
        <v>2.7142857142857144</v>
      </c>
      <c r="L190" s="190">
        <f t="shared" si="36"/>
        <v>-1.8719211822660098</v>
      </c>
      <c r="M190" s="189"/>
      <c r="N190" s="190"/>
    </row>
    <row r="191" spans="1:15" x14ac:dyDescent="0.25">
      <c r="B191" s="119" t="s">
        <v>85</v>
      </c>
      <c r="C191" s="189" t="s">
        <v>229</v>
      </c>
      <c r="D191" s="190" t="s">
        <v>229</v>
      </c>
      <c r="E191" s="189">
        <v>3.6666666666666665</v>
      </c>
      <c r="F191" s="190" t="str">
        <f t="shared" si="35"/>
        <v>-</v>
      </c>
      <c r="G191" s="189">
        <v>1.8235294117647058</v>
      </c>
      <c r="H191" s="190">
        <f t="shared" si="35"/>
        <v>-1.8431372549019607</v>
      </c>
      <c r="I191" s="189">
        <v>4.875</v>
      </c>
      <c r="J191" s="190">
        <f t="shared" si="35"/>
        <v>3.0514705882352944</v>
      </c>
      <c r="K191" s="189">
        <v>2</v>
      </c>
      <c r="L191" s="190">
        <f t="shared" si="36"/>
        <v>-2.875</v>
      </c>
      <c r="M191" s="189"/>
      <c r="N191" s="190"/>
    </row>
    <row r="192" spans="1:15" x14ac:dyDescent="0.25">
      <c r="B192" s="119" t="s">
        <v>87</v>
      </c>
      <c r="C192" s="189">
        <v>4.25</v>
      </c>
      <c r="D192" s="190">
        <v>-0.21153846153846168</v>
      </c>
      <c r="E192" s="189">
        <v>3.8823529411764706</v>
      </c>
      <c r="F192" s="190">
        <f t="shared" si="35"/>
        <v>-0.36764705882352944</v>
      </c>
      <c r="G192" s="189">
        <v>6.520833333333333</v>
      </c>
      <c r="H192" s="190">
        <f t="shared" si="35"/>
        <v>2.6384803921568625</v>
      </c>
      <c r="I192" s="189">
        <v>4.9824561403508776</v>
      </c>
      <c r="J192" s="190">
        <f t="shared" si="35"/>
        <v>-1.5383771929824555</v>
      </c>
      <c r="K192" s="189">
        <v>7.05</v>
      </c>
      <c r="L192" s="190">
        <f t="shared" si="36"/>
        <v>2.0675438596491222</v>
      </c>
      <c r="M192" s="189"/>
      <c r="N192" s="190"/>
    </row>
    <row r="193" spans="2:15" x14ac:dyDescent="0.25">
      <c r="B193" s="119" t="s">
        <v>89</v>
      </c>
      <c r="C193" s="189">
        <v>1</v>
      </c>
      <c r="D193" s="190">
        <v>-7.384615384615385</v>
      </c>
      <c r="E193" s="189">
        <v>6.1904761904761907</v>
      </c>
      <c r="F193" s="190">
        <f t="shared" si="35"/>
        <v>5.1904761904761907</v>
      </c>
      <c r="G193" s="189">
        <v>3.5925925925925926</v>
      </c>
      <c r="H193" s="190">
        <f t="shared" si="35"/>
        <v>-2.5978835978835981</v>
      </c>
      <c r="I193" s="189">
        <v>3.0555555555555554</v>
      </c>
      <c r="J193" s="190">
        <f t="shared" si="35"/>
        <v>-0.5370370370370372</v>
      </c>
      <c r="K193" s="189">
        <v>6.9253731343283578</v>
      </c>
      <c r="L193" s="190">
        <f t="shared" si="36"/>
        <v>3.8698175787728024</v>
      </c>
      <c r="M193" s="189"/>
      <c r="N193" s="190"/>
    </row>
    <row r="194" spans="2:15" x14ac:dyDescent="0.25">
      <c r="B194" s="119" t="s">
        <v>91</v>
      </c>
      <c r="C194" s="189">
        <v>6.25</v>
      </c>
      <c r="D194" s="190">
        <v>3.4404761904761907</v>
      </c>
      <c r="E194" s="189">
        <v>2.1971830985915495</v>
      </c>
      <c r="F194" s="190">
        <f t="shared" si="35"/>
        <v>-4.0528169014084501</v>
      </c>
      <c r="G194" s="189">
        <v>3.8333333333333335</v>
      </c>
      <c r="H194" s="190">
        <f t="shared" si="35"/>
        <v>1.636150234741784</v>
      </c>
      <c r="I194" s="189">
        <v>2.4133333333333336</v>
      </c>
      <c r="J194" s="190">
        <f t="shared" si="35"/>
        <v>-1.42</v>
      </c>
      <c r="K194" s="189">
        <v>5.0574712643678161</v>
      </c>
      <c r="L194" s="190">
        <f t="shared" si="36"/>
        <v>2.6441379310344826</v>
      </c>
      <c r="M194" s="189"/>
      <c r="N194" s="190"/>
    </row>
    <row r="195" spans="2:15" x14ac:dyDescent="0.25">
      <c r="B195" s="119" t="s">
        <v>93</v>
      </c>
      <c r="C195" s="189">
        <v>10.5</v>
      </c>
      <c r="D195" s="190">
        <v>6.3082191780821919</v>
      </c>
      <c r="E195" s="189">
        <v>2.9473684210526314</v>
      </c>
      <c r="F195" s="190">
        <f t="shared" si="35"/>
        <v>-7.5526315789473681</v>
      </c>
      <c r="G195" s="189">
        <v>1.8409090909090908</v>
      </c>
      <c r="H195" s="190">
        <f t="shared" si="35"/>
        <v>-1.1064593301435406</v>
      </c>
      <c r="I195" s="189">
        <v>4.36231884057971</v>
      </c>
      <c r="J195" s="190">
        <f t="shared" si="35"/>
        <v>2.5214097496706191</v>
      </c>
      <c r="K195" s="189">
        <v>2.8571428571428572</v>
      </c>
      <c r="L195" s="190">
        <f t="shared" si="36"/>
        <v>-1.5051759834368528</v>
      </c>
      <c r="M195" s="189"/>
      <c r="N195" s="190"/>
    </row>
    <row r="196" spans="2:15" x14ac:dyDescent="0.25">
      <c r="B196" s="119" t="s">
        <v>95</v>
      </c>
      <c r="C196" s="189">
        <v>35.5</v>
      </c>
      <c r="D196" s="190">
        <v>29.98</v>
      </c>
      <c r="E196" s="189">
        <v>2.7735849056603774</v>
      </c>
      <c r="F196" s="190">
        <f t="shared" si="35"/>
        <v>-32.726415094339622</v>
      </c>
      <c r="G196" s="189">
        <v>3.5396825396825395</v>
      </c>
      <c r="H196" s="190">
        <f t="shared" si="35"/>
        <v>0.76609763402216213</v>
      </c>
      <c r="I196" s="189">
        <v>2.7608695652173911</v>
      </c>
      <c r="J196" s="190">
        <f t="shared" si="35"/>
        <v>-0.77881297446514841</v>
      </c>
      <c r="K196" s="189">
        <v>3.0504201680672267</v>
      </c>
      <c r="L196" s="190">
        <f t="shared" si="36"/>
        <v>0.28955060284983558</v>
      </c>
      <c r="M196" s="189"/>
      <c r="N196" s="190"/>
    </row>
    <row r="197" spans="2:15" ht="15.75" x14ac:dyDescent="0.25">
      <c r="B197" s="122" t="s">
        <v>32</v>
      </c>
      <c r="C197" s="191">
        <v>4.7816593886462879</v>
      </c>
      <c r="D197" s="192">
        <v>-1.4646962964849077</v>
      </c>
      <c r="E197" s="191">
        <v>3.0651260504201683</v>
      </c>
      <c r="F197" s="192">
        <f t="shared" si="35"/>
        <v>-1.7165333382261196</v>
      </c>
      <c r="G197" s="191">
        <v>3.4307458143074583</v>
      </c>
      <c r="H197" s="192">
        <f t="shared" si="35"/>
        <v>0.36561976388729001</v>
      </c>
      <c r="I197" s="191">
        <v>3.7066290550070522</v>
      </c>
      <c r="J197" s="192">
        <f t="shared" si="35"/>
        <v>0.27588324069959391</v>
      </c>
      <c r="K197" s="191">
        <v>4.0839506172839508</v>
      </c>
      <c r="L197" s="192">
        <f t="shared" si="36"/>
        <v>0.37732156227689861</v>
      </c>
      <c r="M197" s="191">
        <v>3.1848341232227488</v>
      </c>
      <c r="N197" s="192">
        <v>-0.56193590261704429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79" t="s">
        <v>286</v>
      </c>
      <c r="C202" s="279"/>
      <c r="D202" s="279"/>
      <c r="E202" s="279"/>
      <c r="F202" s="279"/>
      <c r="G202" s="279"/>
      <c r="H202" s="279"/>
      <c r="I202" s="279"/>
      <c r="J202" s="279"/>
      <c r="K202" s="279"/>
      <c r="L202" s="279"/>
      <c r="M202" s="279"/>
      <c r="N202" s="279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1" t="s">
        <v>125</v>
      </c>
      <c r="D204" s="302"/>
      <c r="E204" s="302"/>
      <c r="F204" s="302"/>
      <c r="G204" s="302"/>
      <c r="H204" s="302"/>
      <c r="I204" s="302"/>
      <c r="J204" s="302"/>
      <c r="K204" s="302"/>
      <c r="L204" s="302"/>
      <c r="M204" s="302"/>
      <c r="N204" s="302"/>
    </row>
    <row r="205" spans="2:15" ht="22.5" thickTop="1" thickBot="1" x14ac:dyDescent="0.3">
      <c r="B205" s="111"/>
      <c r="C205" s="303">
        <v>2020</v>
      </c>
      <c r="D205" s="304"/>
      <c r="E205" s="305">
        <v>2021</v>
      </c>
      <c r="F205" s="304"/>
      <c r="G205" s="305">
        <v>2022</v>
      </c>
      <c r="H205" s="304"/>
      <c r="I205" s="305">
        <v>2023</v>
      </c>
      <c r="J205" s="304"/>
      <c r="K205" s="305">
        <v>2024</v>
      </c>
      <c r="L205" s="304"/>
      <c r="M205" s="305">
        <v>2025</v>
      </c>
      <c r="N205" s="306"/>
    </row>
    <row r="206" spans="2:15" ht="16.5" thickTop="1" thickBot="1" x14ac:dyDescent="0.3">
      <c r="B206" s="87"/>
      <c r="C206" s="116" t="s">
        <v>71</v>
      </c>
      <c r="D206" s="117" t="str">
        <f>CONCATENATE("dif ",RIGHT(C205,2),"/",RIGHT(C205-1,2))</f>
        <v>dif 20/19</v>
      </c>
      <c r="E206" s="118" t="s">
        <v>71</v>
      </c>
      <c r="F206" s="117" t="str">
        <f>CONCATENATE("dif ",RIGHT(E205,2),"/",RIGHT(C205,2))</f>
        <v>dif 21/20</v>
      </c>
      <c r="G206" s="118" t="s">
        <v>71</v>
      </c>
      <c r="H206" s="117" t="str">
        <f>CONCATENATE("dif ",RIGHT(G205,2),"/",RIGHT(E205,2))</f>
        <v>dif 22/21</v>
      </c>
      <c r="I206" s="118" t="s">
        <v>71</v>
      </c>
      <c r="J206" s="117" t="str">
        <f>CONCATENATE("dif ",RIGHT(I205,2),"/",RIGHT(G205,2))</f>
        <v>dif 23/22</v>
      </c>
      <c r="K206" s="118" t="s">
        <v>71</v>
      </c>
      <c r="L206" s="117" t="str">
        <f>CONCATENATE("dif ",RIGHT(K205,2),"/",RIGHT(I205,2))</f>
        <v>dif 24/23</v>
      </c>
      <c r="M206" s="118" t="s">
        <v>71</v>
      </c>
      <c r="N206" s="117" t="str">
        <f>CONCATENATE("dif ",RIGHT(M205,2),"/",RIGHT(K205,2))</f>
        <v>dif 25/24</v>
      </c>
    </row>
    <row r="207" spans="2:15" x14ac:dyDescent="0.25">
      <c r="B207" s="119" t="s">
        <v>73</v>
      </c>
      <c r="C207" s="189">
        <v>3.1976744186046511</v>
      </c>
      <c r="D207" s="190">
        <v>-0.24677002583979357</v>
      </c>
      <c r="E207" s="189">
        <v>3.6428571428571428</v>
      </c>
      <c r="F207" s="190">
        <f t="shared" ref="F207:J209" si="37">IFERROR(E207-C207,"-")</f>
        <v>0.44518272425249172</v>
      </c>
      <c r="G207" s="189">
        <v>4.6836734693877551</v>
      </c>
      <c r="H207" s="190">
        <f t="shared" si="37"/>
        <v>1.0408163265306123</v>
      </c>
      <c r="I207" s="189">
        <v>2.5125000000000002</v>
      </c>
      <c r="J207" s="190">
        <f t="shared" si="37"/>
        <v>-2.1711734693877549</v>
      </c>
      <c r="K207" s="189">
        <v>3.9393939393939394</v>
      </c>
      <c r="L207" s="190">
        <f t="shared" ref="L207:L209" si="38">IFERROR(K207-I207,"-")</f>
        <v>1.4268939393939393</v>
      </c>
      <c r="M207" s="189">
        <v>4.7446808510638299</v>
      </c>
      <c r="N207" s="190">
        <f t="shared" ref="N207:N211" si="39">IFERROR(M207-K207,"-")</f>
        <v>0.80528691166989042</v>
      </c>
    </row>
    <row r="208" spans="2:15" x14ac:dyDescent="0.25">
      <c r="B208" s="119" t="s">
        <v>75</v>
      </c>
      <c r="C208" s="189">
        <v>2.3858267716535435</v>
      </c>
      <c r="D208" s="190">
        <v>-6.0731896217890791</v>
      </c>
      <c r="E208" s="189">
        <v>33.666666666666664</v>
      </c>
      <c r="F208" s="190">
        <f t="shared" si="37"/>
        <v>31.28083989501312</v>
      </c>
      <c r="G208" s="189">
        <v>3.073394495412844</v>
      </c>
      <c r="H208" s="190">
        <f t="shared" si="37"/>
        <v>-30.593272171253819</v>
      </c>
      <c r="I208" s="189">
        <v>2.52</v>
      </c>
      <c r="J208" s="190">
        <f t="shared" si="37"/>
        <v>-0.55339449541284402</v>
      </c>
      <c r="K208" s="189">
        <v>4.2948717948717947</v>
      </c>
      <c r="L208" s="190">
        <f t="shared" si="38"/>
        <v>1.7748717948717947</v>
      </c>
      <c r="M208" s="189">
        <v>4.4141414141414144</v>
      </c>
      <c r="N208" s="190">
        <f t="shared" si="39"/>
        <v>0.11926961926961965</v>
      </c>
    </row>
    <row r="209" spans="2:15" x14ac:dyDescent="0.25">
      <c r="B209" s="119" t="s">
        <v>77</v>
      </c>
      <c r="C209" s="189">
        <v>2</v>
      </c>
      <c r="D209" s="190">
        <v>-4.34020618556701</v>
      </c>
      <c r="E209" s="189">
        <v>11.714285714285714</v>
      </c>
      <c r="F209" s="190">
        <f t="shared" si="37"/>
        <v>9.7142857142857135</v>
      </c>
      <c r="G209" s="189">
        <v>3.893939393939394</v>
      </c>
      <c r="H209" s="190">
        <f t="shared" si="37"/>
        <v>-7.820346320346319</v>
      </c>
      <c r="I209" s="189">
        <v>3.5217391304347827</v>
      </c>
      <c r="J209" s="190">
        <f t="shared" si="37"/>
        <v>-0.37220026350461133</v>
      </c>
      <c r="K209" s="189">
        <v>4.4060150375939848</v>
      </c>
      <c r="L209" s="190">
        <f t="shared" si="38"/>
        <v>0.88427590715920212</v>
      </c>
      <c r="M209" s="189">
        <v>3.9449541284403669</v>
      </c>
      <c r="N209" s="190">
        <f t="shared" si="39"/>
        <v>-0.46106090915361797</v>
      </c>
    </row>
    <row r="210" spans="2:15" x14ac:dyDescent="0.25">
      <c r="B210" s="119" t="s">
        <v>79</v>
      </c>
      <c r="C210" s="189" t="s">
        <v>229</v>
      </c>
      <c r="D210" s="190" t="s">
        <v>229</v>
      </c>
      <c r="E210" s="189">
        <v>12.222222222222221</v>
      </c>
      <c r="F210" s="190" t="str">
        <f>IFERROR(E210-C210,"-")</f>
        <v>-</v>
      </c>
      <c r="G210" s="189">
        <v>3</v>
      </c>
      <c r="H210" s="190">
        <f>IFERROR(G210-E210,"-")</f>
        <v>-9.2222222222222214</v>
      </c>
      <c r="I210" s="189">
        <v>2.2131147540983607</v>
      </c>
      <c r="J210" s="190">
        <f>IFERROR(I210-G210,"-")</f>
        <v>-0.78688524590163933</v>
      </c>
      <c r="K210" s="189">
        <v>4.134615384615385</v>
      </c>
      <c r="L210" s="190">
        <f>IFERROR(K210-I210,"-")</f>
        <v>1.9215006305170244</v>
      </c>
      <c r="M210" s="189">
        <v>4.898305084745763</v>
      </c>
      <c r="N210" s="190">
        <f t="shared" si="39"/>
        <v>0.76368970013037796</v>
      </c>
    </row>
    <row r="211" spans="2:15" x14ac:dyDescent="0.25">
      <c r="B211" s="119" t="s">
        <v>81</v>
      </c>
      <c r="C211" s="189" t="s">
        <v>229</v>
      </c>
      <c r="D211" s="190" t="s">
        <v>229</v>
      </c>
      <c r="E211" s="189">
        <v>5.9545454545454541</v>
      </c>
      <c r="F211" s="190" t="str">
        <f t="shared" ref="F211:J219" si="40">IFERROR(E211-C211,"-")</f>
        <v>-</v>
      </c>
      <c r="G211" s="189">
        <v>2.5192307692307692</v>
      </c>
      <c r="H211" s="190">
        <f t="shared" si="40"/>
        <v>-3.435314685314685</v>
      </c>
      <c r="I211" s="189">
        <v>4.0434782608695654</v>
      </c>
      <c r="J211" s="190">
        <f t="shared" si="40"/>
        <v>1.5242474916387962</v>
      </c>
      <c r="K211" s="189">
        <v>5.083333333333333</v>
      </c>
      <c r="L211" s="190">
        <f t="shared" ref="L211:L219" si="41">IFERROR(K211-I211,"-")</f>
        <v>1.0398550724637676</v>
      </c>
      <c r="M211" s="189">
        <v>2.8717948717948718</v>
      </c>
      <c r="N211" s="190">
        <f t="shared" si="39"/>
        <v>-2.2115384615384612</v>
      </c>
    </row>
    <row r="212" spans="2:15" x14ac:dyDescent="0.25">
      <c r="B212" s="119" t="s">
        <v>83</v>
      </c>
      <c r="C212" s="189" t="s">
        <v>229</v>
      </c>
      <c r="D212" s="190" t="s">
        <v>229</v>
      </c>
      <c r="E212" s="189">
        <v>4</v>
      </c>
      <c r="F212" s="190" t="str">
        <f t="shared" si="40"/>
        <v>-</v>
      </c>
      <c r="G212" s="189">
        <v>3.4222222222222221</v>
      </c>
      <c r="H212" s="190">
        <f t="shared" si="40"/>
        <v>-0.57777777777777795</v>
      </c>
      <c r="I212" s="189">
        <v>3.9</v>
      </c>
      <c r="J212" s="190">
        <f t="shared" si="40"/>
        <v>0.47777777777777786</v>
      </c>
      <c r="K212" s="189">
        <v>3.0769230769230771</v>
      </c>
      <c r="L212" s="190">
        <f t="shared" si="41"/>
        <v>-0.82307692307692282</v>
      </c>
      <c r="M212" s="189"/>
      <c r="N212" s="190"/>
    </row>
    <row r="213" spans="2:15" x14ac:dyDescent="0.25">
      <c r="B213" s="119" t="s">
        <v>85</v>
      </c>
      <c r="C213" s="189" t="s">
        <v>229</v>
      </c>
      <c r="D213" s="190" t="s">
        <v>229</v>
      </c>
      <c r="E213" s="189">
        <v>5.4</v>
      </c>
      <c r="F213" s="190" t="str">
        <f t="shared" si="40"/>
        <v>-</v>
      </c>
      <c r="G213" s="189">
        <v>5.3098591549295771</v>
      </c>
      <c r="H213" s="190">
        <f t="shared" si="40"/>
        <v>-9.0140845070423303E-2</v>
      </c>
      <c r="I213" s="189">
        <v>3.0256410256410255</v>
      </c>
      <c r="J213" s="190">
        <f t="shared" si="40"/>
        <v>-2.2842181292885515</v>
      </c>
      <c r="K213" s="189">
        <v>5.6585365853658534</v>
      </c>
      <c r="L213" s="190">
        <f t="shared" si="41"/>
        <v>2.6328955597248278</v>
      </c>
      <c r="M213" s="189"/>
      <c r="N213" s="190"/>
    </row>
    <row r="214" spans="2:15" x14ac:dyDescent="0.25">
      <c r="B214" s="119" t="s">
        <v>87</v>
      </c>
      <c r="C214" s="189">
        <v>12.92</v>
      </c>
      <c r="D214" s="190">
        <v>7.3731249999999999</v>
      </c>
      <c r="E214" s="189">
        <v>8.7435897435897427</v>
      </c>
      <c r="F214" s="190">
        <f t="shared" si="40"/>
        <v>-4.1764102564102572</v>
      </c>
      <c r="G214" s="189">
        <v>3.2537313432835822</v>
      </c>
      <c r="H214" s="190">
        <f t="shared" si="40"/>
        <v>-5.4898584003061606</v>
      </c>
      <c r="I214" s="189">
        <v>3.84</v>
      </c>
      <c r="J214" s="190">
        <f t="shared" si="40"/>
        <v>0.5862686567164177</v>
      </c>
      <c r="K214" s="189">
        <v>4.9514563106796112</v>
      </c>
      <c r="L214" s="190">
        <f t="shared" si="41"/>
        <v>1.1114563106796114</v>
      </c>
      <c r="M214" s="189"/>
      <c r="N214" s="190"/>
    </row>
    <row r="215" spans="2:15" x14ac:dyDescent="0.25">
      <c r="B215" s="119" t="s">
        <v>89</v>
      </c>
      <c r="C215" s="189" t="s">
        <v>229</v>
      </c>
      <c r="D215" s="190" t="s">
        <v>229</v>
      </c>
      <c r="E215" s="189">
        <v>4.5</v>
      </c>
      <c r="F215" s="190" t="str">
        <f t="shared" si="40"/>
        <v>-</v>
      </c>
      <c r="G215" s="189">
        <v>2.1489361702127661</v>
      </c>
      <c r="H215" s="190">
        <f t="shared" si="40"/>
        <v>-2.3510638297872339</v>
      </c>
      <c r="I215" s="189">
        <v>3.9166666666666665</v>
      </c>
      <c r="J215" s="190">
        <f t="shared" si="40"/>
        <v>1.7677304964539005</v>
      </c>
      <c r="K215" s="189">
        <v>5.662337662337662</v>
      </c>
      <c r="L215" s="190">
        <f t="shared" si="41"/>
        <v>1.7456709956709955</v>
      </c>
      <c r="M215" s="189"/>
      <c r="N215" s="190"/>
    </row>
    <row r="216" spans="2:15" x14ac:dyDescent="0.25">
      <c r="B216" s="119" t="s">
        <v>91</v>
      </c>
      <c r="C216" s="189">
        <v>4.25</v>
      </c>
      <c r="D216" s="190">
        <v>-0.4568965517241379</v>
      </c>
      <c r="E216" s="189">
        <v>4.9454545454545453</v>
      </c>
      <c r="F216" s="190">
        <f t="shared" si="40"/>
        <v>0.69545454545454533</v>
      </c>
      <c r="G216" s="189">
        <v>2.6509433962264151</v>
      </c>
      <c r="H216" s="190">
        <f t="shared" si="40"/>
        <v>-2.2945111492281303</v>
      </c>
      <c r="I216" s="189">
        <v>3.2222222222222223</v>
      </c>
      <c r="J216" s="190">
        <f t="shared" si="40"/>
        <v>0.57127882599580726</v>
      </c>
      <c r="K216" s="189">
        <v>4.9494949494949498</v>
      </c>
      <c r="L216" s="190">
        <f t="shared" si="41"/>
        <v>1.7272727272727275</v>
      </c>
      <c r="M216" s="189"/>
      <c r="N216" s="190"/>
    </row>
    <row r="217" spans="2:15" x14ac:dyDescent="0.25">
      <c r="B217" s="119" t="s">
        <v>93</v>
      </c>
      <c r="C217" s="189">
        <v>1</v>
      </c>
      <c r="D217" s="190">
        <v>-4.8</v>
      </c>
      <c r="E217" s="189">
        <v>4.854838709677419</v>
      </c>
      <c r="F217" s="190">
        <f t="shared" si="40"/>
        <v>3.854838709677419</v>
      </c>
      <c r="G217" s="189">
        <v>3.4</v>
      </c>
      <c r="H217" s="190">
        <f t="shared" si="40"/>
        <v>-1.4548387096774191</v>
      </c>
      <c r="I217" s="189">
        <v>4.8137931034482762</v>
      </c>
      <c r="J217" s="190">
        <f t="shared" si="40"/>
        <v>1.4137931034482762</v>
      </c>
      <c r="K217" s="189">
        <v>3.5636363636363635</v>
      </c>
      <c r="L217" s="190">
        <f t="shared" si="41"/>
        <v>-1.2501567398119127</v>
      </c>
      <c r="M217" s="189"/>
      <c r="N217" s="190"/>
    </row>
    <row r="218" spans="2:15" x14ac:dyDescent="0.25">
      <c r="B218" s="119" t="s">
        <v>95</v>
      </c>
      <c r="C218" s="189">
        <v>1.9565217391304348</v>
      </c>
      <c r="D218" s="190">
        <v>0.10869565217391308</v>
      </c>
      <c r="E218" s="189">
        <v>5.125</v>
      </c>
      <c r="F218" s="190">
        <f t="shared" si="40"/>
        <v>3.1684782608695654</v>
      </c>
      <c r="G218" s="189">
        <v>4.306451612903226</v>
      </c>
      <c r="H218" s="190">
        <f t="shared" si="40"/>
        <v>-0.81854838709677402</v>
      </c>
      <c r="I218" s="189">
        <v>2.901098901098901</v>
      </c>
      <c r="J218" s="190">
        <f t="shared" si="40"/>
        <v>-1.405352711804325</v>
      </c>
      <c r="K218" s="189">
        <v>4.1592920353982299</v>
      </c>
      <c r="L218" s="190">
        <f t="shared" si="41"/>
        <v>1.2581931342993289</v>
      </c>
      <c r="M218" s="189"/>
      <c r="N218" s="190"/>
    </row>
    <row r="219" spans="2:15" ht="15.75" x14ac:dyDescent="0.25">
      <c r="B219" s="122" t="s">
        <v>32</v>
      </c>
      <c r="C219" s="191">
        <v>3.8098591549295775</v>
      </c>
      <c r="D219" s="192">
        <v>-1.2694842103235007</v>
      </c>
      <c r="E219" s="191">
        <v>5.8116710875331563</v>
      </c>
      <c r="F219" s="192">
        <f t="shared" si="40"/>
        <v>2.0018119326035788</v>
      </c>
      <c r="G219" s="191">
        <v>3.5172811059907834</v>
      </c>
      <c r="H219" s="192">
        <f t="shared" si="40"/>
        <v>-2.2943899815423729</v>
      </c>
      <c r="I219" s="191">
        <v>3.3786057692307692</v>
      </c>
      <c r="J219" s="192">
        <f t="shared" si="40"/>
        <v>-0.1386753367600142</v>
      </c>
      <c r="K219" s="191">
        <v>4.425434583714547</v>
      </c>
      <c r="L219" s="192">
        <f t="shared" si="41"/>
        <v>1.0468288144837778</v>
      </c>
      <c r="M219" s="191">
        <v>4.333333333333333</v>
      </c>
      <c r="N219" s="192">
        <v>0.1117318435754191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79" t="s">
        <v>285</v>
      </c>
      <c r="C224" s="279"/>
      <c r="D224" s="279"/>
      <c r="E224" s="279"/>
      <c r="F224" s="279"/>
      <c r="G224" s="279"/>
      <c r="H224" s="279"/>
      <c r="I224" s="279"/>
      <c r="J224" s="279"/>
      <c r="K224" s="279"/>
      <c r="L224" s="279"/>
      <c r="M224" s="279"/>
      <c r="N224" s="279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6" t="str">
        <f>C226</f>
        <v>Bélgica</v>
      </c>
      <c r="C226" s="301" t="s">
        <v>121</v>
      </c>
      <c r="D226" s="302"/>
      <c r="E226" s="302"/>
      <c r="F226" s="302"/>
      <c r="G226" s="302"/>
      <c r="H226" s="302"/>
      <c r="I226" s="302"/>
      <c r="J226" s="302"/>
      <c r="K226" s="302"/>
      <c r="L226" s="302"/>
      <c r="M226" s="302"/>
      <c r="N226" s="302"/>
    </row>
    <row r="227" spans="2:15" ht="22.5" thickTop="1" thickBot="1" x14ac:dyDescent="0.3">
      <c r="B227" s="111"/>
      <c r="C227" s="303">
        <v>2020</v>
      </c>
      <c r="D227" s="304"/>
      <c r="E227" s="305">
        <v>2021</v>
      </c>
      <c r="F227" s="304"/>
      <c r="G227" s="305">
        <v>2022</v>
      </c>
      <c r="H227" s="304"/>
      <c r="I227" s="305">
        <v>2023</v>
      </c>
      <c r="J227" s="304"/>
      <c r="K227" s="305">
        <v>2024</v>
      </c>
      <c r="L227" s="304"/>
      <c r="M227" s="305">
        <v>2025</v>
      </c>
      <c r="N227" s="306"/>
    </row>
    <row r="228" spans="2:15" ht="16.5" thickTop="1" thickBot="1" x14ac:dyDescent="0.3">
      <c r="B228" s="87"/>
      <c r="C228" s="116" t="s">
        <v>71</v>
      </c>
      <c r="D228" s="117" t="str">
        <f>CONCATENATE("dif ",RIGHT(C227,2),"/",RIGHT(C227-1,2))</f>
        <v>dif 20/19</v>
      </c>
      <c r="E228" s="118" t="s">
        <v>71</v>
      </c>
      <c r="F228" s="117" t="str">
        <f>CONCATENATE("dif ",RIGHT(E227,2),"/",RIGHT(C227,2))</f>
        <v>dif 21/20</v>
      </c>
      <c r="G228" s="118" t="s">
        <v>71</v>
      </c>
      <c r="H228" s="117" t="str">
        <f>CONCATENATE("dif ",RIGHT(G227,2),"/",RIGHT(E227,2))</f>
        <v>dif 22/21</v>
      </c>
      <c r="I228" s="118" t="s">
        <v>71</v>
      </c>
      <c r="J228" s="117" t="str">
        <f>CONCATENATE("dif ",RIGHT(I227,2),"/",RIGHT(G227,2))</f>
        <v>dif 23/22</v>
      </c>
      <c r="K228" s="118" t="s">
        <v>71</v>
      </c>
      <c r="L228" s="117" t="str">
        <f>CONCATENATE("dif ",RIGHT(K227,2),"/",RIGHT(I227,2))</f>
        <v>dif 24/23</v>
      </c>
      <c r="M228" s="118" t="s">
        <v>71</v>
      </c>
      <c r="N228" s="117" t="str">
        <f>CONCATENATE("dif ",RIGHT(M227,2),"/",RIGHT(K227,2))</f>
        <v>dif 25/24</v>
      </c>
    </row>
    <row r="229" spans="2:15" x14ac:dyDescent="0.25">
      <c r="B229" s="119" t="s">
        <v>73</v>
      </c>
      <c r="C229" s="189">
        <v>3.8571428571428572</v>
      </c>
      <c r="D229" s="190">
        <v>-3.4615384615384612</v>
      </c>
      <c r="E229" s="189">
        <v>4.1111111111111107</v>
      </c>
      <c r="F229" s="190">
        <f t="shared" ref="F229:J231" si="42">IFERROR(E229-C229,"-")</f>
        <v>0.25396825396825351</v>
      </c>
      <c r="G229" s="189">
        <v>4.0224719101123592</v>
      </c>
      <c r="H229" s="190">
        <f t="shared" si="42"/>
        <v>-8.8639200998751555E-2</v>
      </c>
      <c r="I229" s="189">
        <v>3.263157894736842</v>
      </c>
      <c r="J229" s="190">
        <f t="shared" si="42"/>
        <v>-0.75931401537551713</v>
      </c>
      <c r="K229" s="189">
        <v>3.9939393939393941</v>
      </c>
      <c r="L229" s="190">
        <f t="shared" ref="L229:L231" si="43">IFERROR(K229-I229,"-")</f>
        <v>0.73078149920255209</v>
      </c>
      <c r="M229" s="189">
        <v>3.3761467889908259</v>
      </c>
      <c r="N229" s="190">
        <f t="shared" ref="N229:N233" si="44">IFERROR(M229-K229,"-")</f>
        <v>-0.61779260494856825</v>
      </c>
    </row>
    <row r="230" spans="2:15" x14ac:dyDescent="0.25">
      <c r="B230" s="119" t="s">
        <v>75</v>
      </c>
      <c r="C230" s="189">
        <v>3.5</v>
      </c>
      <c r="D230" s="190">
        <v>-3.4557522123893802</v>
      </c>
      <c r="E230" s="189">
        <v>2</v>
      </c>
      <c r="F230" s="190">
        <f t="shared" si="42"/>
        <v>-1.5</v>
      </c>
      <c r="G230" s="189">
        <v>2.0849056603773586</v>
      </c>
      <c r="H230" s="190">
        <f t="shared" si="42"/>
        <v>8.4905660377358583E-2</v>
      </c>
      <c r="I230" s="189">
        <v>3.7878787878787881</v>
      </c>
      <c r="J230" s="190">
        <f t="shared" si="42"/>
        <v>1.7029731275014295</v>
      </c>
      <c r="K230" s="189">
        <v>2.9772727272727271</v>
      </c>
      <c r="L230" s="190">
        <f t="shared" si="43"/>
        <v>-0.810606060606061</v>
      </c>
      <c r="M230" s="189">
        <v>3.693548387096774</v>
      </c>
      <c r="N230" s="190">
        <f t="shared" si="44"/>
        <v>0.71627565982404695</v>
      </c>
    </row>
    <row r="231" spans="2:15" x14ac:dyDescent="0.25">
      <c r="B231" s="119" t="s">
        <v>77</v>
      </c>
      <c r="C231" s="189">
        <v>7</v>
      </c>
      <c r="D231" s="190">
        <v>-2.3116883116883109</v>
      </c>
      <c r="E231" s="189">
        <v>1.2941176470588236</v>
      </c>
      <c r="F231" s="190">
        <f t="shared" si="42"/>
        <v>-5.7058823529411766</v>
      </c>
      <c r="G231" s="189">
        <v>3.8448275862068964</v>
      </c>
      <c r="H231" s="190">
        <f t="shared" si="42"/>
        <v>2.5507099391480725</v>
      </c>
      <c r="I231" s="189">
        <v>4.1473684210526311</v>
      </c>
      <c r="J231" s="190">
        <f t="shared" si="42"/>
        <v>0.3025408348457348</v>
      </c>
      <c r="K231" s="189">
        <v>3.2682926829268291</v>
      </c>
      <c r="L231" s="190">
        <f t="shared" si="43"/>
        <v>-0.87907573812580209</v>
      </c>
      <c r="M231" s="189">
        <v>1.6585365853658536</v>
      </c>
      <c r="N231" s="190">
        <f t="shared" si="44"/>
        <v>-1.6097560975609755</v>
      </c>
    </row>
    <row r="232" spans="2:15" x14ac:dyDescent="0.25">
      <c r="B232" s="119" t="s">
        <v>79</v>
      </c>
      <c r="C232" s="189" t="s">
        <v>229</v>
      </c>
      <c r="D232" s="190" t="s">
        <v>229</v>
      </c>
      <c r="E232" s="189">
        <v>2.8888888888888888</v>
      </c>
      <c r="F232" s="190" t="str">
        <f>IFERROR(E232-C232,"-")</f>
        <v>-</v>
      </c>
      <c r="G232" s="189">
        <v>4.098591549295775</v>
      </c>
      <c r="H232" s="190">
        <f>IFERROR(G232-E232,"-")</f>
        <v>1.2097026604068861</v>
      </c>
      <c r="I232" s="189">
        <v>4.5074626865671643</v>
      </c>
      <c r="J232" s="190">
        <f>IFERROR(I232-G232,"-")</f>
        <v>0.40887113727138935</v>
      </c>
      <c r="K232" s="189">
        <v>5.5333333333333332</v>
      </c>
      <c r="L232" s="190">
        <f>IFERROR(K232-I232,"-")</f>
        <v>1.0258706467661689</v>
      </c>
      <c r="M232" s="189">
        <v>3.8985507246376812</v>
      </c>
      <c r="N232" s="190">
        <f t="shared" si="44"/>
        <v>-1.6347826086956521</v>
      </c>
    </row>
    <row r="233" spans="2:15" x14ac:dyDescent="0.25">
      <c r="B233" s="119" t="s">
        <v>81</v>
      </c>
      <c r="C233" s="189" t="s">
        <v>229</v>
      </c>
      <c r="D233" s="190" t="s">
        <v>229</v>
      </c>
      <c r="E233" s="189">
        <v>2.0909090909090908</v>
      </c>
      <c r="F233" s="190" t="str">
        <f t="shared" ref="F233:J241" si="45">IFERROR(E233-C233,"-")</f>
        <v>-</v>
      </c>
      <c r="G233" s="189">
        <v>5.3</v>
      </c>
      <c r="H233" s="190">
        <f t="shared" si="45"/>
        <v>3.209090909090909</v>
      </c>
      <c r="I233" s="189">
        <v>2.6585365853658538</v>
      </c>
      <c r="J233" s="190">
        <f t="shared" si="45"/>
        <v>-2.641463414634146</v>
      </c>
      <c r="K233" s="189">
        <v>1.7142857142857142</v>
      </c>
      <c r="L233" s="190">
        <f t="shared" ref="L233:L241" si="46">IFERROR(K233-I233,"-")</f>
        <v>-0.94425087108013961</v>
      </c>
      <c r="M233" s="189">
        <v>2.9736842105263159</v>
      </c>
      <c r="N233" s="190">
        <f t="shared" si="44"/>
        <v>1.2593984962406017</v>
      </c>
    </row>
    <row r="234" spans="2:15" x14ac:dyDescent="0.25">
      <c r="B234" s="119" t="s">
        <v>83</v>
      </c>
      <c r="C234" s="189" t="s">
        <v>229</v>
      </c>
      <c r="D234" s="190" t="s">
        <v>229</v>
      </c>
      <c r="E234" s="189">
        <v>3.5555555555555554</v>
      </c>
      <c r="F234" s="190" t="str">
        <f t="shared" si="45"/>
        <v>-</v>
      </c>
      <c r="G234" s="189">
        <v>2.5609756097560976</v>
      </c>
      <c r="H234" s="190">
        <f t="shared" si="45"/>
        <v>-0.99457994579945774</v>
      </c>
      <c r="I234" s="189">
        <v>4.5862068965517242</v>
      </c>
      <c r="J234" s="190">
        <f t="shared" si="45"/>
        <v>2.0252312867956266</v>
      </c>
      <c r="K234" s="189">
        <v>2.7142857142857144</v>
      </c>
      <c r="L234" s="190">
        <f t="shared" si="46"/>
        <v>-1.8719211822660098</v>
      </c>
      <c r="M234" s="189"/>
      <c r="N234" s="190"/>
    </row>
    <row r="235" spans="2:15" x14ac:dyDescent="0.25">
      <c r="B235" s="119" t="s">
        <v>85</v>
      </c>
      <c r="C235" s="189" t="s">
        <v>229</v>
      </c>
      <c r="D235" s="190" t="s">
        <v>229</v>
      </c>
      <c r="E235" s="189">
        <v>3.6666666666666665</v>
      </c>
      <c r="F235" s="190" t="str">
        <f t="shared" si="45"/>
        <v>-</v>
      </c>
      <c r="G235" s="189">
        <v>1.8235294117647058</v>
      </c>
      <c r="H235" s="190">
        <f t="shared" si="45"/>
        <v>-1.8431372549019607</v>
      </c>
      <c r="I235" s="189">
        <v>4.875</v>
      </c>
      <c r="J235" s="190">
        <f t="shared" si="45"/>
        <v>3.0514705882352944</v>
      </c>
      <c r="K235" s="189">
        <v>2</v>
      </c>
      <c r="L235" s="190">
        <f t="shared" si="46"/>
        <v>-2.875</v>
      </c>
      <c r="M235" s="189"/>
      <c r="N235" s="190"/>
    </row>
    <row r="236" spans="2:15" x14ac:dyDescent="0.25">
      <c r="B236" s="119" t="s">
        <v>87</v>
      </c>
      <c r="C236" s="189">
        <v>4.25</v>
      </c>
      <c r="D236" s="190">
        <v>-0.21153846153846168</v>
      </c>
      <c r="E236" s="189">
        <v>3.8823529411764706</v>
      </c>
      <c r="F236" s="190">
        <f t="shared" si="45"/>
        <v>-0.36764705882352944</v>
      </c>
      <c r="G236" s="189">
        <v>6.520833333333333</v>
      </c>
      <c r="H236" s="190">
        <f t="shared" si="45"/>
        <v>2.6384803921568625</v>
      </c>
      <c r="I236" s="189">
        <v>4.9824561403508776</v>
      </c>
      <c r="J236" s="190">
        <f t="shared" si="45"/>
        <v>-1.5383771929824555</v>
      </c>
      <c r="K236" s="189">
        <v>7.05</v>
      </c>
      <c r="L236" s="190">
        <f t="shared" si="46"/>
        <v>2.0675438596491222</v>
      </c>
      <c r="M236" s="189"/>
      <c r="N236" s="190"/>
    </row>
    <row r="237" spans="2:15" x14ac:dyDescent="0.25">
      <c r="B237" s="119" t="s">
        <v>89</v>
      </c>
      <c r="C237" s="189">
        <v>1</v>
      </c>
      <c r="D237" s="190">
        <v>-7.384615384615385</v>
      </c>
      <c r="E237" s="189">
        <v>6.1904761904761907</v>
      </c>
      <c r="F237" s="190">
        <f t="shared" si="45"/>
        <v>5.1904761904761907</v>
      </c>
      <c r="G237" s="189">
        <v>3.5925925925925926</v>
      </c>
      <c r="H237" s="190">
        <f t="shared" si="45"/>
        <v>-2.5978835978835981</v>
      </c>
      <c r="I237" s="189">
        <v>3.0555555555555554</v>
      </c>
      <c r="J237" s="190">
        <f t="shared" si="45"/>
        <v>-0.5370370370370372</v>
      </c>
      <c r="K237" s="189">
        <v>6.9253731343283578</v>
      </c>
      <c r="L237" s="190">
        <f t="shared" si="46"/>
        <v>3.8698175787728024</v>
      </c>
      <c r="M237" s="189"/>
      <c r="N237" s="190"/>
    </row>
    <row r="238" spans="2:15" x14ac:dyDescent="0.25">
      <c r="B238" s="119" t="s">
        <v>91</v>
      </c>
      <c r="C238" s="189">
        <v>6.25</v>
      </c>
      <c r="D238" s="190">
        <v>3.4404761904761907</v>
      </c>
      <c r="E238" s="189">
        <v>2.1971830985915495</v>
      </c>
      <c r="F238" s="190">
        <f t="shared" si="45"/>
        <v>-4.0528169014084501</v>
      </c>
      <c r="G238" s="189">
        <v>3.8333333333333335</v>
      </c>
      <c r="H238" s="190">
        <f t="shared" si="45"/>
        <v>1.636150234741784</v>
      </c>
      <c r="I238" s="189">
        <v>2.4133333333333336</v>
      </c>
      <c r="J238" s="190">
        <f t="shared" si="45"/>
        <v>-1.42</v>
      </c>
      <c r="K238" s="189">
        <v>5.0574712643678161</v>
      </c>
      <c r="L238" s="190">
        <f t="shared" si="46"/>
        <v>2.6441379310344826</v>
      </c>
      <c r="M238" s="189"/>
      <c r="N238" s="190"/>
    </row>
    <row r="239" spans="2:15" x14ac:dyDescent="0.25">
      <c r="B239" s="119" t="s">
        <v>93</v>
      </c>
      <c r="C239" s="189">
        <v>10.5</v>
      </c>
      <c r="D239" s="190">
        <v>6.3082191780821919</v>
      </c>
      <c r="E239" s="189">
        <v>2.9473684210526314</v>
      </c>
      <c r="F239" s="190">
        <f t="shared" si="45"/>
        <v>-7.5526315789473681</v>
      </c>
      <c r="G239" s="189">
        <v>1.8409090909090908</v>
      </c>
      <c r="H239" s="190">
        <f t="shared" si="45"/>
        <v>-1.1064593301435406</v>
      </c>
      <c r="I239" s="189">
        <v>4.36231884057971</v>
      </c>
      <c r="J239" s="190">
        <f t="shared" si="45"/>
        <v>2.5214097496706191</v>
      </c>
      <c r="K239" s="189">
        <v>2.8571428571428572</v>
      </c>
      <c r="L239" s="190">
        <f t="shared" si="46"/>
        <v>-1.5051759834368528</v>
      </c>
      <c r="M239" s="189"/>
      <c r="N239" s="190"/>
    </row>
    <row r="240" spans="2:15" x14ac:dyDescent="0.25">
      <c r="B240" s="119" t="s">
        <v>95</v>
      </c>
      <c r="C240" s="189">
        <v>35.5</v>
      </c>
      <c r="D240" s="190">
        <v>29.98</v>
      </c>
      <c r="E240" s="189">
        <v>2.7735849056603774</v>
      </c>
      <c r="F240" s="190">
        <f t="shared" si="45"/>
        <v>-32.726415094339622</v>
      </c>
      <c r="G240" s="189">
        <v>3.5396825396825395</v>
      </c>
      <c r="H240" s="190">
        <f t="shared" si="45"/>
        <v>0.76609763402216213</v>
      </c>
      <c r="I240" s="189">
        <v>2.7608695652173911</v>
      </c>
      <c r="J240" s="190">
        <f t="shared" si="45"/>
        <v>-0.77881297446514841</v>
      </c>
      <c r="K240" s="189">
        <v>3.0504201680672267</v>
      </c>
      <c r="L240" s="190">
        <f t="shared" si="46"/>
        <v>0.28955060284983558</v>
      </c>
      <c r="M240" s="189"/>
      <c r="N240" s="190"/>
    </row>
    <row r="241" spans="2:15" ht="15.75" x14ac:dyDescent="0.25">
      <c r="B241" s="122" t="s">
        <v>32</v>
      </c>
      <c r="C241" s="191">
        <v>4.7816593886462879</v>
      </c>
      <c r="D241" s="192">
        <v>-1.4646962964849077</v>
      </c>
      <c r="E241" s="191">
        <v>3.0651260504201683</v>
      </c>
      <c r="F241" s="192">
        <f t="shared" si="45"/>
        <v>-1.7165333382261196</v>
      </c>
      <c r="G241" s="191">
        <v>3.4307458143074583</v>
      </c>
      <c r="H241" s="192">
        <f t="shared" si="45"/>
        <v>0.36561976388729001</v>
      </c>
      <c r="I241" s="191">
        <v>3.7066290550070522</v>
      </c>
      <c r="J241" s="192">
        <f t="shared" si="45"/>
        <v>0.27588324069959391</v>
      </c>
      <c r="K241" s="191">
        <v>4.0839506172839508</v>
      </c>
      <c r="L241" s="192">
        <f t="shared" si="46"/>
        <v>0.37732156227689861</v>
      </c>
      <c r="M241" s="191">
        <v>3.1848341232227488</v>
      </c>
      <c r="N241" s="192">
        <v>-0.56193590261704429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79" t="s">
        <v>287</v>
      </c>
      <c r="C246" s="279"/>
      <c r="D246" s="279"/>
      <c r="E246" s="279"/>
      <c r="F246" s="279"/>
      <c r="G246" s="279"/>
      <c r="H246" s="279"/>
      <c r="I246" s="279"/>
      <c r="J246" s="279"/>
      <c r="K246" s="279"/>
      <c r="L246" s="279"/>
      <c r="M246" s="279"/>
      <c r="N246" s="279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6" t="str">
        <f>C248</f>
        <v>Dinamarca</v>
      </c>
      <c r="C248" s="301" t="s">
        <v>130</v>
      </c>
      <c r="D248" s="302"/>
      <c r="E248" s="302"/>
      <c r="F248" s="302"/>
      <c r="G248" s="302"/>
      <c r="H248" s="302"/>
      <c r="I248" s="302"/>
      <c r="J248" s="302"/>
      <c r="K248" s="302"/>
      <c r="L248" s="302"/>
      <c r="M248" s="302"/>
      <c r="N248" s="302"/>
    </row>
    <row r="249" spans="2:15" ht="22.5" thickTop="1" thickBot="1" x14ac:dyDescent="0.3">
      <c r="B249" s="111"/>
      <c r="C249" s="303">
        <v>2020</v>
      </c>
      <c r="D249" s="304"/>
      <c r="E249" s="305">
        <v>2021</v>
      </c>
      <c r="F249" s="304"/>
      <c r="G249" s="305">
        <v>2022</v>
      </c>
      <c r="H249" s="304"/>
      <c r="I249" s="305">
        <v>2023</v>
      </c>
      <c r="J249" s="304"/>
      <c r="K249" s="305">
        <v>2024</v>
      </c>
      <c r="L249" s="304"/>
      <c r="M249" s="305">
        <v>2025</v>
      </c>
      <c r="N249" s="306"/>
    </row>
    <row r="250" spans="2:15" ht="16.5" thickTop="1" thickBot="1" x14ac:dyDescent="0.3">
      <c r="B250" s="87"/>
      <c r="C250" s="116" t="s">
        <v>71</v>
      </c>
      <c r="D250" s="117" t="str">
        <f>CONCATENATE("dif ",RIGHT(C249,2),"/",RIGHT(C249-1,2))</f>
        <v>dif 20/19</v>
      </c>
      <c r="E250" s="118" t="s">
        <v>71</v>
      </c>
      <c r="F250" s="117" t="str">
        <f>CONCATENATE("dif ",RIGHT(E249,2),"/",RIGHT(C249,2))</f>
        <v>dif 21/20</v>
      </c>
      <c r="G250" s="118" t="s">
        <v>71</v>
      </c>
      <c r="H250" s="117" t="str">
        <f>CONCATENATE("dif ",RIGHT(G249,2),"/",RIGHT(E249,2))</f>
        <v>dif 22/21</v>
      </c>
      <c r="I250" s="118" t="s">
        <v>71</v>
      </c>
      <c r="J250" s="117" t="str">
        <f>CONCATENATE("dif ",RIGHT(I249,2),"/",RIGHT(G249,2))</f>
        <v>dif 23/22</v>
      </c>
      <c r="K250" s="118" t="s">
        <v>71</v>
      </c>
      <c r="L250" s="117" t="str">
        <f>CONCATENATE("dif ",RIGHT(K249,2),"/",RIGHT(I249,2))</f>
        <v>dif 24/23</v>
      </c>
      <c r="M250" s="118" t="s">
        <v>71</v>
      </c>
      <c r="N250" s="117" t="str">
        <f>CONCATENATE("dif ",RIGHT(M249,2),"/",RIGHT(K249,2))</f>
        <v>dif 25/24</v>
      </c>
    </row>
    <row r="251" spans="2:15" x14ac:dyDescent="0.25">
      <c r="B251" s="119" t="s">
        <v>73</v>
      </c>
      <c r="C251" s="189">
        <v>5.3414634146341466</v>
      </c>
      <c r="D251" s="190">
        <v>-1.784852374839538</v>
      </c>
      <c r="E251" s="189">
        <v>1.6666666666666667</v>
      </c>
      <c r="F251" s="190">
        <f t="shared" ref="F251:J253" si="47">IFERROR(E251-C251,"-")</f>
        <v>-3.6747967479674797</v>
      </c>
      <c r="G251" s="189">
        <v>5.3076923076923075</v>
      </c>
      <c r="H251" s="190">
        <f t="shared" si="47"/>
        <v>3.6410256410256405</v>
      </c>
      <c r="I251" s="189">
        <v>2.1346153846153846</v>
      </c>
      <c r="J251" s="190">
        <f t="shared" si="47"/>
        <v>-3.1730769230769229</v>
      </c>
      <c r="K251" s="189">
        <v>4.935483870967742</v>
      </c>
      <c r="L251" s="190">
        <f t="shared" ref="L251:L253" si="48">IFERROR(K251-I251,"-")</f>
        <v>2.8008684863523574</v>
      </c>
      <c r="M251" s="189">
        <v>3.763157894736842</v>
      </c>
      <c r="N251" s="190">
        <f t="shared" ref="N251:N255" si="49">IFERROR(M251-K251,"-")</f>
        <v>-1.1723259762309</v>
      </c>
    </row>
    <row r="252" spans="2:15" x14ac:dyDescent="0.25">
      <c r="B252" s="119" t="s">
        <v>75</v>
      </c>
      <c r="C252" s="189">
        <v>1.6774193548387097</v>
      </c>
      <c r="D252" s="190">
        <v>-4.32258064516129</v>
      </c>
      <c r="E252" s="189" t="s">
        <v>229</v>
      </c>
      <c r="F252" s="190" t="str">
        <f t="shared" si="47"/>
        <v>-</v>
      </c>
      <c r="G252" s="189">
        <v>5.0909090909090908</v>
      </c>
      <c r="H252" s="190" t="str">
        <f t="shared" si="47"/>
        <v>-</v>
      </c>
      <c r="I252" s="189">
        <v>4.4680851063829783</v>
      </c>
      <c r="J252" s="190">
        <f t="shared" si="47"/>
        <v>-0.62282398452611254</v>
      </c>
      <c r="K252" s="189">
        <v>4.615384615384615</v>
      </c>
      <c r="L252" s="190">
        <f t="shared" si="48"/>
        <v>0.14729950900163669</v>
      </c>
      <c r="M252" s="189">
        <v>1.8289473684210527</v>
      </c>
      <c r="N252" s="190">
        <f t="shared" si="49"/>
        <v>-2.7864372469635623</v>
      </c>
    </row>
    <row r="253" spans="2:15" x14ac:dyDescent="0.25">
      <c r="B253" s="119" t="s">
        <v>77</v>
      </c>
      <c r="C253" s="189">
        <v>9.695652173913043</v>
      </c>
      <c r="D253" s="190">
        <v>6.626686656671664</v>
      </c>
      <c r="E253" s="189">
        <v>1.875</v>
      </c>
      <c r="F253" s="190">
        <f t="shared" si="47"/>
        <v>-7.820652173913043</v>
      </c>
      <c r="G253" s="189">
        <v>3.7333333333333334</v>
      </c>
      <c r="H253" s="190">
        <f t="shared" si="47"/>
        <v>1.8583333333333334</v>
      </c>
      <c r="I253" s="189">
        <v>3.9375</v>
      </c>
      <c r="J253" s="190">
        <f t="shared" si="47"/>
        <v>0.20416666666666661</v>
      </c>
      <c r="K253" s="189">
        <v>4.3157894736842106</v>
      </c>
      <c r="L253" s="190">
        <f t="shared" si="48"/>
        <v>0.37828947368421062</v>
      </c>
      <c r="M253" s="189">
        <v>7.32258064516129</v>
      </c>
      <c r="N253" s="190">
        <f t="shared" si="49"/>
        <v>3.0067911714770794</v>
      </c>
    </row>
    <row r="254" spans="2:15" x14ac:dyDescent="0.25">
      <c r="B254" s="119" t="s">
        <v>79</v>
      </c>
      <c r="C254" s="189" t="s">
        <v>229</v>
      </c>
      <c r="D254" s="190" t="s">
        <v>229</v>
      </c>
      <c r="E254" s="189">
        <v>3.8333333333333335</v>
      </c>
      <c r="F254" s="190" t="str">
        <f>IFERROR(E254-C254,"-")</f>
        <v>-</v>
      </c>
      <c r="G254" s="189">
        <v>5.333333333333333</v>
      </c>
      <c r="H254" s="190">
        <f>IFERROR(G254-E254,"-")</f>
        <v>1.4999999999999996</v>
      </c>
      <c r="I254" s="189">
        <v>2.0714285714285716</v>
      </c>
      <c r="J254" s="190">
        <f>IFERROR(I254-G254,"-")</f>
        <v>-3.2619047619047614</v>
      </c>
      <c r="K254" s="189">
        <v>1</v>
      </c>
      <c r="L254" s="190">
        <f>IFERROR(K254-I254,"-")</f>
        <v>-1.0714285714285716</v>
      </c>
      <c r="M254" s="189">
        <v>4.5625</v>
      </c>
      <c r="N254" s="190">
        <f t="shared" si="49"/>
        <v>3.5625</v>
      </c>
    </row>
    <row r="255" spans="2:15" x14ac:dyDescent="0.25">
      <c r="B255" s="119" t="s">
        <v>81</v>
      </c>
      <c r="C255" s="189" t="s">
        <v>229</v>
      </c>
      <c r="D255" s="190" t="s">
        <v>229</v>
      </c>
      <c r="E255" s="189">
        <v>12.8</v>
      </c>
      <c r="F255" s="190" t="str">
        <f t="shared" ref="F255:J263" si="50">IFERROR(E255-C255,"-")</f>
        <v>-</v>
      </c>
      <c r="G255" s="189">
        <v>2</v>
      </c>
      <c r="H255" s="190">
        <f t="shared" si="50"/>
        <v>-10.8</v>
      </c>
      <c r="I255" s="189">
        <v>3</v>
      </c>
      <c r="J255" s="190">
        <f t="shared" si="50"/>
        <v>1</v>
      </c>
      <c r="K255" s="189" t="s">
        <v>229</v>
      </c>
      <c r="L255" s="190" t="str">
        <f t="shared" ref="L255:L263" si="51">IFERROR(K255-I255,"-")</f>
        <v>-</v>
      </c>
      <c r="M255" s="189">
        <v>4</v>
      </c>
      <c r="N255" s="190" t="str">
        <f t="shared" si="49"/>
        <v>-</v>
      </c>
    </row>
    <row r="256" spans="2:15" x14ac:dyDescent="0.25">
      <c r="B256" s="119" t="s">
        <v>83</v>
      </c>
      <c r="C256" s="189" t="s">
        <v>229</v>
      </c>
      <c r="D256" s="190" t="s">
        <v>229</v>
      </c>
      <c r="E256" s="189">
        <v>3.7142857142857144</v>
      </c>
      <c r="F256" s="190" t="str">
        <f t="shared" si="50"/>
        <v>-</v>
      </c>
      <c r="G256" s="189" t="s">
        <v>229</v>
      </c>
      <c r="H256" s="190" t="str">
        <f t="shared" si="50"/>
        <v>-</v>
      </c>
      <c r="I256" s="189">
        <v>6</v>
      </c>
      <c r="J256" s="190" t="str">
        <f t="shared" si="50"/>
        <v>-</v>
      </c>
      <c r="K256" s="189" t="s">
        <v>229</v>
      </c>
      <c r="L256" s="190" t="str">
        <f t="shared" si="51"/>
        <v>-</v>
      </c>
      <c r="M256" s="189"/>
      <c r="N256" s="190"/>
    </row>
    <row r="257" spans="2:15" x14ac:dyDescent="0.25">
      <c r="B257" s="119" t="s">
        <v>85</v>
      </c>
      <c r="C257" s="189" t="s">
        <v>229</v>
      </c>
      <c r="D257" s="190" t="s">
        <v>229</v>
      </c>
      <c r="E257" s="189">
        <v>6.1</v>
      </c>
      <c r="F257" s="190" t="str">
        <f t="shared" si="50"/>
        <v>-</v>
      </c>
      <c r="G257" s="189">
        <v>4.8461538461538458</v>
      </c>
      <c r="H257" s="190">
        <f t="shared" si="50"/>
        <v>-1.2538461538461538</v>
      </c>
      <c r="I257" s="189">
        <v>4.666666666666667</v>
      </c>
      <c r="J257" s="190">
        <f t="shared" si="50"/>
        <v>-0.17948717948717885</v>
      </c>
      <c r="K257" s="189">
        <v>8</v>
      </c>
      <c r="L257" s="190">
        <f t="shared" si="51"/>
        <v>3.333333333333333</v>
      </c>
      <c r="M257" s="189"/>
      <c r="N257" s="190"/>
    </row>
    <row r="258" spans="2:15" x14ac:dyDescent="0.25">
      <c r="B258" s="119" t="s">
        <v>87</v>
      </c>
      <c r="C258" s="189" t="s">
        <v>229</v>
      </c>
      <c r="D258" s="190" t="s">
        <v>229</v>
      </c>
      <c r="E258" s="189">
        <v>10</v>
      </c>
      <c r="F258" s="190" t="str">
        <f t="shared" si="50"/>
        <v>-</v>
      </c>
      <c r="G258" s="189">
        <v>4.2</v>
      </c>
      <c r="H258" s="190">
        <f t="shared" si="50"/>
        <v>-5.8</v>
      </c>
      <c r="I258" s="189">
        <v>5.8</v>
      </c>
      <c r="J258" s="190">
        <f t="shared" si="50"/>
        <v>1.5999999999999996</v>
      </c>
      <c r="K258" s="189">
        <v>4.375</v>
      </c>
      <c r="L258" s="190">
        <f t="shared" si="51"/>
        <v>-1.4249999999999998</v>
      </c>
      <c r="M258" s="189"/>
      <c r="N258" s="190"/>
    </row>
    <row r="259" spans="2:15" x14ac:dyDescent="0.25">
      <c r="B259" s="119" t="s">
        <v>89</v>
      </c>
      <c r="C259" s="189" t="s">
        <v>229</v>
      </c>
      <c r="D259" s="190" t="s">
        <v>229</v>
      </c>
      <c r="E259" s="189" t="s">
        <v>229</v>
      </c>
      <c r="F259" s="190" t="str">
        <f t="shared" si="50"/>
        <v>-</v>
      </c>
      <c r="G259" s="189" t="s">
        <v>229</v>
      </c>
      <c r="H259" s="190" t="str">
        <f t="shared" si="50"/>
        <v>-</v>
      </c>
      <c r="I259" s="189">
        <v>4.666666666666667</v>
      </c>
      <c r="J259" s="190" t="str">
        <f t="shared" si="50"/>
        <v>-</v>
      </c>
      <c r="K259" s="189">
        <v>2.5</v>
      </c>
      <c r="L259" s="190">
        <f t="shared" si="51"/>
        <v>-2.166666666666667</v>
      </c>
      <c r="M259" s="189"/>
      <c r="N259" s="190"/>
    </row>
    <row r="260" spans="2:15" x14ac:dyDescent="0.25">
      <c r="B260" s="119" t="s">
        <v>91</v>
      </c>
      <c r="C260" s="189" t="s">
        <v>229</v>
      </c>
      <c r="D260" s="190" t="s">
        <v>229</v>
      </c>
      <c r="E260" s="189">
        <v>4</v>
      </c>
      <c r="F260" s="190" t="str">
        <f t="shared" si="50"/>
        <v>-</v>
      </c>
      <c r="G260" s="189">
        <v>2.125</v>
      </c>
      <c r="H260" s="190">
        <f t="shared" si="50"/>
        <v>-1.875</v>
      </c>
      <c r="I260" s="189">
        <v>1.1764705882352942</v>
      </c>
      <c r="J260" s="190">
        <f t="shared" si="50"/>
        <v>-0.94852941176470584</v>
      </c>
      <c r="K260" s="189">
        <v>5</v>
      </c>
      <c r="L260" s="190">
        <f t="shared" si="51"/>
        <v>3.8235294117647056</v>
      </c>
      <c r="M260" s="189"/>
      <c r="N260" s="190"/>
    </row>
    <row r="261" spans="2:15" x14ac:dyDescent="0.25">
      <c r="B261" s="119" t="s">
        <v>93</v>
      </c>
      <c r="C261" s="189" t="s">
        <v>229</v>
      </c>
      <c r="D261" s="190" t="s">
        <v>229</v>
      </c>
      <c r="E261" s="189">
        <v>3.2</v>
      </c>
      <c r="F261" s="190" t="str">
        <f t="shared" si="50"/>
        <v>-</v>
      </c>
      <c r="G261" s="189">
        <v>2.9523809523809526</v>
      </c>
      <c r="H261" s="190">
        <f t="shared" si="50"/>
        <v>-0.24761904761904763</v>
      </c>
      <c r="I261" s="189">
        <v>4.1333333333333337</v>
      </c>
      <c r="J261" s="190">
        <f t="shared" si="50"/>
        <v>1.1809523809523812</v>
      </c>
      <c r="K261" s="189">
        <v>3.4444444444444446</v>
      </c>
      <c r="L261" s="190">
        <f t="shared" si="51"/>
        <v>-0.68888888888888911</v>
      </c>
      <c r="M261" s="189"/>
      <c r="N261" s="190"/>
    </row>
    <row r="262" spans="2:15" x14ac:dyDescent="0.25">
      <c r="B262" s="119" t="s">
        <v>95</v>
      </c>
      <c r="C262" s="189" t="s">
        <v>229</v>
      </c>
      <c r="D262" s="190" t="s">
        <v>229</v>
      </c>
      <c r="E262" s="189">
        <v>5</v>
      </c>
      <c r="F262" s="190" t="str">
        <f t="shared" si="50"/>
        <v>-</v>
      </c>
      <c r="G262" s="189">
        <v>3.9333333333333331</v>
      </c>
      <c r="H262" s="190">
        <f t="shared" si="50"/>
        <v>-1.0666666666666669</v>
      </c>
      <c r="I262" s="189">
        <v>3.1590909090909092</v>
      </c>
      <c r="J262" s="190">
        <f t="shared" si="50"/>
        <v>-0.77424242424242395</v>
      </c>
      <c r="K262" s="189">
        <v>4.2647058823529411</v>
      </c>
      <c r="L262" s="190">
        <f t="shared" si="51"/>
        <v>1.105614973262032</v>
      </c>
      <c r="M262" s="189"/>
      <c r="N262" s="190"/>
    </row>
    <row r="263" spans="2:15" ht="15.75" x14ac:dyDescent="0.25">
      <c r="B263" s="122" t="s">
        <v>32</v>
      </c>
      <c r="C263" s="191">
        <v>5.242647058823529</v>
      </c>
      <c r="D263" s="192">
        <v>-1.1025486707138379</v>
      </c>
      <c r="E263" s="191">
        <v>4.5408163265306118</v>
      </c>
      <c r="F263" s="192">
        <f t="shared" si="50"/>
        <v>-0.70183073229291715</v>
      </c>
      <c r="G263" s="191">
        <v>4.0735294117647056</v>
      </c>
      <c r="H263" s="192">
        <f t="shared" si="50"/>
        <v>-0.46728691476590622</v>
      </c>
      <c r="I263" s="191">
        <v>3.308641975308642</v>
      </c>
      <c r="J263" s="192">
        <f t="shared" si="50"/>
        <v>-0.76488743645606361</v>
      </c>
      <c r="K263" s="191">
        <v>4.5106382978723403</v>
      </c>
      <c r="L263" s="192">
        <f t="shared" si="51"/>
        <v>1.2019963225636983</v>
      </c>
      <c r="M263" s="191">
        <v>3.6219512195121952</v>
      </c>
      <c r="N263" s="192">
        <v>-0.95497185741088142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79" t="s">
        <v>288</v>
      </c>
      <c r="C268" s="279"/>
      <c r="D268" s="279"/>
      <c r="E268" s="279"/>
      <c r="F268" s="279"/>
      <c r="G268" s="279"/>
      <c r="H268" s="279"/>
      <c r="I268" s="279"/>
      <c r="J268" s="279"/>
      <c r="K268" s="279"/>
      <c r="L268" s="279"/>
      <c r="M268" s="279"/>
      <c r="N268" s="279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6" t="str">
        <f>C270</f>
        <v>Suecia</v>
      </c>
      <c r="C270" s="301" t="s">
        <v>133</v>
      </c>
      <c r="D270" s="302"/>
      <c r="E270" s="302"/>
      <c r="F270" s="302"/>
      <c r="G270" s="302"/>
      <c r="H270" s="302"/>
      <c r="I270" s="302"/>
      <c r="J270" s="302"/>
      <c r="K270" s="302"/>
      <c r="L270" s="302"/>
      <c r="M270" s="302"/>
      <c r="N270" s="302"/>
    </row>
    <row r="271" spans="2:15" ht="22.5" thickTop="1" thickBot="1" x14ac:dyDescent="0.3">
      <c r="B271" s="111"/>
      <c r="C271" s="303">
        <v>2020</v>
      </c>
      <c r="D271" s="304"/>
      <c r="E271" s="305">
        <v>2021</v>
      </c>
      <c r="F271" s="304"/>
      <c r="G271" s="305">
        <v>2022</v>
      </c>
      <c r="H271" s="304"/>
      <c r="I271" s="305">
        <v>2023</v>
      </c>
      <c r="J271" s="304"/>
      <c r="K271" s="305">
        <v>2024</v>
      </c>
      <c r="L271" s="304"/>
      <c r="M271" s="305">
        <v>2025</v>
      </c>
      <c r="N271" s="306"/>
    </row>
    <row r="272" spans="2:15" ht="16.5" thickTop="1" thickBot="1" x14ac:dyDescent="0.3">
      <c r="B272" s="87"/>
      <c r="C272" s="116" t="s">
        <v>71</v>
      </c>
      <c r="D272" s="117" t="str">
        <f>CONCATENATE("dif ",RIGHT(C271,2),"/",RIGHT(C271-1,2))</f>
        <v>dif 20/19</v>
      </c>
      <c r="E272" s="118" t="s">
        <v>71</v>
      </c>
      <c r="F272" s="117" t="str">
        <f>CONCATENATE("dif ",RIGHT(E271,2),"/",RIGHT(C271,2))</f>
        <v>dif 21/20</v>
      </c>
      <c r="G272" s="118" t="s">
        <v>71</v>
      </c>
      <c r="H272" s="117" t="str">
        <f>CONCATENATE("dif ",RIGHT(G271,2),"/",RIGHT(E271,2))</f>
        <v>dif 22/21</v>
      </c>
      <c r="I272" s="118" t="s">
        <v>71</v>
      </c>
      <c r="J272" s="117" t="str">
        <f>CONCATENATE("dif ",RIGHT(I271,2),"/",RIGHT(G271,2))</f>
        <v>dif 23/22</v>
      </c>
      <c r="K272" s="118" t="s">
        <v>71</v>
      </c>
      <c r="L272" s="117" t="str">
        <f>CONCATENATE("dif ",RIGHT(K271,2),"/",RIGHT(I271,2))</f>
        <v>dif 24/23</v>
      </c>
      <c r="M272" s="118" t="s">
        <v>71</v>
      </c>
      <c r="N272" s="117" t="str">
        <f>CONCATENATE("dif ",RIGHT(M271,2),"/",RIGHT(K271,2))</f>
        <v>dif 25/24</v>
      </c>
    </row>
    <row r="273" spans="2:14" x14ac:dyDescent="0.25">
      <c r="B273" s="119" t="s">
        <v>73</v>
      </c>
      <c r="C273" s="189">
        <v>8.9749999999999996</v>
      </c>
      <c r="D273" s="190">
        <v>0.82534013605442169</v>
      </c>
      <c r="E273" s="189">
        <v>7</v>
      </c>
      <c r="F273" s="190">
        <f t="shared" ref="F273:J275" si="52">IFERROR(E273-C273,"-")</f>
        <v>-1.9749999999999996</v>
      </c>
      <c r="G273" s="189">
        <v>2.8275862068965516</v>
      </c>
      <c r="H273" s="190">
        <f t="shared" si="52"/>
        <v>-4.1724137931034484</v>
      </c>
      <c r="I273" s="189">
        <v>2.8125</v>
      </c>
      <c r="J273" s="190">
        <f t="shared" si="52"/>
        <v>-1.5086206896551602E-2</v>
      </c>
      <c r="K273" s="189">
        <v>3.2666666666666666</v>
      </c>
      <c r="L273" s="190">
        <f t="shared" ref="L273:L275" si="53">IFERROR(K273-I273,"-")</f>
        <v>0.45416666666666661</v>
      </c>
      <c r="M273" s="189">
        <v>7.4150943396226419</v>
      </c>
      <c r="N273" s="190">
        <f t="shared" ref="N273:N277" si="54">IFERROR(M273-K273,"-")</f>
        <v>4.1484276729559753</v>
      </c>
    </row>
    <row r="274" spans="2:14" x14ac:dyDescent="0.25">
      <c r="B274" s="119" t="s">
        <v>75</v>
      </c>
      <c r="C274" s="189">
        <v>3.8181818181818183</v>
      </c>
      <c r="D274" s="190">
        <v>-0.56957328385899775</v>
      </c>
      <c r="E274" s="189" t="s">
        <v>229</v>
      </c>
      <c r="F274" s="190" t="str">
        <f t="shared" si="52"/>
        <v>-</v>
      </c>
      <c r="G274" s="189">
        <v>2.6153846153846154</v>
      </c>
      <c r="H274" s="190" t="str">
        <f t="shared" si="52"/>
        <v>-</v>
      </c>
      <c r="I274" s="189">
        <v>3.1276595744680851</v>
      </c>
      <c r="J274" s="190">
        <f t="shared" si="52"/>
        <v>0.51227495908346965</v>
      </c>
      <c r="K274" s="189">
        <v>4.3043478260869561</v>
      </c>
      <c r="L274" s="190">
        <f t="shared" si="53"/>
        <v>1.176688251618871</v>
      </c>
      <c r="M274" s="189">
        <v>3.3809523809523809</v>
      </c>
      <c r="N274" s="190">
        <f t="shared" si="54"/>
        <v>-0.92339544513457517</v>
      </c>
    </row>
    <row r="275" spans="2:14" x14ac:dyDescent="0.25">
      <c r="B275" s="119" t="s">
        <v>77</v>
      </c>
      <c r="C275" s="189">
        <v>10.6</v>
      </c>
      <c r="D275" s="190">
        <v>8.1999999999999993</v>
      </c>
      <c r="E275" s="189">
        <v>3.25</v>
      </c>
      <c r="F275" s="190">
        <f t="shared" si="52"/>
        <v>-7.35</v>
      </c>
      <c r="G275" s="189">
        <v>3.7272727272727271</v>
      </c>
      <c r="H275" s="190">
        <f t="shared" si="52"/>
        <v>0.47727272727272707</v>
      </c>
      <c r="I275" s="189">
        <v>4.166666666666667</v>
      </c>
      <c r="J275" s="190">
        <f t="shared" si="52"/>
        <v>0.43939393939393989</v>
      </c>
      <c r="K275" s="189">
        <v>2.5</v>
      </c>
      <c r="L275" s="190">
        <f t="shared" si="53"/>
        <v>-1.666666666666667</v>
      </c>
      <c r="M275" s="189">
        <v>4.903225806451613</v>
      </c>
      <c r="N275" s="190">
        <f t="shared" si="54"/>
        <v>2.403225806451613</v>
      </c>
    </row>
    <row r="276" spans="2:14" x14ac:dyDescent="0.25">
      <c r="B276" s="119" t="s">
        <v>79</v>
      </c>
      <c r="C276" s="189" t="s">
        <v>229</v>
      </c>
      <c r="D276" s="190" t="s">
        <v>229</v>
      </c>
      <c r="E276" s="189">
        <v>2</v>
      </c>
      <c r="F276" s="190" t="str">
        <f>IFERROR(E276-C276,"-")</f>
        <v>-</v>
      </c>
      <c r="G276" s="189">
        <v>1</v>
      </c>
      <c r="H276" s="190">
        <f>IFERROR(G276-E276,"-")</f>
        <v>-1</v>
      </c>
      <c r="I276" s="189">
        <v>4.1538461538461542</v>
      </c>
      <c r="J276" s="190">
        <f>IFERROR(I276-G276,"-")</f>
        <v>3.1538461538461542</v>
      </c>
      <c r="K276" s="189">
        <v>9.625</v>
      </c>
      <c r="L276" s="190">
        <f>IFERROR(K276-I276,"-")</f>
        <v>5.4711538461538458</v>
      </c>
      <c r="M276" s="189">
        <v>3.7142857142857144</v>
      </c>
      <c r="N276" s="190">
        <f t="shared" si="54"/>
        <v>-5.9107142857142856</v>
      </c>
    </row>
    <row r="277" spans="2:14" x14ac:dyDescent="0.25">
      <c r="B277" s="119" t="s">
        <v>81</v>
      </c>
      <c r="C277" s="189" t="s">
        <v>229</v>
      </c>
      <c r="D277" s="190" t="s">
        <v>229</v>
      </c>
      <c r="E277" s="189">
        <v>9</v>
      </c>
      <c r="F277" s="190" t="str">
        <f t="shared" ref="F277:J285" si="55">IFERROR(E277-C277,"-")</f>
        <v>-</v>
      </c>
      <c r="G277" s="189">
        <v>5</v>
      </c>
      <c r="H277" s="190">
        <f t="shared" si="55"/>
        <v>-4</v>
      </c>
      <c r="I277" s="189">
        <v>2</v>
      </c>
      <c r="J277" s="190">
        <f t="shared" si="55"/>
        <v>-3</v>
      </c>
      <c r="K277" s="189" t="s">
        <v>229</v>
      </c>
      <c r="L277" s="190" t="str">
        <f t="shared" ref="L277:L285" si="56">IFERROR(K277-I277,"-")</f>
        <v>-</v>
      </c>
      <c r="M277" s="189">
        <v>1.0283018867924529</v>
      </c>
      <c r="N277" s="190" t="str">
        <f t="shared" si="54"/>
        <v>-</v>
      </c>
    </row>
    <row r="278" spans="2:14" x14ac:dyDescent="0.25">
      <c r="B278" s="119" t="s">
        <v>83</v>
      </c>
      <c r="C278" s="189" t="s">
        <v>229</v>
      </c>
      <c r="D278" s="190" t="s">
        <v>229</v>
      </c>
      <c r="E278" s="189" t="s">
        <v>229</v>
      </c>
      <c r="F278" s="190" t="str">
        <f t="shared" si="55"/>
        <v>-</v>
      </c>
      <c r="G278" s="189">
        <v>1</v>
      </c>
      <c r="H278" s="190" t="str">
        <f t="shared" si="55"/>
        <v>-</v>
      </c>
      <c r="I278" s="189">
        <v>1</v>
      </c>
      <c r="J278" s="190">
        <f t="shared" si="55"/>
        <v>0</v>
      </c>
      <c r="K278" s="189">
        <v>1</v>
      </c>
      <c r="L278" s="190">
        <f t="shared" si="56"/>
        <v>0</v>
      </c>
      <c r="M278" s="189"/>
      <c r="N278" s="190"/>
    </row>
    <row r="279" spans="2:14" x14ac:dyDescent="0.25">
      <c r="B279" s="119" t="s">
        <v>85</v>
      </c>
      <c r="C279" s="189" t="s">
        <v>229</v>
      </c>
      <c r="D279" s="190" t="s">
        <v>229</v>
      </c>
      <c r="E279" s="189">
        <v>5.666666666666667</v>
      </c>
      <c r="F279" s="190" t="str">
        <f t="shared" si="55"/>
        <v>-</v>
      </c>
      <c r="G279" s="189">
        <v>1.8333333333333333</v>
      </c>
      <c r="H279" s="190">
        <f t="shared" si="55"/>
        <v>-3.8333333333333339</v>
      </c>
      <c r="I279" s="189" t="s">
        <v>229</v>
      </c>
      <c r="J279" s="190" t="str">
        <f t="shared" si="55"/>
        <v>-</v>
      </c>
      <c r="K279" s="189" t="s">
        <v>229</v>
      </c>
      <c r="L279" s="190" t="str">
        <f t="shared" si="56"/>
        <v>-</v>
      </c>
      <c r="M279" s="189"/>
      <c r="N279" s="190"/>
    </row>
    <row r="280" spans="2:14" x14ac:dyDescent="0.25">
      <c r="B280" s="119" t="s">
        <v>87</v>
      </c>
      <c r="C280" s="189" t="s">
        <v>229</v>
      </c>
      <c r="D280" s="190" t="s">
        <v>229</v>
      </c>
      <c r="E280" s="189">
        <v>9.5</v>
      </c>
      <c r="F280" s="190" t="str">
        <f t="shared" si="55"/>
        <v>-</v>
      </c>
      <c r="G280" s="189">
        <v>2</v>
      </c>
      <c r="H280" s="190">
        <f t="shared" si="55"/>
        <v>-7.5</v>
      </c>
      <c r="I280" s="189">
        <v>7.5</v>
      </c>
      <c r="J280" s="190">
        <f t="shared" si="55"/>
        <v>5.5</v>
      </c>
      <c r="K280" s="189">
        <v>2.1666666666666665</v>
      </c>
      <c r="L280" s="190">
        <f t="shared" si="56"/>
        <v>-5.3333333333333339</v>
      </c>
      <c r="M280" s="189"/>
      <c r="N280" s="190"/>
    </row>
    <row r="281" spans="2:14" x14ac:dyDescent="0.25">
      <c r="B281" s="119" t="s">
        <v>89</v>
      </c>
      <c r="C281" s="189" t="s">
        <v>229</v>
      </c>
      <c r="D281" s="190" t="s">
        <v>229</v>
      </c>
      <c r="E281" s="189">
        <v>1</v>
      </c>
      <c r="F281" s="190" t="str">
        <f t="shared" si="55"/>
        <v>-</v>
      </c>
      <c r="G281" s="189" t="s">
        <v>229</v>
      </c>
      <c r="H281" s="190" t="str">
        <f t="shared" si="55"/>
        <v>-</v>
      </c>
      <c r="I281" s="189" t="s">
        <v>229</v>
      </c>
      <c r="J281" s="190" t="str">
        <f t="shared" si="55"/>
        <v>-</v>
      </c>
      <c r="K281" s="189" t="s">
        <v>229</v>
      </c>
      <c r="L281" s="190" t="str">
        <f t="shared" si="56"/>
        <v>-</v>
      </c>
      <c r="M281" s="189"/>
      <c r="N281" s="190"/>
    </row>
    <row r="282" spans="2:14" x14ac:dyDescent="0.25">
      <c r="B282" s="119" t="s">
        <v>91</v>
      </c>
      <c r="C282" s="189">
        <v>1</v>
      </c>
      <c r="D282" s="190">
        <v>-3.45</v>
      </c>
      <c r="E282" s="189">
        <v>2.736842105263158</v>
      </c>
      <c r="F282" s="190">
        <f t="shared" si="55"/>
        <v>1.736842105263158</v>
      </c>
      <c r="G282" s="189">
        <v>1</v>
      </c>
      <c r="H282" s="190">
        <f t="shared" si="55"/>
        <v>-1.736842105263158</v>
      </c>
      <c r="I282" s="189">
        <v>3.875</v>
      </c>
      <c r="J282" s="190">
        <f t="shared" si="55"/>
        <v>2.875</v>
      </c>
      <c r="K282" s="189">
        <v>3.25</v>
      </c>
      <c r="L282" s="190">
        <f t="shared" si="56"/>
        <v>-0.625</v>
      </c>
      <c r="M282" s="189"/>
      <c r="N282" s="190"/>
    </row>
    <row r="283" spans="2:14" x14ac:dyDescent="0.25">
      <c r="B283" s="119" t="s">
        <v>93</v>
      </c>
      <c r="C283" s="189">
        <v>7.5</v>
      </c>
      <c r="D283" s="190">
        <v>2.5234375</v>
      </c>
      <c r="E283" s="189">
        <v>5.8148148148148149</v>
      </c>
      <c r="F283" s="190">
        <f t="shared" si="55"/>
        <v>-1.6851851851851851</v>
      </c>
      <c r="G283" s="189">
        <v>1.6</v>
      </c>
      <c r="H283" s="190">
        <f t="shared" si="55"/>
        <v>-4.2148148148148152</v>
      </c>
      <c r="I283" s="189">
        <v>3.5</v>
      </c>
      <c r="J283" s="190">
        <f t="shared" si="55"/>
        <v>1.9</v>
      </c>
      <c r="K283" s="189">
        <v>5.0909090909090908</v>
      </c>
      <c r="L283" s="190">
        <f t="shared" si="56"/>
        <v>1.5909090909090908</v>
      </c>
      <c r="M283" s="189"/>
      <c r="N283" s="190"/>
    </row>
    <row r="284" spans="2:14" x14ac:dyDescent="0.25">
      <c r="B284" s="119" t="s">
        <v>95</v>
      </c>
      <c r="C284" s="189">
        <v>3.1666666666666665</v>
      </c>
      <c r="D284" s="190">
        <v>-4.0904761904761902</v>
      </c>
      <c r="E284" s="189">
        <v>5.0454545454545459</v>
      </c>
      <c r="F284" s="190">
        <f t="shared" si="55"/>
        <v>1.8787878787878793</v>
      </c>
      <c r="G284" s="189">
        <v>3.9696969696969697</v>
      </c>
      <c r="H284" s="190">
        <f t="shared" si="55"/>
        <v>-1.0757575757575761</v>
      </c>
      <c r="I284" s="189">
        <v>2.7037037037037037</v>
      </c>
      <c r="J284" s="190">
        <f t="shared" si="55"/>
        <v>-1.265993265993266</v>
      </c>
      <c r="K284" s="189">
        <v>3.6444444444444444</v>
      </c>
      <c r="L284" s="190">
        <f t="shared" si="56"/>
        <v>0.94074074074074066</v>
      </c>
      <c r="M284" s="189"/>
      <c r="N284" s="190"/>
    </row>
    <row r="285" spans="2:14" ht="15.75" x14ac:dyDescent="0.25">
      <c r="B285" s="122" t="s">
        <v>32</v>
      </c>
      <c r="C285" s="191">
        <v>7.0552995391705071</v>
      </c>
      <c r="D285" s="192">
        <v>1.175434902960693</v>
      </c>
      <c r="E285" s="191">
        <v>4.7472527472527473</v>
      </c>
      <c r="F285" s="192">
        <f t="shared" si="55"/>
        <v>-2.3080467919177599</v>
      </c>
      <c r="G285" s="191">
        <v>2.7320261437908497</v>
      </c>
      <c r="H285" s="192">
        <f t="shared" si="55"/>
        <v>-2.0152266034618975</v>
      </c>
      <c r="I285" s="191">
        <v>3.2564102564102564</v>
      </c>
      <c r="J285" s="192">
        <f t="shared" si="55"/>
        <v>0.52438411261940665</v>
      </c>
      <c r="K285" s="191">
        <v>4.0576923076923075</v>
      </c>
      <c r="L285" s="192">
        <f t="shared" si="56"/>
        <v>0.8012820512820511</v>
      </c>
      <c r="M285" s="191">
        <v>2.6543209876543208</v>
      </c>
      <c r="N285" s="192">
        <v>-1.6280319535221497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3DFD2-C187-4734-95C9-71E9D4B4FDA0}">
  <sheetPr>
    <tabColor theme="4" tint="0.79998168889431442"/>
  </sheetPr>
  <dimension ref="A4:O45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94"/>
    <col min="14" max="14" width="13.5703125" style="194" bestFit="1" customWidth="1"/>
  </cols>
  <sheetData>
    <row r="4" spans="1:15" ht="48.75" customHeight="1" thickBot="1" x14ac:dyDescent="0.3">
      <c r="B4" s="279" t="s">
        <v>277</v>
      </c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1" t="s">
        <v>68</v>
      </c>
    </row>
    <row r="5" spans="1:15" ht="10.5" customHeight="1" thickBot="1" x14ac:dyDescent="0.3">
      <c r="B5" s="108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39"/>
      <c r="N5" s="39"/>
      <c r="O5" s="1" t="s">
        <v>69</v>
      </c>
    </row>
    <row r="6" spans="1:15" ht="22.5" thickTop="1" thickBot="1" x14ac:dyDescent="0.3">
      <c r="B6" s="110" t="s">
        <v>32</v>
      </c>
      <c r="C6" s="311" t="s">
        <v>134</v>
      </c>
      <c r="D6" s="312"/>
      <c r="E6" s="312"/>
      <c r="F6" s="312"/>
      <c r="G6" s="312"/>
      <c r="H6" s="312"/>
      <c r="I6" s="312"/>
      <c r="J6" s="312"/>
      <c r="K6" s="312"/>
      <c r="L6" s="312"/>
      <c r="M6" s="312"/>
      <c r="N6" s="312"/>
    </row>
    <row r="7" spans="1:15" ht="22.5" thickTop="1" thickBot="1" x14ac:dyDescent="0.3">
      <c r="B7" s="111"/>
      <c r="C7" s="303">
        <v>2020</v>
      </c>
      <c r="D7" s="304"/>
      <c r="E7" s="305">
        <v>2021</v>
      </c>
      <c r="F7" s="304"/>
      <c r="G7" s="305">
        <v>2022</v>
      </c>
      <c r="H7" s="304"/>
      <c r="I7" s="305">
        <v>2023</v>
      </c>
      <c r="J7" s="304"/>
      <c r="K7" s="305">
        <v>2024</v>
      </c>
      <c r="L7" s="304"/>
      <c r="M7" s="305">
        <v>2025</v>
      </c>
      <c r="N7" s="306"/>
    </row>
    <row r="8" spans="1:15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CONCATENATE("def ",RIGHT(M7,2),"/",RIGHT(K7,2))</f>
        <v>def 25/24</v>
      </c>
    </row>
    <row r="9" spans="1:15" x14ac:dyDescent="0.25">
      <c r="A9" s="1" t="s">
        <v>72</v>
      </c>
      <c r="B9" s="119" t="s">
        <v>73</v>
      </c>
      <c r="C9" s="189">
        <v>5.5707472178060415</v>
      </c>
      <c r="D9" s="190">
        <v>0.67413367198930807</v>
      </c>
      <c r="E9" s="189">
        <v>4.9664429530201346</v>
      </c>
      <c r="F9" s="190">
        <f t="shared" ref="F9:J21" si="0">IFERROR(E9-C9,"-")</f>
        <v>-0.60430426478590693</v>
      </c>
      <c r="G9" s="189">
        <v>5.4319157237612172</v>
      </c>
      <c r="H9" s="190">
        <f t="shared" si="0"/>
        <v>0.46547277074108262</v>
      </c>
      <c r="I9" s="189">
        <v>2.6000578368999423</v>
      </c>
      <c r="J9" s="190">
        <f t="shared" si="0"/>
        <v>-2.8318578868612749</v>
      </c>
      <c r="K9" s="189">
        <v>4.758042895442359</v>
      </c>
      <c r="L9" s="190">
        <f t="shared" ref="L9:L21" si="1">IFERROR(K9-I9,"-")</f>
        <v>2.1579850585424167</v>
      </c>
      <c r="M9" s="189">
        <v>4.5606422217400739</v>
      </c>
      <c r="N9" s="190">
        <f t="shared" ref="N9:N13" si="2">IFERROR(M9-K9,"-")</f>
        <v>-0.19740067370228509</v>
      </c>
    </row>
    <row r="10" spans="1:15" x14ac:dyDescent="0.25">
      <c r="A10" s="1" t="s">
        <v>74</v>
      </c>
      <c r="B10" s="119" t="s">
        <v>75</v>
      </c>
      <c r="C10" s="189">
        <v>4.3991796200345421</v>
      </c>
      <c r="D10" s="190">
        <v>-0.85974658996281317</v>
      </c>
      <c r="E10" s="189">
        <v>5.9880597014925376</v>
      </c>
      <c r="F10" s="190">
        <f t="shared" si="0"/>
        <v>1.5888800814579955</v>
      </c>
      <c r="G10" s="189">
        <v>4.7389745428468988</v>
      </c>
      <c r="H10" s="190">
        <f t="shared" si="0"/>
        <v>-1.2490851586456388</v>
      </c>
      <c r="I10" s="189">
        <v>3.5846256092157733</v>
      </c>
      <c r="J10" s="190">
        <f t="shared" si="0"/>
        <v>-1.1543489336311255</v>
      </c>
      <c r="K10" s="189">
        <v>3.9109201425277718</v>
      </c>
      <c r="L10" s="190">
        <f t="shared" si="1"/>
        <v>0.32629453331199842</v>
      </c>
      <c r="M10" s="189">
        <v>4.5115577889447236</v>
      </c>
      <c r="N10" s="190">
        <f t="shared" si="2"/>
        <v>0.60063764641695183</v>
      </c>
    </row>
    <row r="11" spans="1:15" x14ac:dyDescent="0.25">
      <c r="A11" s="1" t="s">
        <v>76</v>
      </c>
      <c r="B11" s="119" t="s">
        <v>77</v>
      </c>
      <c r="C11" s="189">
        <v>7.4140625</v>
      </c>
      <c r="D11" s="190">
        <v>2.0802129424778757</v>
      </c>
      <c r="E11" s="189">
        <v>4.6312649164677806</v>
      </c>
      <c r="F11" s="190">
        <f t="shared" si="0"/>
        <v>-2.7827975835322194</v>
      </c>
      <c r="G11" s="189">
        <v>4.7581772435001399</v>
      </c>
      <c r="H11" s="190">
        <f t="shared" si="0"/>
        <v>0.12691232703235933</v>
      </c>
      <c r="I11" s="189">
        <v>3.7490252411245639</v>
      </c>
      <c r="J11" s="190">
        <f t="shared" si="0"/>
        <v>-1.009152002375576</v>
      </c>
      <c r="K11" s="189">
        <v>3.5477652678266804</v>
      </c>
      <c r="L11" s="190">
        <f t="shared" si="1"/>
        <v>-0.20125997329788348</v>
      </c>
      <c r="M11" s="189">
        <v>4.4221393034825871</v>
      </c>
      <c r="N11" s="190">
        <f t="shared" si="2"/>
        <v>0.87437403565590666</v>
      </c>
    </row>
    <row r="12" spans="1:15" x14ac:dyDescent="0.25">
      <c r="A12" s="1" t="s">
        <v>78</v>
      </c>
      <c r="B12" s="119" t="s">
        <v>79</v>
      </c>
      <c r="C12" s="189" t="s">
        <v>229</v>
      </c>
      <c r="D12" s="190" t="s">
        <v>229</v>
      </c>
      <c r="E12" s="189">
        <v>6.0419463087248326</v>
      </c>
      <c r="F12" s="190" t="str">
        <f t="shared" si="0"/>
        <v>-</v>
      </c>
      <c r="G12" s="189">
        <v>4.0661295736824439</v>
      </c>
      <c r="H12" s="190">
        <f t="shared" si="0"/>
        <v>-1.9758167350423887</v>
      </c>
      <c r="I12" s="189">
        <v>2.946316262353998</v>
      </c>
      <c r="J12" s="190">
        <f t="shared" si="0"/>
        <v>-1.1198133113284459</v>
      </c>
      <c r="K12" s="189">
        <v>3.7641290322580647</v>
      </c>
      <c r="L12" s="190">
        <f t="shared" si="1"/>
        <v>0.81781276990406671</v>
      </c>
      <c r="M12" s="189">
        <v>4.329598506069094</v>
      </c>
      <c r="N12" s="190">
        <f t="shared" si="2"/>
        <v>0.5654694738110293</v>
      </c>
    </row>
    <row r="13" spans="1:15" x14ac:dyDescent="0.25">
      <c r="A13" s="1" t="s">
        <v>80</v>
      </c>
      <c r="B13" s="119" t="s">
        <v>81</v>
      </c>
      <c r="C13" s="189" t="s">
        <v>229</v>
      </c>
      <c r="D13" s="190" t="s">
        <v>229</v>
      </c>
      <c r="E13" s="189">
        <v>3.0245901639344264</v>
      </c>
      <c r="F13" s="190" t="str">
        <f t="shared" si="0"/>
        <v>-</v>
      </c>
      <c r="G13" s="189">
        <v>4.6396321070234112</v>
      </c>
      <c r="H13" s="190">
        <f t="shared" si="0"/>
        <v>1.6150419430889849</v>
      </c>
      <c r="I13" s="189">
        <v>2.9742453613957354</v>
      </c>
      <c r="J13" s="190">
        <f t="shared" si="0"/>
        <v>-1.6653867456276759</v>
      </c>
      <c r="K13" s="189">
        <v>4.1802139037433159</v>
      </c>
      <c r="L13" s="190">
        <f t="shared" si="1"/>
        <v>1.2059685423475806</v>
      </c>
      <c r="M13" s="189">
        <v>3.8281904761904761</v>
      </c>
      <c r="N13" s="190">
        <f t="shared" si="2"/>
        <v>-0.35202342755283977</v>
      </c>
    </row>
    <row r="14" spans="1:15" x14ac:dyDescent="0.25">
      <c r="A14" s="1" t="s">
        <v>82</v>
      </c>
      <c r="B14" s="119" t="s">
        <v>83</v>
      </c>
      <c r="C14" s="189" t="s">
        <v>229</v>
      </c>
      <c r="D14" s="190" t="s">
        <v>229</v>
      </c>
      <c r="E14" s="189">
        <v>3.618808777429467</v>
      </c>
      <c r="F14" s="190" t="str">
        <f t="shared" si="0"/>
        <v>-</v>
      </c>
      <c r="G14" s="189">
        <v>4.6825208085612369</v>
      </c>
      <c r="H14" s="190">
        <f t="shared" si="0"/>
        <v>1.0637120311317698</v>
      </c>
      <c r="I14" s="189">
        <v>3.6149350649350649</v>
      </c>
      <c r="J14" s="190">
        <f t="shared" si="0"/>
        <v>-1.067585743626172</v>
      </c>
      <c r="K14" s="189">
        <v>5.1674379469920071</v>
      </c>
      <c r="L14" s="190">
        <f t="shared" si="1"/>
        <v>1.5525028820569422</v>
      </c>
      <c r="M14" s="189"/>
      <c r="N14" s="190"/>
    </row>
    <row r="15" spans="1:15" x14ac:dyDescent="0.25">
      <c r="A15" s="1" t="s">
        <v>84</v>
      </c>
      <c r="B15" s="119" t="s">
        <v>85</v>
      </c>
      <c r="C15" s="189" t="s">
        <v>229</v>
      </c>
      <c r="D15" s="190" t="s">
        <v>229</v>
      </c>
      <c r="E15" s="189">
        <v>4.7274211099020675</v>
      </c>
      <c r="F15" s="190" t="str">
        <f t="shared" si="0"/>
        <v>-</v>
      </c>
      <c r="G15" s="189">
        <v>4.897950469684031</v>
      </c>
      <c r="H15" s="190">
        <f t="shared" si="0"/>
        <v>0.17052935978196349</v>
      </c>
      <c r="I15" s="189">
        <v>3.7549999999999999</v>
      </c>
      <c r="J15" s="190">
        <f t="shared" si="0"/>
        <v>-1.1429504696840311</v>
      </c>
      <c r="K15" s="189">
        <v>4.9892344497607652</v>
      </c>
      <c r="L15" s="190">
        <f t="shared" si="1"/>
        <v>1.2342344497607654</v>
      </c>
      <c r="M15" s="189"/>
      <c r="N15" s="190"/>
    </row>
    <row r="16" spans="1:15" x14ac:dyDescent="0.25">
      <c r="A16" s="1" t="s">
        <v>86</v>
      </c>
      <c r="B16" s="119" t="s">
        <v>87</v>
      </c>
      <c r="C16" s="189">
        <v>3.442654028436019</v>
      </c>
      <c r="D16" s="190">
        <v>-1.2888168951671739</v>
      </c>
      <c r="E16" s="189">
        <v>4.5798791018998273</v>
      </c>
      <c r="F16" s="190">
        <f t="shared" si="0"/>
        <v>1.1372250734638083</v>
      </c>
      <c r="G16" s="189">
        <v>4.440622195632665</v>
      </c>
      <c r="H16" s="190">
        <f t="shared" si="0"/>
        <v>-0.13925690626716225</v>
      </c>
      <c r="I16" s="189">
        <v>4.0678571428571431</v>
      </c>
      <c r="J16" s="190">
        <f t="shared" si="0"/>
        <v>-0.37276505277552197</v>
      </c>
      <c r="K16" s="189">
        <v>5.2682695349572919</v>
      </c>
      <c r="L16" s="190">
        <f t="shared" si="1"/>
        <v>1.2004123921001488</v>
      </c>
      <c r="M16" s="189"/>
      <c r="N16" s="190"/>
    </row>
    <row r="17" spans="1:15" x14ac:dyDescent="0.25">
      <c r="A17" s="1" t="s">
        <v>88</v>
      </c>
      <c r="B17" s="119" t="s">
        <v>89</v>
      </c>
      <c r="C17" s="189">
        <v>4.6772727272727277</v>
      </c>
      <c r="D17" s="190">
        <v>-1.1756179424467916</v>
      </c>
      <c r="E17" s="189">
        <v>5.2922673656618615</v>
      </c>
      <c r="F17" s="190">
        <f t="shared" si="0"/>
        <v>0.61499463838913382</v>
      </c>
      <c r="G17" s="189">
        <v>4.3328030544066181</v>
      </c>
      <c r="H17" s="190">
        <f t="shared" si="0"/>
        <v>-0.95946431125524345</v>
      </c>
      <c r="I17" s="189">
        <v>3.6786288162828065</v>
      </c>
      <c r="J17" s="190">
        <f t="shared" si="0"/>
        <v>-0.65417423812381159</v>
      </c>
      <c r="K17" s="189">
        <v>5.6433811802232858</v>
      </c>
      <c r="L17" s="190">
        <f t="shared" si="1"/>
        <v>1.9647523639404794</v>
      </c>
      <c r="M17" s="189"/>
      <c r="N17" s="190"/>
    </row>
    <row r="18" spans="1:15" x14ac:dyDescent="0.25">
      <c r="A18" s="1" t="s">
        <v>90</v>
      </c>
      <c r="B18" s="119" t="s">
        <v>91</v>
      </c>
      <c r="C18" s="189">
        <v>3.9116607773851588</v>
      </c>
      <c r="D18" s="190">
        <v>-1.4196662504165034</v>
      </c>
      <c r="E18" s="189">
        <v>4.5606155778894468</v>
      </c>
      <c r="F18" s="190">
        <f t="shared" si="0"/>
        <v>0.648954800504288</v>
      </c>
      <c r="G18" s="189">
        <v>4.2964484884062228</v>
      </c>
      <c r="H18" s="190">
        <f t="shared" si="0"/>
        <v>-0.26416708948322398</v>
      </c>
      <c r="I18" s="189">
        <v>4.1927966101694913</v>
      </c>
      <c r="J18" s="190">
        <f t="shared" si="0"/>
        <v>-0.1036518782367315</v>
      </c>
      <c r="K18" s="189">
        <v>4.5166666666666666</v>
      </c>
      <c r="L18" s="190">
        <f t="shared" si="1"/>
        <v>0.32387005649717526</v>
      </c>
      <c r="M18" s="189"/>
      <c r="N18" s="190"/>
    </row>
    <row r="19" spans="1:15" x14ac:dyDescent="0.25">
      <c r="A19" s="1" t="s">
        <v>92</v>
      </c>
      <c r="B19" s="119" t="s">
        <v>93</v>
      </c>
      <c r="C19" s="189">
        <v>5.278761061946903</v>
      </c>
      <c r="D19" s="190">
        <v>0.30692700081153212</v>
      </c>
      <c r="E19" s="189">
        <v>5.4918251584918254</v>
      </c>
      <c r="F19" s="190">
        <f t="shared" si="0"/>
        <v>0.21306409654492242</v>
      </c>
      <c r="G19" s="189">
        <v>4.1097560975609753</v>
      </c>
      <c r="H19" s="190">
        <f t="shared" si="0"/>
        <v>-1.3820690609308501</v>
      </c>
      <c r="I19" s="189">
        <v>4.6026110856619331</v>
      </c>
      <c r="J19" s="190">
        <f t="shared" si="0"/>
        <v>0.49285498810095785</v>
      </c>
      <c r="K19" s="189">
        <v>4.8881054567749844</v>
      </c>
      <c r="L19" s="190">
        <f t="shared" si="1"/>
        <v>0.28549437111305132</v>
      </c>
      <c r="M19" s="189"/>
      <c r="N19" s="190"/>
    </row>
    <row r="20" spans="1:15" x14ac:dyDescent="0.25">
      <c r="A20" s="1" t="s">
        <v>94</v>
      </c>
      <c r="B20" s="119" t="s">
        <v>95</v>
      </c>
      <c r="C20" s="189">
        <v>6.4051172707889128</v>
      </c>
      <c r="D20" s="190">
        <v>0.34253111142855985</v>
      </c>
      <c r="E20" s="189">
        <v>5.9826542960871318</v>
      </c>
      <c r="F20" s="190">
        <f t="shared" si="0"/>
        <v>-0.42246297470178096</v>
      </c>
      <c r="G20" s="189">
        <v>3.8652406417112299</v>
      </c>
      <c r="H20" s="190">
        <f t="shared" si="0"/>
        <v>-2.1174136543759019</v>
      </c>
      <c r="I20" s="189">
        <v>3.6283685360524398</v>
      </c>
      <c r="J20" s="190">
        <f t="shared" si="0"/>
        <v>-0.23687210565879013</v>
      </c>
      <c r="K20" s="189">
        <v>4.1325892857142854</v>
      </c>
      <c r="L20" s="190">
        <f t="shared" si="1"/>
        <v>0.5042207496618456</v>
      </c>
      <c r="M20" s="189"/>
      <c r="N20" s="190"/>
    </row>
    <row r="21" spans="1:15" ht="15.75" x14ac:dyDescent="0.25">
      <c r="A21" s="1" t="s">
        <v>0</v>
      </c>
      <c r="B21" s="122" t="s">
        <v>32</v>
      </c>
      <c r="C21" s="191">
        <v>5.1670228765930499</v>
      </c>
      <c r="D21" s="192">
        <v>-4.1669110273574894E-2</v>
      </c>
      <c r="E21" s="191">
        <v>4.8986657407866669</v>
      </c>
      <c r="F21" s="192">
        <f t="shared" si="0"/>
        <v>-0.26835713580638298</v>
      </c>
      <c r="G21" s="191">
        <v>4.4591931339567168</v>
      </c>
      <c r="H21" s="192">
        <f t="shared" si="0"/>
        <v>-0.43947260682995015</v>
      </c>
      <c r="I21" s="191">
        <v>3.5577336512527848</v>
      </c>
      <c r="J21" s="192">
        <f t="shared" si="0"/>
        <v>-0.90145948270393195</v>
      </c>
      <c r="K21" s="191">
        <v>4.4502823696184013</v>
      </c>
      <c r="L21" s="192">
        <f t="shared" si="1"/>
        <v>0.89254871836561644</v>
      </c>
      <c r="M21" s="191">
        <v>4.3753997940044451</v>
      </c>
      <c r="N21" s="192">
        <v>0.38786742611339298</v>
      </c>
    </row>
    <row r="22" spans="1:15" ht="6" customHeight="1" x14ac:dyDescent="0.25"/>
    <row r="23" spans="1:15" x14ac:dyDescent="0.25">
      <c r="B23" s="107" t="s">
        <v>57</v>
      </c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</row>
    <row r="24" spans="1:15" x14ac:dyDescent="0.25">
      <c r="N24" s="196"/>
    </row>
    <row r="26" spans="1:15" ht="48.75" customHeight="1" thickBot="1" x14ac:dyDescent="0.3">
      <c r="B26" s="279" t="s">
        <v>289</v>
      </c>
      <c r="C26" s="279"/>
      <c r="D26" s="279"/>
      <c r="E26" s="279"/>
      <c r="F26" s="279"/>
      <c r="G26" s="279"/>
      <c r="H26" s="279"/>
      <c r="I26" s="279"/>
      <c r="J26" s="279"/>
      <c r="K26" s="279"/>
      <c r="L26" s="279"/>
      <c r="M26" s="279"/>
      <c r="N26" s="279"/>
      <c r="O26" s="1" t="s">
        <v>96</v>
      </c>
    </row>
    <row r="27" spans="1:15" ht="10.5" customHeight="1" thickBot="1" x14ac:dyDescent="0.3">
      <c r="B27" s="108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39"/>
      <c r="N27" s="39"/>
      <c r="O27" s="1" t="s">
        <v>97</v>
      </c>
    </row>
    <row r="28" spans="1:15" ht="22.5" thickTop="1" thickBot="1" x14ac:dyDescent="0.3">
      <c r="B28" s="126" t="s">
        <v>98</v>
      </c>
      <c r="C28" s="311" t="s">
        <v>139</v>
      </c>
      <c r="D28" s="312"/>
      <c r="E28" s="312"/>
      <c r="F28" s="312"/>
      <c r="G28" s="312"/>
      <c r="H28" s="312"/>
      <c r="I28" s="312"/>
      <c r="J28" s="312"/>
      <c r="K28" s="312"/>
      <c r="L28" s="312"/>
      <c r="M28" s="312"/>
      <c r="N28" s="312"/>
    </row>
    <row r="29" spans="1:15" ht="22.5" thickTop="1" thickBot="1" x14ac:dyDescent="0.3">
      <c r="B29" s="111"/>
      <c r="C29" s="303">
        <v>2020</v>
      </c>
      <c r="D29" s="304"/>
      <c r="E29" s="305">
        <v>2021</v>
      </c>
      <c r="F29" s="304"/>
      <c r="G29" s="305">
        <v>2022</v>
      </c>
      <c r="H29" s="304"/>
      <c r="I29" s="305">
        <v>2023</v>
      </c>
      <c r="J29" s="304"/>
      <c r="K29" s="305">
        <v>2024</v>
      </c>
      <c r="L29" s="304"/>
      <c r="M29" s="305">
        <f>M$7</f>
        <v>2025</v>
      </c>
      <c r="N29" s="306"/>
    </row>
    <row r="30" spans="1:15" ht="16.5" thickTop="1" thickBot="1" x14ac:dyDescent="0.3">
      <c r="B30" s="87"/>
      <c r="C30" s="116" t="s">
        <v>71</v>
      </c>
      <c r="D30" s="117" t="str">
        <f>CONCATENATE("dif ",RIGHT(C29,2),"/",RIGHT(C29-1,2))</f>
        <v>dif 20/19</v>
      </c>
      <c r="E30" s="118" t="s">
        <v>71</v>
      </c>
      <c r="F30" s="117" t="str">
        <f>CONCATENATE("dif ",RIGHT(E29,2),"/",RIGHT(C29,2))</f>
        <v>dif 21/20</v>
      </c>
      <c r="G30" s="118" t="s">
        <v>71</v>
      </c>
      <c r="H30" s="117" t="str">
        <f>CONCATENATE("dif ",RIGHT(G29,2),"/",RIGHT(E29,2))</f>
        <v>dif 22/21</v>
      </c>
      <c r="I30" s="118" t="s">
        <v>71</v>
      </c>
      <c r="J30" s="117" t="str">
        <f>CONCATENATE("dif ",RIGHT(I29,2),"/",RIGHT(G29,2))</f>
        <v>dif 23/22</v>
      </c>
      <c r="K30" s="118" t="s">
        <v>71</v>
      </c>
      <c r="L30" s="117" t="str">
        <f>CONCATENATE("dif ",RIGHT(K29,2),"/",RIGHT(I29,2))</f>
        <v>dif 24/23</v>
      </c>
      <c r="M30" s="118" t="s">
        <v>71</v>
      </c>
      <c r="N30" s="117" t="str">
        <f>CONCATENATE("def ",RIGHT(M29,2),"/",RIGHT(K29,2))</f>
        <v>def 25/24</v>
      </c>
    </row>
    <row r="31" spans="1:15" x14ac:dyDescent="0.25">
      <c r="B31" s="119" t="s">
        <v>73</v>
      </c>
      <c r="C31" s="189">
        <v>5.1503635161929937</v>
      </c>
      <c r="D31" s="190">
        <v>0.83979331109946198</v>
      </c>
      <c r="E31" s="189">
        <v>4.9664429530201346</v>
      </c>
      <c r="F31" s="190">
        <f t="shared" ref="F31:J43" si="3">IFERROR(E31-C31,"-")</f>
        <v>-0.1839205631728591</v>
      </c>
      <c r="G31" s="189">
        <v>5.4319157237612172</v>
      </c>
      <c r="H31" s="190">
        <f t="shared" si="3"/>
        <v>0.46547277074108262</v>
      </c>
      <c r="I31" s="189">
        <v>2.5539515893846603</v>
      </c>
      <c r="J31" s="190">
        <f t="shared" si="3"/>
        <v>-2.877964134376557</v>
      </c>
      <c r="K31" s="189">
        <v>4.7250338906461815</v>
      </c>
      <c r="L31" s="190">
        <f t="shared" ref="L31:L43" si="4">IFERROR(K31-I31,"-")</f>
        <v>2.1710823012615212</v>
      </c>
      <c r="M31" s="189">
        <v>4.5614383410544894</v>
      </c>
      <c r="N31" s="190">
        <f>IFERROR(M31-K31,"-")</f>
        <v>-0.16359554959169209</v>
      </c>
    </row>
    <row r="32" spans="1:15" x14ac:dyDescent="0.25">
      <c r="B32" s="119" t="s">
        <v>75</v>
      </c>
      <c r="C32" s="189">
        <v>4.4741649269311061</v>
      </c>
      <c r="D32" s="190">
        <v>-0.31898812255105735</v>
      </c>
      <c r="E32" s="189">
        <v>5.9880597014925376</v>
      </c>
      <c r="F32" s="190">
        <f t="shared" si="3"/>
        <v>1.5138947745614315</v>
      </c>
      <c r="G32" s="189">
        <v>4.7389745428468988</v>
      </c>
      <c r="H32" s="190">
        <f t="shared" si="3"/>
        <v>-1.2490851586456388</v>
      </c>
      <c r="I32" s="189">
        <v>3.5452097823648194</v>
      </c>
      <c r="J32" s="190">
        <f t="shared" si="3"/>
        <v>-1.1937647604820794</v>
      </c>
      <c r="K32" s="189">
        <v>3.888157894736842</v>
      </c>
      <c r="L32" s="190">
        <f t="shared" si="4"/>
        <v>0.34294811237202261</v>
      </c>
      <c r="M32" s="189">
        <v>4.4930910951893548</v>
      </c>
      <c r="N32" s="190">
        <f t="shared" ref="N32:N35" si="5">IFERROR(M32-K32,"-")</f>
        <v>0.60493320045251275</v>
      </c>
    </row>
    <row r="33" spans="2:14" x14ac:dyDescent="0.25">
      <c r="B33" s="119" t="s">
        <v>77</v>
      </c>
      <c r="C33" s="189">
        <v>7.3208395802098947</v>
      </c>
      <c r="D33" s="190">
        <v>2.405380643011827</v>
      </c>
      <c r="E33" s="189">
        <v>4.6312649164677806</v>
      </c>
      <c r="F33" s="190">
        <f t="shared" si="3"/>
        <v>-2.6895746637421141</v>
      </c>
      <c r="G33" s="189">
        <v>4.7581772435001399</v>
      </c>
      <c r="H33" s="190">
        <f t="shared" si="3"/>
        <v>0.12691232703235933</v>
      </c>
      <c r="I33" s="189">
        <v>3.7323914398504052</v>
      </c>
      <c r="J33" s="190">
        <f t="shared" si="3"/>
        <v>-1.0257858036497347</v>
      </c>
      <c r="K33" s="189">
        <v>3.5197925669835781</v>
      </c>
      <c r="L33" s="190">
        <f t="shared" si="4"/>
        <v>-0.2125988728668271</v>
      </c>
      <c r="M33" s="189">
        <v>4.4193222053616594</v>
      </c>
      <c r="N33" s="190">
        <f t="shared" si="5"/>
        <v>0.89952963837808131</v>
      </c>
    </row>
    <row r="34" spans="2:14" x14ac:dyDescent="0.25">
      <c r="B34" s="119" t="s">
        <v>79</v>
      </c>
      <c r="C34" s="189" t="s">
        <v>229</v>
      </c>
      <c r="D34" s="190" t="s">
        <v>229</v>
      </c>
      <c r="E34" s="189">
        <v>6.0419463087248326</v>
      </c>
      <c r="F34" s="190" t="str">
        <f t="shared" si="3"/>
        <v>-</v>
      </c>
      <c r="G34" s="189">
        <v>4.0661295736824439</v>
      </c>
      <c r="H34" s="190">
        <f t="shared" si="3"/>
        <v>-1.9758167350423887</v>
      </c>
      <c r="I34" s="189">
        <v>2.9019563239308463</v>
      </c>
      <c r="J34" s="190">
        <f t="shared" si="3"/>
        <v>-1.1641732497515975</v>
      </c>
      <c r="K34" s="189">
        <v>3.7343260188087775</v>
      </c>
      <c r="L34" s="190">
        <f t="shared" si="4"/>
        <v>0.83236969487793111</v>
      </c>
      <c r="M34" s="189">
        <v>4.2811511701454776</v>
      </c>
      <c r="N34" s="190">
        <f t="shared" si="5"/>
        <v>0.54682515133670018</v>
      </c>
    </row>
    <row r="35" spans="2:14" x14ac:dyDescent="0.25">
      <c r="B35" s="119" t="s">
        <v>81</v>
      </c>
      <c r="C35" s="189" t="s">
        <v>229</v>
      </c>
      <c r="D35" s="190" t="s">
        <v>229</v>
      </c>
      <c r="E35" s="189">
        <v>3.0245901639344264</v>
      </c>
      <c r="F35" s="190" t="str">
        <f t="shared" si="3"/>
        <v>-</v>
      </c>
      <c r="G35" s="189">
        <v>4.6396321070234112</v>
      </c>
      <c r="H35" s="190">
        <f t="shared" si="3"/>
        <v>1.6150419430889849</v>
      </c>
      <c r="I35" s="189">
        <v>2.9122659960882928</v>
      </c>
      <c r="J35" s="190">
        <f t="shared" si="3"/>
        <v>-1.7273661109351184</v>
      </c>
      <c r="K35" s="189">
        <v>4.1500272776868519</v>
      </c>
      <c r="L35" s="190">
        <f t="shared" si="4"/>
        <v>1.237761281598559</v>
      </c>
      <c r="M35" s="189">
        <v>3.8079139454475603</v>
      </c>
      <c r="N35" s="190">
        <f t="shared" si="5"/>
        <v>-0.34211333223929152</v>
      </c>
    </row>
    <row r="36" spans="2:14" x14ac:dyDescent="0.25">
      <c r="B36" s="119" t="s">
        <v>83</v>
      </c>
      <c r="C36" s="189" t="s">
        <v>229</v>
      </c>
      <c r="D36" s="190" t="s">
        <v>229</v>
      </c>
      <c r="E36" s="189">
        <v>3.618808777429467</v>
      </c>
      <c r="F36" s="190" t="str">
        <f t="shared" si="3"/>
        <v>-</v>
      </c>
      <c r="G36" s="189">
        <v>4.6825208085612369</v>
      </c>
      <c r="H36" s="190">
        <f t="shared" si="3"/>
        <v>1.0637120311317698</v>
      </c>
      <c r="I36" s="189">
        <v>3.6012574454003969</v>
      </c>
      <c r="J36" s="190">
        <f t="shared" si="3"/>
        <v>-1.0812633631608399</v>
      </c>
      <c r="K36" s="189">
        <v>5.1550552251486828</v>
      </c>
      <c r="L36" s="190">
        <f t="shared" si="4"/>
        <v>1.5537977797482858</v>
      </c>
      <c r="M36" s="189"/>
      <c r="N36" s="190"/>
    </row>
    <row r="37" spans="2:14" x14ac:dyDescent="0.25">
      <c r="B37" s="119" t="s">
        <v>85</v>
      </c>
      <c r="C37" s="189" t="s">
        <v>229</v>
      </c>
      <c r="D37" s="190" t="s">
        <v>229</v>
      </c>
      <c r="E37" s="189">
        <v>4.7274211099020675</v>
      </c>
      <c r="F37" s="190" t="str">
        <f t="shared" si="3"/>
        <v>-</v>
      </c>
      <c r="G37" s="189">
        <v>4.897950469684031</v>
      </c>
      <c r="H37" s="190">
        <f t="shared" si="3"/>
        <v>0.17052935978196349</v>
      </c>
      <c r="I37" s="189">
        <v>3.7052441229656421</v>
      </c>
      <c r="J37" s="190">
        <f t="shared" si="3"/>
        <v>-1.1927063467183889</v>
      </c>
      <c r="K37" s="189">
        <v>4.9406021155410906</v>
      </c>
      <c r="L37" s="190">
        <f t="shared" si="4"/>
        <v>1.2353579925754485</v>
      </c>
      <c r="M37" s="189"/>
      <c r="N37" s="190"/>
    </row>
    <row r="38" spans="2:14" x14ac:dyDescent="0.25">
      <c r="B38" s="119" t="s">
        <v>87</v>
      </c>
      <c r="C38" s="189">
        <v>3.442654028436019</v>
      </c>
      <c r="D38" s="190">
        <v>-0.98788414427987625</v>
      </c>
      <c r="E38" s="189">
        <v>4.5798791018998273</v>
      </c>
      <c r="F38" s="190">
        <f t="shared" si="3"/>
        <v>1.1372250734638083</v>
      </c>
      <c r="G38" s="189">
        <v>4.440622195632665</v>
      </c>
      <c r="H38" s="190">
        <f t="shared" si="3"/>
        <v>-0.13925690626716225</v>
      </c>
      <c r="I38" s="189">
        <v>4.0042861852950873</v>
      </c>
      <c r="J38" s="190">
        <f t="shared" si="3"/>
        <v>-0.43633601033757774</v>
      </c>
      <c r="K38" s="189">
        <v>5.2575855390574562</v>
      </c>
      <c r="L38" s="190">
        <f t="shared" si="4"/>
        <v>1.2532993537623689</v>
      </c>
      <c r="M38" s="189"/>
      <c r="N38" s="190"/>
    </row>
    <row r="39" spans="2:14" x14ac:dyDescent="0.25">
      <c r="B39" s="119" t="s">
        <v>89</v>
      </c>
      <c r="C39" s="189">
        <v>4.6772727272727277</v>
      </c>
      <c r="D39" s="190">
        <v>-0.99991668209590756</v>
      </c>
      <c r="E39" s="189">
        <v>5.2922673656618615</v>
      </c>
      <c r="F39" s="190">
        <f t="shared" si="3"/>
        <v>0.61499463838913382</v>
      </c>
      <c r="G39" s="189">
        <v>4.3328030544066181</v>
      </c>
      <c r="H39" s="190">
        <f t="shared" si="3"/>
        <v>-0.95946431125524345</v>
      </c>
      <c r="I39" s="189">
        <v>3.6700245031309557</v>
      </c>
      <c r="J39" s="190">
        <f t="shared" si="3"/>
        <v>-0.66277855127566232</v>
      </c>
      <c r="K39" s="189">
        <v>5.6603588907014686</v>
      </c>
      <c r="L39" s="190">
        <f t="shared" si="4"/>
        <v>1.9903343875705128</v>
      </c>
      <c r="M39" s="189"/>
      <c r="N39" s="190"/>
    </row>
    <row r="40" spans="2:14" x14ac:dyDescent="0.25">
      <c r="B40" s="119" t="s">
        <v>91</v>
      </c>
      <c r="C40" s="189">
        <v>3.9116607773851588</v>
      </c>
      <c r="D40" s="190">
        <v>-1.5729573912720975</v>
      </c>
      <c r="E40" s="189">
        <v>4.5606155778894468</v>
      </c>
      <c r="F40" s="190">
        <f t="shared" si="3"/>
        <v>0.648954800504288</v>
      </c>
      <c r="G40" s="189">
        <v>4.2964484884062228</v>
      </c>
      <c r="H40" s="190">
        <f t="shared" si="3"/>
        <v>-0.26416708948322398</v>
      </c>
      <c r="I40" s="189">
        <v>4.1769890424011438</v>
      </c>
      <c r="J40" s="190">
        <f t="shared" si="3"/>
        <v>-0.11945944600507907</v>
      </c>
      <c r="K40" s="189">
        <v>4.4923037455105179</v>
      </c>
      <c r="L40" s="190">
        <f t="shared" si="4"/>
        <v>0.31531470310937415</v>
      </c>
      <c r="M40" s="189"/>
      <c r="N40" s="190"/>
    </row>
    <row r="41" spans="2:14" x14ac:dyDescent="0.25">
      <c r="B41" s="119" t="s">
        <v>93</v>
      </c>
      <c r="C41" s="189">
        <v>5.278761061946903</v>
      </c>
      <c r="D41" s="190">
        <v>0.68408347750473286</v>
      </c>
      <c r="E41" s="189">
        <v>5.4918251584918254</v>
      </c>
      <c r="F41" s="190">
        <f t="shared" si="3"/>
        <v>0.21306409654492242</v>
      </c>
      <c r="G41" s="189">
        <v>4.0853259501636039</v>
      </c>
      <c r="H41" s="190">
        <f t="shared" si="3"/>
        <v>-1.4064992083282215</v>
      </c>
      <c r="I41" s="189">
        <v>4.5587345894394042</v>
      </c>
      <c r="J41" s="190">
        <f t="shared" si="3"/>
        <v>0.47340863927580035</v>
      </c>
      <c r="K41" s="189">
        <v>4.8587058455767425</v>
      </c>
      <c r="L41" s="190">
        <f t="shared" si="4"/>
        <v>0.29997125613733822</v>
      </c>
      <c r="M41" s="189"/>
      <c r="N41" s="190"/>
    </row>
    <row r="42" spans="2:14" x14ac:dyDescent="0.25">
      <c r="B42" s="119" t="s">
        <v>95</v>
      </c>
      <c r="C42" s="189">
        <v>6.4051172707889128</v>
      </c>
      <c r="D42" s="190">
        <v>0.85423444574878449</v>
      </c>
      <c r="E42" s="189">
        <v>5.9826542960871318</v>
      </c>
      <c r="F42" s="190">
        <f t="shared" si="3"/>
        <v>-0.42246297470178096</v>
      </c>
      <c r="G42" s="189">
        <v>3.8469719991317559</v>
      </c>
      <c r="H42" s="190">
        <f t="shared" si="3"/>
        <v>-2.1356822969553759</v>
      </c>
      <c r="I42" s="189">
        <v>3.5904568901989684</v>
      </c>
      <c r="J42" s="190">
        <f t="shared" si="3"/>
        <v>-0.25651510893278751</v>
      </c>
      <c r="K42" s="189">
        <v>4.1140529531568228</v>
      </c>
      <c r="L42" s="190">
        <f t="shared" si="4"/>
        <v>0.52359606295785444</v>
      </c>
      <c r="M42" s="189"/>
      <c r="N42" s="190"/>
    </row>
    <row r="43" spans="2:14" ht="15.75" x14ac:dyDescent="0.25">
      <c r="B43" s="122" t="s">
        <v>32</v>
      </c>
      <c r="C43" s="191">
        <v>5.0239888423988841</v>
      </c>
      <c r="D43" s="192">
        <v>5.7089483804309005E-2</v>
      </c>
      <c r="E43" s="191">
        <v>4.8986657407866669</v>
      </c>
      <c r="F43" s="192">
        <f t="shared" si="3"/>
        <v>-0.12532310161221716</v>
      </c>
      <c r="G43" s="191">
        <v>4.4558690684946063</v>
      </c>
      <c r="H43" s="192">
        <f t="shared" si="3"/>
        <v>-0.44279667229206066</v>
      </c>
      <c r="I43" s="191">
        <v>3.5200213772490647</v>
      </c>
      <c r="J43" s="192">
        <f t="shared" si="3"/>
        <v>-0.93584769124554157</v>
      </c>
      <c r="K43" s="191">
        <v>4.4259547301218802</v>
      </c>
      <c r="L43" s="192">
        <f t="shared" si="4"/>
        <v>0.90593335287281551</v>
      </c>
      <c r="M43" s="191">
        <v>4.3589757709251105</v>
      </c>
      <c r="N43" s="192">
        <v>0.39968700294998394</v>
      </c>
    </row>
    <row r="44" spans="2:14" ht="6" customHeight="1" x14ac:dyDescent="0.25"/>
    <row r="45" spans="2:14" x14ac:dyDescent="0.25">
      <c r="B45" s="107" t="s">
        <v>57</v>
      </c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</row>
  </sheetData>
  <mergeCells count="16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9EB9D-4038-44DD-918D-4F59B53F0149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B7EE6-E2FE-4A2F-8482-3BEC38A1EAD9}">
  <sheetPr>
    <tabColor rgb="FFAC75D5"/>
  </sheetPr>
  <dimension ref="A1:AC46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1" max="11" width="14.71093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81"/>
      <c r="D1" s="197"/>
    </row>
    <row r="2" spans="1:16" ht="18.75" x14ac:dyDescent="0.3">
      <c r="D2" s="197"/>
    </row>
    <row r="4" spans="1:16" ht="48.75" customHeight="1" thickBot="1" x14ac:dyDescent="0.3">
      <c r="B4" s="279" t="s">
        <v>290</v>
      </c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P4" s="1" t="s">
        <v>151</v>
      </c>
    </row>
    <row r="5" spans="1:16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4"/>
      <c r="L5" s="4"/>
      <c r="M5" s="4"/>
      <c r="N5" s="4"/>
      <c r="P5" s="1" t="s">
        <v>152</v>
      </c>
    </row>
    <row r="6" spans="1:16" ht="22.5" thickTop="1" thickBot="1" x14ac:dyDescent="0.3">
      <c r="B6" s="111"/>
      <c r="C6" s="301" t="s">
        <v>153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</row>
    <row r="7" spans="1:16" ht="22.5" thickTop="1" thickBot="1" x14ac:dyDescent="0.3">
      <c r="B7" s="111"/>
      <c r="C7" s="303">
        <v>2020</v>
      </c>
      <c r="D7" s="304"/>
      <c r="E7" s="305" t="s">
        <v>301</v>
      </c>
      <c r="F7" s="304"/>
      <c r="G7" s="305" t="s">
        <v>302</v>
      </c>
      <c r="H7" s="304"/>
      <c r="I7" s="305">
        <v>2023</v>
      </c>
      <c r="J7" s="304"/>
      <c r="K7" s="305">
        <v>2024</v>
      </c>
      <c r="L7" s="304"/>
      <c r="M7" s="305">
        <v>2025</v>
      </c>
      <c r="N7" s="306"/>
    </row>
    <row r="8" spans="1:16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6" x14ac:dyDescent="0.25">
      <c r="A9" s="1" t="s">
        <v>72</v>
      </c>
      <c r="B9" s="119" t="s">
        <v>73</v>
      </c>
      <c r="C9" s="198">
        <v>0.60499999999999998</v>
      </c>
      <c r="D9" s="121">
        <v>-0.14013644115974988</v>
      </c>
      <c r="E9" s="198">
        <v>0.1981</v>
      </c>
      <c r="F9" s="121">
        <f t="shared" ref="F9:J20" si="0">IFERROR(E9/C9-1,"-")</f>
        <v>-0.67256198347107432</v>
      </c>
      <c r="G9" s="198">
        <v>0.56000000000000005</v>
      </c>
      <c r="H9" s="121">
        <f t="shared" si="0"/>
        <v>1.8268551236749118</v>
      </c>
      <c r="I9" s="198">
        <v>0.63600000000000001</v>
      </c>
      <c r="J9" s="121">
        <f t="shared" si="0"/>
        <v>0.13571428571428568</v>
      </c>
      <c r="K9" s="198">
        <v>0.75329999999999997</v>
      </c>
      <c r="L9" s="121">
        <f t="shared" ref="L9:L14" si="1">IFERROR(K9/I9-1,"-")</f>
        <v>0.18443396226415087</v>
      </c>
      <c r="M9" s="198">
        <v>0.74019999999999997</v>
      </c>
      <c r="N9" s="121">
        <f t="shared" ref="N9:N13" si="2">IFERROR(M9/K9-1,"-")</f>
        <v>-1.7390150006637461E-2</v>
      </c>
    </row>
    <row r="10" spans="1:16" x14ac:dyDescent="0.25">
      <c r="A10" s="1" t="s">
        <v>74</v>
      </c>
      <c r="B10" s="119" t="s">
        <v>75</v>
      </c>
      <c r="C10" s="198">
        <v>0.62680000000000002</v>
      </c>
      <c r="D10" s="121">
        <v>-5.2372639263608134E-3</v>
      </c>
      <c r="E10" s="198">
        <v>0.14859999999999998</v>
      </c>
      <c r="F10" s="121">
        <f t="shared" si="0"/>
        <v>-0.76292278238672628</v>
      </c>
      <c r="G10" s="198">
        <v>0.58860000000000001</v>
      </c>
      <c r="H10" s="121">
        <f t="shared" si="0"/>
        <v>2.960969044414536</v>
      </c>
      <c r="I10" s="198">
        <v>0.63369999999999993</v>
      </c>
      <c r="J10" s="121">
        <f t="shared" si="0"/>
        <v>7.6622494053686596E-2</v>
      </c>
      <c r="K10" s="198">
        <v>0.70550000000000002</v>
      </c>
      <c r="L10" s="121">
        <f t="shared" si="1"/>
        <v>0.11330282468044839</v>
      </c>
      <c r="M10" s="198">
        <v>0.70010000000000006</v>
      </c>
      <c r="N10" s="121">
        <f t="shared" si="2"/>
        <v>-7.6541459957476521E-3</v>
      </c>
    </row>
    <row r="11" spans="1:16" x14ac:dyDescent="0.25">
      <c r="A11" s="1" t="s">
        <v>76</v>
      </c>
      <c r="B11" s="119" t="s">
        <v>77</v>
      </c>
      <c r="C11" s="198">
        <v>0.35499999999999998</v>
      </c>
      <c r="D11" s="121">
        <v>-0.48558179973916826</v>
      </c>
      <c r="E11" s="198">
        <v>0.25969999999999999</v>
      </c>
      <c r="F11" s="121">
        <f t="shared" si="0"/>
        <v>-0.26845070422535211</v>
      </c>
      <c r="G11" s="198">
        <v>0.65049999999999997</v>
      </c>
      <c r="H11" s="121">
        <f t="shared" si="0"/>
        <v>1.5048132460531383</v>
      </c>
      <c r="I11" s="198">
        <v>0.6462</v>
      </c>
      <c r="J11" s="121">
        <f t="shared" si="0"/>
        <v>-6.610299769408079E-3</v>
      </c>
      <c r="K11" s="198">
        <v>0.73560000000000003</v>
      </c>
      <c r="L11" s="121">
        <f t="shared" si="1"/>
        <v>0.13834726090993499</v>
      </c>
      <c r="M11" s="198">
        <v>0.62880000000000003</v>
      </c>
      <c r="N11" s="121">
        <f t="shared" si="2"/>
        <v>-0.14518760195758562</v>
      </c>
    </row>
    <row r="12" spans="1:16" x14ac:dyDescent="0.25">
      <c r="A12" s="1" t="s">
        <v>78</v>
      </c>
      <c r="B12" s="119" t="s">
        <v>79</v>
      </c>
      <c r="C12" s="198">
        <v>0</v>
      </c>
      <c r="D12" s="121">
        <v>-1</v>
      </c>
      <c r="E12" s="198">
        <v>0.249</v>
      </c>
      <c r="F12" s="121" t="str">
        <f t="shared" si="0"/>
        <v>-</v>
      </c>
      <c r="G12" s="198">
        <v>0.47840000000000005</v>
      </c>
      <c r="H12" s="121">
        <f t="shared" si="0"/>
        <v>0.92128514056224908</v>
      </c>
      <c r="I12" s="198">
        <v>0.47939999999999999</v>
      </c>
      <c r="J12" s="121">
        <f t="shared" si="0"/>
        <v>2.0903010033443969E-3</v>
      </c>
      <c r="K12" s="198">
        <v>0.53310000000000002</v>
      </c>
      <c r="L12" s="121">
        <f t="shared" si="1"/>
        <v>0.11201501877346698</v>
      </c>
      <c r="M12" s="198">
        <v>0.50619999999999998</v>
      </c>
      <c r="N12" s="121">
        <f t="shared" si="2"/>
        <v>-5.0459576064528333E-2</v>
      </c>
    </row>
    <row r="13" spans="1:16" x14ac:dyDescent="0.25">
      <c r="A13" s="1" t="s">
        <v>80</v>
      </c>
      <c r="B13" s="119" t="s">
        <v>81</v>
      </c>
      <c r="C13" s="198">
        <v>0</v>
      </c>
      <c r="D13" s="121">
        <v>-1</v>
      </c>
      <c r="E13" s="198">
        <v>0.2223</v>
      </c>
      <c r="F13" s="121" t="str">
        <f t="shared" si="0"/>
        <v>-</v>
      </c>
      <c r="G13" s="198">
        <v>0.42420000000000002</v>
      </c>
      <c r="H13" s="121">
        <f t="shared" si="0"/>
        <v>0.90823211875843457</v>
      </c>
      <c r="I13" s="198">
        <v>0.37990000000000002</v>
      </c>
      <c r="J13" s="121">
        <f t="shared" si="0"/>
        <v>-0.10443187175860447</v>
      </c>
      <c r="K13" s="198">
        <v>0.27649999999999997</v>
      </c>
      <c r="L13" s="121">
        <f t="shared" si="1"/>
        <v>-0.2721768886549093</v>
      </c>
      <c r="M13" s="198">
        <v>0.35389999999999999</v>
      </c>
      <c r="N13" s="121">
        <f t="shared" si="2"/>
        <v>0.27992766726943952</v>
      </c>
    </row>
    <row r="14" spans="1:16" x14ac:dyDescent="0.25">
      <c r="A14" s="1" t="s">
        <v>82</v>
      </c>
      <c r="B14" s="119" t="s">
        <v>83</v>
      </c>
      <c r="C14" s="198">
        <v>0</v>
      </c>
      <c r="D14" s="121">
        <v>-1</v>
      </c>
      <c r="E14" s="198">
        <v>0.23989999999999997</v>
      </c>
      <c r="F14" s="121" t="str">
        <f t="shared" si="0"/>
        <v>-</v>
      </c>
      <c r="G14" s="198">
        <v>0.46659999999999996</v>
      </c>
      <c r="H14" s="121">
        <f t="shared" si="0"/>
        <v>0.94497707378074192</v>
      </c>
      <c r="I14" s="198">
        <v>0.40689999999999998</v>
      </c>
      <c r="J14" s="121">
        <f t="shared" si="0"/>
        <v>-0.12794684954993563</v>
      </c>
      <c r="K14" s="198">
        <v>0.53659999999999997</v>
      </c>
      <c r="L14" s="121">
        <f t="shared" si="1"/>
        <v>0.31875153600393213</v>
      </c>
      <c r="M14" s="198"/>
      <c r="N14" s="121"/>
    </row>
    <row r="15" spans="1:16" x14ac:dyDescent="0.25">
      <c r="A15" s="1" t="s">
        <v>84</v>
      </c>
      <c r="B15" s="119" t="s">
        <v>85</v>
      </c>
      <c r="C15" s="198">
        <v>0</v>
      </c>
      <c r="D15" s="121">
        <v>-1</v>
      </c>
      <c r="E15" s="198">
        <v>0.34950000000000003</v>
      </c>
      <c r="F15" s="121" t="str">
        <f t="shared" si="0"/>
        <v>-</v>
      </c>
      <c r="G15" s="198">
        <v>0.43840000000000001</v>
      </c>
      <c r="H15" s="121">
        <f t="shared" si="0"/>
        <v>0.25436337625178829</v>
      </c>
      <c r="I15" s="198">
        <v>0.44450000000000001</v>
      </c>
      <c r="J15" s="121">
        <f t="shared" si="0"/>
        <v>1.3914233576642232E-2</v>
      </c>
      <c r="K15" s="198">
        <v>0.44259999999999999</v>
      </c>
      <c r="L15" s="121">
        <f>IFERROR(K15/I15-1,"-")</f>
        <v>-4.2744656917885759E-3</v>
      </c>
      <c r="M15" s="198"/>
      <c r="N15" s="121"/>
    </row>
    <row r="16" spans="1:16" x14ac:dyDescent="0.25">
      <c r="A16" s="1" t="s">
        <v>86</v>
      </c>
      <c r="B16" s="119" t="s">
        <v>87</v>
      </c>
      <c r="C16" s="198">
        <v>0.37790000000000001</v>
      </c>
      <c r="D16" s="121">
        <v>-0.20458850768259307</v>
      </c>
      <c r="E16" s="198">
        <v>0.42659999999999998</v>
      </c>
      <c r="F16" s="121">
        <f t="shared" si="0"/>
        <v>0.12887007144747287</v>
      </c>
      <c r="G16" s="198">
        <v>0.56740000000000002</v>
      </c>
      <c r="H16" s="121">
        <f t="shared" si="0"/>
        <v>0.33005157055789969</v>
      </c>
      <c r="I16" s="198">
        <v>0.44319999999999998</v>
      </c>
      <c r="J16" s="121">
        <f t="shared" si="0"/>
        <v>-0.21889319703912591</v>
      </c>
      <c r="K16" s="198">
        <v>0.58899999999999997</v>
      </c>
      <c r="L16" s="121">
        <f>IFERROR(K16/I16-1,"-")</f>
        <v>0.32897111913357402</v>
      </c>
      <c r="M16" s="198"/>
      <c r="N16" s="121"/>
    </row>
    <row r="17" spans="1:29" x14ac:dyDescent="0.25">
      <c r="A17" s="1" t="s">
        <v>88</v>
      </c>
      <c r="B17" s="119" t="s">
        <v>89</v>
      </c>
      <c r="C17" s="198">
        <v>0.1106</v>
      </c>
      <c r="D17" s="121">
        <v>-0.8171598611340718</v>
      </c>
      <c r="E17" s="198">
        <v>0.50350000000000006</v>
      </c>
      <c r="F17" s="121">
        <f t="shared" si="0"/>
        <v>3.5524412296564201</v>
      </c>
      <c r="G17" s="198">
        <v>0.50549999999999995</v>
      </c>
      <c r="H17" s="121">
        <f t="shared" si="0"/>
        <v>3.9721946375370631E-3</v>
      </c>
      <c r="I17" s="198">
        <v>0.502</v>
      </c>
      <c r="J17" s="121">
        <f t="shared" si="0"/>
        <v>-6.923837784371778E-3</v>
      </c>
      <c r="K17" s="198">
        <v>0.64379999999999993</v>
      </c>
      <c r="L17" s="121">
        <f t="shared" ref="L17:L20" si="3">IFERROR(K17/I17-1,"-")</f>
        <v>0.28247011952191214</v>
      </c>
      <c r="M17" s="198"/>
      <c r="N17" s="121"/>
    </row>
    <row r="18" spans="1:29" x14ac:dyDescent="0.25">
      <c r="A18" s="1" t="s">
        <v>90</v>
      </c>
      <c r="B18" s="119" t="s">
        <v>91</v>
      </c>
      <c r="C18" s="198">
        <v>0.1152</v>
      </c>
      <c r="D18" s="121">
        <v>-0.78362133734034556</v>
      </c>
      <c r="E18" s="198">
        <v>0.58409999999999995</v>
      </c>
      <c r="F18" s="121">
        <f t="shared" si="0"/>
        <v>4.0703125</v>
      </c>
      <c r="G18" s="198">
        <v>0.52579999999999993</v>
      </c>
      <c r="H18" s="121">
        <f t="shared" si="0"/>
        <v>-9.9811676082862566E-2</v>
      </c>
      <c r="I18" s="198">
        <v>0.63</v>
      </c>
      <c r="J18" s="121">
        <f t="shared" si="0"/>
        <v>0.19817421072651209</v>
      </c>
      <c r="K18" s="198">
        <v>0.63259999999999994</v>
      </c>
      <c r="L18" s="121">
        <f t="shared" si="3"/>
        <v>4.1269841269839791E-3</v>
      </c>
      <c r="M18" s="198"/>
      <c r="N18" s="121"/>
      <c r="AB18" s="199"/>
    </row>
    <row r="19" spans="1:29" x14ac:dyDescent="0.25">
      <c r="A19" s="1" t="s">
        <v>92</v>
      </c>
      <c r="B19" s="119" t="s">
        <v>93</v>
      </c>
      <c r="C19" s="198">
        <v>0.25659999999999999</v>
      </c>
      <c r="D19" s="121">
        <v>-0.61900519673348176</v>
      </c>
      <c r="E19" s="198">
        <v>0.68409999999999993</v>
      </c>
      <c r="F19" s="121">
        <f t="shared" si="0"/>
        <v>1.6660171473109897</v>
      </c>
      <c r="G19" s="198">
        <v>0.60350000000000004</v>
      </c>
      <c r="H19" s="121">
        <f t="shared" si="0"/>
        <v>-0.1178190323052184</v>
      </c>
      <c r="I19" s="198">
        <v>0.73450000000000004</v>
      </c>
      <c r="J19" s="121">
        <f t="shared" si="0"/>
        <v>0.21706710853355426</v>
      </c>
      <c r="K19" s="198">
        <v>0.58279999999999998</v>
      </c>
      <c r="L19" s="121">
        <f t="shared" si="3"/>
        <v>-0.2065350578624916</v>
      </c>
      <c r="M19" s="198"/>
      <c r="N19" s="121"/>
      <c r="AB19" s="199"/>
      <c r="AC19" s="199"/>
    </row>
    <row r="20" spans="1:29" x14ac:dyDescent="0.25">
      <c r="A20" s="1" t="s">
        <v>94</v>
      </c>
      <c r="B20" s="119" t="s">
        <v>95</v>
      </c>
      <c r="C20" s="198">
        <v>0.20100000000000001</v>
      </c>
      <c r="D20" s="121">
        <v>-0.68064823641563388</v>
      </c>
      <c r="E20" s="198">
        <v>0.59650000000000003</v>
      </c>
      <c r="F20" s="121">
        <f t="shared" si="0"/>
        <v>1.9676616915422884</v>
      </c>
      <c r="G20" s="198">
        <v>0.6391</v>
      </c>
      <c r="H20" s="121">
        <f t="shared" si="0"/>
        <v>7.1416596814752653E-2</v>
      </c>
      <c r="I20" s="198">
        <v>0.70480000000000009</v>
      </c>
      <c r="J20" s="121">
        <f t="shared" si="0"/>
        <v>0.10280081364418736</v>
      </c>
      <c r="K20" s="198">
        <v>0.65489999999999993</v>
      </c>
      <c r="L20" s="121">
        <f t="shared" si="3"/>
        <v>-7.080022701475619E-2</v>
      </c>
      <c r="M20" s="198"/>
      <c r="N20" s="121"/>
      <c r="O20" s="127"/>
    </row>
    <row r="21" spans="1:29" ht="15.75" x14ac:dyDescent="0.25">
      <c r="A21" s="1" t="s">
        <v>0</v>
      </c>
      <c r="B21" s="122" t="s">
        <v>32</v>
      </c>
      <c r="C21" s="200">
        <v>0.42174668708366447</v>
      </c>
      <c r="D21" s="124">
        <v>-0.26108511772244281</v>
      </c>
      <c r="E21" s="200">
        <v>0.40408330264719122</v>
      </c>
      <c r="F21" s="124">
        <v>-4.1881501331080373E-2</v>
      </c>
      <c r="G21" s="200">
        <v>0.53778304538949095</v>
      </c>
      <c r="H21" s="124">
        <v>0.33087173329464248</v>
      </c>
      <c r="I21" s="200">
        <v>0.55454348826086564</v>
      </c>
      <c r="J21" s="124">
        <v>3.1165807503722665E-2</v>
      </c>
      <c r="K21" s="200">
        <v>0.59082327086406716</v>
      </c>
      <c r="L21" s="124">
        <v>6.5422790766113792E-2</v>
      </c>
      <c r="M21" s="200"/>
      <c r="N21" s="124"/>
      <c r="O21" s="313"/>
    </row>
    <row r="22" spans="1:29" ht="6" customHeight="1" x14ac:dyDescent="0.25">
      <c r="O22" s="313"/>
    </row>
    <row r="23" spans="1:29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313"/>
    </row>
    <row r="24" spans="1:29" x14ac:dyDescent="0.25">
      <c r="C24" s="201"/>
      <c r="I24" s="201"/>
      <c r="K24" s="201"/>
      <c r="L24" s="121"/>
      <c r="M24" s="201"/>
      <c r="N24" s="121"/>
      <c r="O24" s="313"/>
    </row>
    <row r="26" spans="1:29" ht="21.75" customHeight="1" thickBot="1" x14ac:dyDescent="0.3">
      <c r="B26" s="279" t="s">
        <v>291</v>
      </c>
      <c r="C26" s="279"/>
      <c r="D26" s="279"/>
      <c r="E26" s="279"/>
      <c r="F26" s="279"/>
      <c r="G26" s="279"/>
      <c r="H26" s="279"/>
      <c r="I26" s="279"/>
      <c r="J26" s="279"/>
      <c r="K26" s="279"/>
      <c r="L26" s="279"/>
      <c r="M26" s="279"/>
      <c r="N26" s="279"/>
      <c r="P26" s="1" t="s">
        <v>154</v>
      </c>
    </row>
    <row r="27" spans="1:29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4"/>
      <c r="L27" s="4"/>
      <c r="M27" s="4"/>
      <c r="N27" s="4"/>
      <c r="P27" s="1" t="s">
        <v>155</v>
      </c>
    </row>
    <row r="28" spans="1:29" ht="22.5" thickTop="1" thickBot="1" x14ac:dyDescent="0.3">
      <c r="B28" s="111"/>
      <c r="C28" s="301" t="s">
        <v>62</v>
      </c>
      <c r="D28" s="302"/>
      <c r="E28" s="302"/>
      <c r="F28" s="302"/>
      <c r="G28" s="302"/>
      <c r="H28" s="302"/>
      <c r="I28" s="302"/>
      <c r="J28" s="302"/>
      <c r="K28" s="302"/>
      <c r="L28" s="302"/>
      <c r="M28" s="302"/>
      <c r="N28" s="302"/>
    </row>
    <row r="29" spans="1:29" ht="22.5" thickTop="1" thickBot="1" x14ac:dyDescent="0.3">
      <c r="B29" s="111"/>
      <c r="C29" s="112">
        <f>C$7</f>
        <v>2020</v>
      </c>
      <c r="D29" s="113"/>
      <c r="E29" s="305" t="s">
        <v>301</v>
      </c>
      <c r="F29" s="304"/>
      <c r="G29" s="305" t="s">
        <v>302</v>
      </c>
      <c r="H29" s="304"/>
      <c r="I29" s="305">
        <v>2023</v>
      </c>
      <c r="J29" s="304"/>
      <c r="K29" s="305">
        <f>K$7</f>
        <v>2024</v>
      </c>
      <c r="L29" s="304"/>
      <c r="M29" s="114">
        <f>M$7</f>
        <v>2025</v>
      </c>
      <c r="N29" s="115"/>
    </row>
    <row r="30" spans="1:29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",RIGHT(E29,2),"/",RIGHT(C29,2))</f>
        <v>var 21/20</v>
      </c>
      <c r="G30" s="118" t="s">
        <v>71</v>
      </c>
      <c r="H30" s="117" t="str">
        <f>CONCATENATE("var ",RIGHT(G29,2),"/",RIGHT(E29,2))</f>
        <v>var 22/21</v>
      </c>
      <c r="I30" s="118" t="s">
        <v>71</v>
      </c>
      <c r="J30" s="117" t="str">
        <f>CONCATENATE("var ",RIGHT(I29,2),"/",RIGHT(G29,2))</f>
        <v>var 23/22</v>
      </c>
      <c r="K30" s="118" t="s">
        <v>71</v>
      </c>
      <c r="L30" s="117" t="str">
        <f>CONCATENATE("var ",RIGHT(K29,2),"/",RIGHT(I29,2))</f>
        <v>var 24/23</v>
      </c>
      <c r="M30" s="118" t="s">
        <v>71</v>
      </c>
      <c r="N30" s="117" t="str">
        <f>CONCATENATE("var ",RIGHT(M29,2),"/",RIGHT(K29,2))</f>
        <v>var 25/24</v>
      </c>
    </row>
    <row r="31" spans="1:29" x14ac:dyDescent="0.25">
      <c r="B31" s="119" t="s">
        <v>73</v>
      </c>
      <c r="C31" s="198">
        <v>0.54820000000000002</v>
      </c>
      <c r="D31" s="121"/>
      <c r="E31" s="198">
        <v>0.1981</v>
      </c>
      <c r="F31" s="121">
        <f t="shared" ref="F31:H42" si="4">IFERROR(E31/C31-1,"-")</f>
        <v>-0.63863553447646848</v>
      </c>
      <c r="G31" s="198">
        <v>0.56000000000000005</v>
      </c>
      <c r="H31" s="121">
        <f t="shared" si="4"/>
        <v>1.8268551236749118</v>
      </c>
      <c r="I31" s="198">
        <v>0.62919999999999998</v>
      </c>
      <c r="J31" s="121">
        <f t="shared" ref="J31:J42" si="5">IFERROR(I31/G31-1,"-")</f>
        <v>0.12357142857142844</v>
      </c>
      <c r="K31" s="198">
        <v>0.75120000000000009</v>
      </c>
      <c r="L31" s="121">
        <f t="shared" ref="L31:L39" si="6">IFERROR(K31/I31-1,"-")</f>
        <v>0.19389701207883037</v>
      </c>
      <c r="M31" s="198">
        <v>0.74280000000000002</v>
      </c>
      <c r="N31" s="121">
        <f t="shared" ref="N31:N35" si="7">IFERROR(M31/K31-1,"-")</f>
        <v>-1.1182108626198173E-2</v>
      </c>
    </row>
    <row r="32" spans="1:29" x14ac:dyDescent="0.25">
      <c r="B32" s="119" t="s">
        <v>75</v>
      </c>
      <c r="C32" s="198">
        <v>0.64469999999999994</v>
      </c>
      <c r="D32" s="121"/>
      <c r="E32" s="198">
        <v>0.14859999999999998</v>
      </c>
      <c r="F32" s="121">
        <f t="shared" si="4"/>
        <v>-0.7695051962152939</v>
      </c>
      <c r="G32" s="198">
        <v>0.58860000000000001</v>
      </c>
      <c r="H32" s="121">
        <f t="shared" si="4"/>
        <v>2.960969044414536</v>
      </c>
      <c r="I32" s="198">
        <v>0.62840000000000007</v>
      </c>
      <c r="J32" s="121">
        <f t="shared" si="5"/>
        <v>6.7618076792388848E-2</v>
      </c>
      <c r="K32" s="198">
        <v>0.72860000000000003</v>
      </c>
      <c r="L32" s="121">
        <f t="shared" si="6"/>
        <v>0.15945257797581158</v>
      </c>
      <c r="M32" s="198">
        <v>0.69830000000000003</v>
      </c>
      <c r="N32" s="121">
        <f t="shared" si="7"/>
        <v>-4.1586604446884445E-2</v>
      </c>
    </row>
    <row r="33" spans="2:14" x14ac:dyDescent="0.25">
      <c r="B33" s="119" t="s">
        <v>77</v>
      </c>
      <c r="C33" s="198">
        <v>0.34350000000000003</v>
      </c>
      <c r="D33" s="121"/>
      <c r="E33" s="198">
        <v>0.25969999999999999</v>
      </c>
      <c r="F33" s="121">
        <f t="shared" si="4"/>
        <v>-0.24395924308588079</v>
      </c>
      <c r="G33" s="198">
        <v>0.65049999999999997</v>
      </c>
      <c r="H33" s="121">
        <f t="shared" si="4"/>
        <v>1.5048132460531383</v>
      </c>
      <c r="I33" s="198">
        <v>0.64529999999999998</v>
      </c>
      <c r="J33" s="121">
        <f t="shared" si="5"/>
        <v>-7.9938508839354494E-3</v>
      </c>
      <c r="K33" s="198">
        <v>0.73140000000000005</v>
      </c>
      <c r="L33" s="121">
        <f t="shared" si="6"/>
        <v>0.13342631334263144</v>
      </c>
      <c r="M33" s="198">
        <v>0.62770000000000004</v>
      </c>
      <c r="N33" s="121">
        <f t="shared" si="7"/>
        <v>-0.14178288214383372</v>
      </c>
    </row>
    <row r="34" spans="2:14" x14ac:dyDescent="0.25">
      <c r="B34" s="119" t="s">
        <v>79</v>
      </c>
      <c r="C34" s="198">
        <v>0</v>
      </c>
      <c r="D34" s="121"/>
      <c r="E34" s="198">
        <v>0.249</v>
      </c>
      <c r="F34" s="121" t="str">
        <f t="shared" si="4"/>
        <v>-</v>
      </c>
      <c r="G34" s="198">
        <v>0.47840000000000005</v>
      </c>
      <c r="H34" s="121">
        <f t="shared" si="4"/>
        <v>0.92128514056224908</v>
      </c>
      <c r="I34" s="198">
        <v>0.47350000000000003</v>
      </c>
      <c r="J34" s="121">
        <f t="shared" si="5"/>
        <v>-1.0242474916387967E-2</v>
      </c>
      <c r="K34" s="198">
        <v>0.53060000000000007</v>
      </c>
      <c r="L34" s="121">
        <f t="shared" si="6"/>
        <v>0.12059134107708558</v>
      </c>
      <c r="M34" s="198">
        <v>0.50249999999999995</v>
      </c>
      <c r="N34" s="121">
        <f t="shared" si="7"/>
        <v>-5.2958914436487259E-2</v>
      </c>
    </row>
    <row r="35" spans="2:14" x14ac:dyDescent="0.25">
      <c r="B35" s="119" t="s">
        <v>81</v>
      </c>
      <c r="C35" s="198">
        <v>0</v>
      </c>
      <c r="D35" s="121"/>
      <c r="E35" s="198">
        <v>0.2223</v>
      </c>
      <c r="F35" s="121" t="str">
        <f t="shared" si="4"/>
        <v>-</v>
      </c>
      <c r="G35" s="198">
        <v>0.42420000000000002</v>
      </c>
      <c r="H35" s="121">
        <f t="shared" si="4"/>
        <v>0.90823211875843457</v>
      </c>
      <c r="I35" s="198">
        <v>0.37439999999999996</v>
      </c>
      <c r="J35" s="121">
        <f t="shared" si="5"/>
        <v>-0.11739745403111757</v>
      </c>
      <c r="K35" s="198">
        <v>0.27329999999999999</v>
      </c>
      <c r="L35" s="121">
        <f t="shared" si="6"/>
        <v>-0.27003205128205121</v>
      </c>
      <c r="M35" s="198">
        <v>0.35609999999999997</v>
      </c>
      <c r="N35" s="121">
        <f t="shared" si="7"/>
        <v>0.30296377607025238</v>
      </c>
    </row>
    <row r="36" spans="2:14" x14ac:dyDescent="0.25">
      <c r="B36" s="119" t="s">
        <v>83</v>
      </c>
      <c r="C36" s="198">
        <v>0</v>
      </c>
      <c r="D36" s="121"/>
      <c r="E36" s="198">
        <v>0.23989999999999997</v>
      </c>
      <c r="F36" s="121" t="str">
        <f t="shared" si="4"/>
        <v>-</v>
      </c>
      <c r="G36" s="198">
        <v>0.46659999999999996</v>
      </c>
      <c r="H36" s="121">
        <f t="shared" si="4"/>
        <v>0.94497707378074192</v>
      </c>
      <c r="I36" s="198">
        <v>0.40399999999999997</v>
      </c>
      <c r="J36" s="121">
        <f t="shared" si="5"/>
        <v>-0.13416202314616377</v>
      </c>
      <c r="K36" s="198">
        <v>0.54010000000000002</v>
      </c>
      <c r="L36" s="121">
        <f t="shared" si="6"/>
        <v>0.33688118811881207</v>
      </c>
      <c r="M36" s="198"/>
      <c r="N36" s="121"/>
    </row>
    <row r="37" spans="2:14" x14ac:dyDescent="0.25">
      <c r="B37" s="119" t="s">
        <v>85</v>
      </c>
      <c r="C37" s="198">
        <v>0</v>
      </c>
      <c r="D37" s="121"/>
      <c r="E37" s="198">
        <v>0.34950000000000003</v>
      </c>
      <c r="F37" s="121" t="str">
        <f t="shared" si="4"/>
        <v>-</v>
      </c>
      <c r="G37" s="198">
        <v>0.43840000000000001</v>
      </c>
      <c r="H37" s="121">
        <f t="shared" si="4"/>
        <v>0.25436337625178829</v>
      </c>
      <c r="I37" s="198">
        <v>0.44119999999999998</v>
      </c>
      <c r="J37" s="121">
        <f t="shared" si="5"/>
        <v>6.3868613138684527E-3</v>
      </c>
      <c r="K37" s="198">
        <v>0.43619999999999998</v>
      </c>
      <c r="L37" s="121">
        <f t="shared" si="6"/>
        <v>-1.1332728921124247E-2</v>
      </c>
      <c r="M37" s="198"/>
      <c r="N37" s="121"/>
    </row>
    <row r="38" spans="2:14" x14ac:dyDescent="0.25">
      <c r="B38" s="119" t="s">
        <v>87</v>
      </c>
      <c r="C38" s="198">
        <v>0.37790000000000001</v>
      </c>
      <c r="D38" s="121"/>
      <c r="E38" s="198">
        <v>0.42659999999999998</v>
      </c>
      <c r="F38" s="121">
        <f t="shared" si="4"/>
        <v>0.12887007144747287</v>
      </c>
      <c r="G38" s="198">
        <v>0.56740000000000002</v>
      </c>
      <c r="H38" s="121">
        <f t="shared" si="4"/>
        <v>0.33005157055789969</v>
      </c>
      <c r="I38" s="198">
        <v>0.43630000000000002</v>
      </c>
      <c r="J38" s="121">
        <f t="shared" si="5"/>
        <v>-0.23105393020796616</v>
      </c>
      <c r="K38" s="198">
        <v>0.58509999999999995</v>
      </c>
      <c r="L38" s="121">
        <f t="shared" si="6"/>
        <v>0.34104973641989433</v>
      </c>
      <c r="M38" s="198"/>
      <c r="N38" s="121"/>
    </row>
    <row r="39" spans="2:14" x14ac:dyDescent="0.25">
      <c r="B39" s="119" t="s">
        <v>89</v>
      </c>
      <c r="C39" s="198">
        <v>0.1106</v>
      </c>
      <c r="D39" s="121"/>
      <c r="E39" s="198">
        <v>0.50350000000000006</v>
      </c>
      <c r="F39" s="121">
        <f t="shared" si="4"/>
        <v>3.5524412296564201</v>
      </c>
      <c r="G39" s="198">
        <v>0.50549999999999995</v>
      </c>
      <c r="H39" s="121">
        <f t="shared" si="4"/>
        <v>3.9721946375370631E-3</v>
      </c>
      <c r="I39" s="198">
        <v>0.50039999999999996</v>
      </c>
      <c r="J39" s="121">
        <f t="shared" si="5"/>
        <v>-1.0089020771513302E-2</v>
      </c>
      <c r="K39" s="198">
        <v>0.64400000000000002</v>
      </c>
      <c r="L39" s="121">
        <f t="shared" si="6"/>
        <v>0.28697042366107128</v>
      </c>
      <c r="M39" s="198"/>
      <c r="N39" s="121"/>
    </row>
    <row r="40" spans="2:14" x14ac:dyDescent="0.25">
      <c r="B40" s="119" t="s">
        <v>91</v>
      </c>
      <c r="C40" s="198">
        <v>0.1152</v>
      </c>
      <c r="D40" s="121"/>
      <c r="E40" s="198">
        <v>0.58409999999999995</v>
      </c>
      <c r="F40" s="121">
        <f t="shared" si="4"/>
        <v>4.0703125</v>
      </c>
      <c r="G40" s="198">
        <v>0.52579999999999993</v>
      </c>
      <c r="H40" s="121">
        <f t="shared" si="4"/>
        <v>-9.9811676082862566E-2</v>
      </c>
      <c r="I40" s="198">
        <v>0.62990000000000002</v>
      </c>
      <c r="J40" s="121">
        <f t="shared" si="5"/>
        <v>0.19798402434385709</v>
      </c>
      <c r="K40" s="198">
        <v>0.629</v>
      </c>
      <c r="L40" s="121">
        <f>IFERROR(K40/I40-1,"-")</f>
        <v>-1.4287982219399753E-3</v>
      </c>
      <c r="M40" s="198"/>
      <c r="N40" s="121"/>
    </row>
    <row r="41" spans="2:14" x14ac:dyDescent="0.25">
      <c r="B41" s="119" t="s">
        <v>93</v>
      </c>
      <c r="C41" s="198">
        <v>0.25659999999999999</v>
      </c>
      <c r="D41" s="121"/>
      <c r="E41" s="198">
        <v>0.68409999999999993</v>
      </c>
      <c r="F41" s="121">
        <f t="shared" si="4"/>
        <v>1.6660171473109897</v>
      </c>
      <c r="G41" s="198">
        <v>0.60250000000000004</v>
      </c>
      <c r="H41" s="121">
        <f t="shared" si="4"/>
        <v>-0.11928080689957599</v>
      </c>
      <c r="I41" s="198">
        <v>0.72750000000000004</v>
      </c>
      <c r="J41" s="121">
        <f t="shared" si="5"/>
        <v>0.20746887966804972</v>
      </c>
      <c r="K41" s="198">
        <v>0.57689999999999997</v>
      </c>
      <c r="L41" s="121">
        <f>IFERROR(K41/I41-1,"-")</f>
        <v>-0.20701030927835062</v>
      </c>
      <c r="M41" s="198"/>
      <c r="N41" s="121"/>
    </row>
    <row r="42" spans="2:14" x14ac:dyDescent="0.25">
      <c r="B42" s="119" t="s">
        <v>95</v>
      </c>
      <c r="C42" s="198">
        <v>0.20100000000000001</v>
      </c>
      <c r="D42" s="121"/>
      <c r="E42" s="198">
        <v>0.59650000000000003</v>
      </c>
      <c r="F42" s="121">
        <f t="shared" si="4"/>
        <v>1.9676616915422884</v>
      </c>
      <c r="G42" s="198">
        <v>0.63659999999999994</v>
      </c>
      <c r="H42" s="121">
        <f t="shared" si="4"/>
        <v>6.7225481978206103E-2</v>
      </c>
      <c r="I42" s="198">
        <v>0.70010000000000006</v>
      </c>
      <c r="J42" s="121">
        <f t="shared" si="5"/>
        <v>9.9748664781652785E-2</v>
      </c>
      <c r="K42" s="198">
        <v>0.65310000000000001</v>
      </c>
      <c r="L42" s="121">
        <f>IFERROR(K42/I42-1,"-")</f>
        <v>-6.7133266676189129E-2</v>
      </c>
      <c r="M42" s="198"/>
      <c r="N42" s="121"/>
    </row>
    <row r="43" spans="2:14" ht="15.75" x14ac:dyDescent="0.25">
      <c r="B43" s="122" t="s">
        <v>32</v>
      </c>
      <c r="C43" s="200">
        <v>0.39669184855626283</v>
      </c>
      <c r="D43" s="124"/>
      <c r="E43" s="200">
        <v>0.40408330264719122</v>
      </c>
      <c r="F43" s="124">
        <v>5.5874843603844315E-2</v>
      </c>
      <c r="G43" s="200">
        <v>0.5372393247269116</v>
      </c>
      <c r="H43" s="124">
        <v>0.32952616751892894</v>
      </c>
      <c r="I43" s="200">
        <v>0.55031548718710444</v>
      </c>
      <c r="J43" s="124">
        <v>2.4339548239212805E-2</v>
      </c>
      <c r="K43" s="200">
        <v>0.58806038285245432</v>
      </c>
      <c r="L43" s="124">
        <v>6.8587740203860159E-2</v>
      </c>
      <c r="M43" s="200"/>
      <c r="N43" s="124"/>
    </row>
    <row r="44" spans="2:14" ht="6" customHeight="1" x14ac:dyDescent="0.25"/>
    <row r="45" spans="2:14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4" x14ac:dyDescent="0.25">
      <c r="C46" s="201"/>
      <c r="I46" s="201"/>
      <c r="J46" s="201"/>
    </row>
  </sheetData>
  <mergeCells count="15">
    <mergeCell ref="B4:N4"/>
    <mergeCell ref="C6:N6"/>
    <mergeCell ref="C7:D7"/>
    <mergeCell ref="E7:F7"/>
    <mergeCell ref="G7:H7"/>
    <mergeCell ref="I7:J7"/>
    <mergeCell ref="K7:L7"/>
    <mergeCell ref="M7:N7"/>
    <mergeCell ref="O21:O24"/>
    <mergeCell ref="B26:N26"/>
    <mergeCell ref="C28:N28"/>
    <mergeCell ref="E29:F29"/>
    <mergeCell ref="G29:H29"/>
    <mergeCell ref="I29:J29"/>
    <mergeCell ref="K29:L29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A493A-7FF4-45EF-BEF7-64292AEE5CB2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156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7CBE55-389F-499E-BCA0-04F99440517D}">
  <sheetPr>
    <tabColor theme="2" tint="-9.9978637043366805E-2"/>
  </sheetPr>
  <dimension ref="B1:AW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2"/>
    </row>
    <row r="5" spans="2:48" ht="50.25" customHeight="1" thickBot="1" x14ac:dyDescent="0.3">
      <c r="B5" s="279" t="s">
        <v>157</v>
      </c>
      <c r="C5" s="279"/>
      <c r="D5" s="279"/>
      <c r="E5" s="279"/>
      <c r="F5" s="279"/>
      <c r="G5" s="279"/>
      <c r="H5" s="279"/>
      <c r="I5" s="279"/>
      <c r="J5" s="279"/>
      <c r="K5" s="279"/>
      <c r="L5" s="279"/>
      <c r="M5" s="279"/>
      <c r="N5" s="279"/>
      <c r="P5" s="279" t="s">
        <v>158</v>
      </c>
      <c r="Q5" s="279"/>
      <c r="R5" s="279"/>
      <c r="S5" s="279"/>
      <c r="T5" s="279"/>
      <c r="U5" s="279"/>
      <c r="V5" s="279"/>
      <c r="W5" s="279"/>
      <c r="X5" s="279"/>
      <c r="Y5" s="279"/>
      <c r="Z5" s="279"/>
      <c r="AA5" s="279"/>
      <c r="AB5" s="279"/>
      <c r="AD5" s="279" t="s">
        <v>159</v>
      </c>
      <c r="AE5" s="279"/>
      <c r="AF5" s="279"/>
      <c r="AG5" s="279"/>
      <c r="AH5" s="279"/>
      <c r="AI5" s="279"/>
      <c r="AJ5" s="279"/>
      <c r="AK5" s="279"/>
      <c r="AL5" s="279"/>
      <c r="AM5" s="279"/>
      <c r="AN5" s="279"/>
      <c r="AO5" s="279"/>
      <c r="AP5" s="279"/>
      <c r="AQ5" s="279"/>
      <c r="AR5" s="279"/>
      <c r="AS5" s="279"/>
      <c r="AT5" s="279"/>
      <c r="AU5" s="146"/>
      <c r="AV5" s="146"/>
    </row>
    <row r="6" spans="2:48" ht="6" customHeight="1" thickBot="1" x14ac:dyDescent="0.3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</row>
    <row r="7" spans="2:48" ht="51.75" customHeight="1" thickBot="1" x14ac:dyDescent="0.3">
      <c r="B7" s="87"/>
      <c r="C7" s="203" t="s">
        <v>254</v>
      </c>
      <c r="D7" s="203" t="s">
        <v>255</v>
      </c>
      <c r="E7" s="203" t="s">
        <v>256</v>
      </c>
      <c r="F7" s="92" t="s">
        <v>257</v>
      </c>
      <c r="G7" s="92" t="s">
        <v>258</v>
      </c>
      <c r="H7" s="14" t="str">
        <f>CONCATENATE("var. ",RIGHT(G7,2),"/",RIGHT(F7,2))</f>
        <v>var. 25/24</v>
      </c>
      <c r="I7" s="203" t="s">
        <v>219</v>
      </c>
      <c r="J7" s="204" t="s">
        <v>220</v>
      </c>
      <c r="K7" s="204" t="s">
        <v>221</v>
      </c>
      <c r="L7" s="13" t="s">
        <v>222</v>
      </c>
      <c r="M7" s="13" t="s">
        <v>223</v>
      </c>
      <c r="N7" s="14" t="str">
        <f>CONCATENATE("var. ",RIGHT(M7,2),"/",RIGHT(L7,2))</f>
        <v>var. 25/24</v>
      </c>
      <c r="P7" s="87"/>
      <c r="Q7" s="203" t="s">
        <v>254</v>
      </c>
      <c r="R7" s="204" t="s">
        <v>255</v>
      </c>
      <c r="S7" s="204" t="s">
        <v>256</v>
      </c>
      <c r="T7" s="92" t="s">
        <v>257</v>
      </c>
      <c r="U7" s="92" t="s">
        <v>258</v>
      </c>
      <c r="V7" s="14" t="str">
        <f>CONCATENATE("var. ",RIGHT(U7,2),"/",RIGHT(T7,2))</f>
        <v>var. 25/24</v>
      </c>
      <c r="W7" s="203" t="s">
        <v>219</v>
      </c>
      <c r="X7" s="203" t="s">
        <v>220</v>
      </c>
      <c r="Y7" s="203" t="s">
        <v>221</v>
      </c>
      <c r="Z7" s="13" t="s">
        <v>222</v>
      </c>
      <c r="AA7" s="13" t="s">
        <v>223</v>
      </c>
      <c r="AB7" s="14" t="str">
        <f>CONCATENATE("var. ",RIGHT(AA7,2),"/",RIGHT(Z7,2))</f>
        <v>var. 25/24</v>
      </c>
      <c r="AD7" s="87"/>
      <c r="AE7" s="203" t="s">
        <v>254</v>
      </c>
      <c r="AF7" s="204" t="s">
        <v>255</v>
      </c>
      <c r="AG7" s="204" t="s">
        <v>256</v>
      </c>
      <c r="AH7" s="92" t="s">
        <v>257</v>
      </c>
      <c r="AI7" s="92" t="s">
        <v>258</v>
      </c>
      <c r="AJ7" s="14" t="str">
        <f>CONCATENATE("var. ",RIGHT(AI7,2),"/",RIGHT(AH7,2))</f>
        <v>var. 25/24</v>
      </c>
      <c r="AK7" s="205" t="str">
        <f>CONCATENATE("dif. ",RIGHT(AI7,2),"/",RIGHT(AH7,2))</f>
        <v>dif. 25/24</v>
      </c>
      <c r="AL7" s="206" t="str">
        <f>CONCATENATE("cuota ",RIGHT(AI7,2))</f>
        <v>cuota 25</v>
      </c>
      <c r="AM7" s="203" t="s">
        <v>219</v>
      </c>
      <c r="AN7" s="204" t="s">
        <v>220</v>
      </c>
      <c r="AO7" s="204" t="s">
        <v>221</v>
      </c>
      <c r="AP7" s="13" t="s">
        <v>222</v>
      </c>
      <c r="AQ7" s="13" t="s">
        <v>223</v>
      </c>
      <c r="AR7" s="14" t="str">
        <f>CONCATENATE("var. ",RIGHT(AQ7,2),"/",RIGHT(AP7,2))</f>
        <v>var. 25/24</v>
      </c>
      <c r="AS7" s="205" t="str">
        <f>CONCATENATE("dif. ",RIGHT(AQ7,2),"/",RIGHT(AP7,2))</f>
        <v>dif. 25/24</v>
      </c>
      <c r="AT7" s="205" t="str">
        <f>CONCATENATE("var. ",RIGHT(AQ7,2),"/",RIGHT(AM7,2))</f>
        <v>var. 25/21</v>
      </c>
      <c r="AU7" s="205" t="str">
        <f>CONCATENATE("dif. ",RIGHT(AQ7,2),"/",RIGHT(AM7,2))</f>
        <v>dif. 25/21</v>
      </c>
      <c r="AV7" s="206" t="str">
        <f>CONCATENATE("cuota ",RIGHT(AQ7,2))</f>
        <v>cuota 25</v>
      </c>
    </row>
    <row r="8" spans="2:48" ht="15.75" x14ac:dyDescent="0.25">
      <c r="B8" s="207" t="s">
        <v>45</v>
      </c>
      <c r="C8" s="208">
        <v>89.423468038758116</v>
      </c>
      <c r="D8" s="209">
        <v>105.64044124934222</v>
      </c>
      <c r="E8" s="209">
        <v>111.34863739464056</v>
      </c>
      <c r="F8" s="210">
        <v>124.7440986517978</v>
      </c>
      <c r="G8" s="209">
        <v>133.37966119257888</v>
      </c>
      <c r="H8" s="136">
        <f>G8/F8-1</f>
        <v>6.9226220992512078E-2</v>
      </c>
      <c r="I8" s="208">
        <v>86.17</v>
      </c>
      <c r="J8" s="211">
        <v>87.38</v>
      </c>
      <c r="K8" s="211">
        <v>94.03</v>
      </c>
      <c r="L8" s="211">
        <v>102.38</v>
      </c>
      <c r="M8" s="211">
        <v>107.69</v>
      </c>
      <c r="N8" s="136">
        <f t="shared" ref="N8:N18" si="0">M8/L8-1</f>
        <v>5.1865598749755826E-2</v>
      </c>
      <c r="P8" s="207" t="s">
        <v>45</v>
      </c>
      <c r="Q8" s="208">
        <v>24.61800978023355</v>
      </c>
      <c r="R8" s="210">
        <v>76.315361633408315</v>
      </c>
      <c r="S8" s="210">
        <v>90.871739829036486</v>
      </c>
      <c r="T8" s="210">
        <v>104.76472274215966</v>
      </c>
      <c r="U8" s="210">
        <v>110.48556966297285</v>
      </c>
      <c r="V8" s="136">
        <f t="shared" ref="V8:V18" si="1">U8/T8-1</f>
        <v>5.460661538610645E-2</v>
      </c>
      <c r="W8" s="208">
        <v>29.15</v>
      </c>
      <c r="X8" s="211">
        <v>61.04</v>
      </c>
      <c r="Y8" s="211">
        <v>68.22</v>
      </c>
      <c r="Z8" s="211">
        <v>77.86</v>
      </c>
      <c r="AA8" s="211">
        <v>81.08</v>
      </c>
      <c r="AB8" s="136">
        <f t="shared" ref="AB8:AB18" si="2">AA8/Z8-1</f>
        <v>4.1356280503467735E-2</v>
      </c>
      <c r="AD8" s="67" t="s">
        <v>45</v>
      </c>
      <c r="AE8" s="212">
        <v>75837969.260000005</v>
      </c>
      <c r="AF8" s="135">
        <v>589388227.38999987</v>
      </c>
      <c r="AG8" s="135">
        <v>726538653.19000006</v>
      </c>
      <c r="AH8" s="135">
        <v>846016357.94000006</v>
      </c>
      <c r="AI8" s="135">
        <v>881772585.12999988</v>
      </c>
      <c r="AJ8" s="136">
        <f t="shared" ref="AJ8:AJ18" si="3">AI8/AH8-1</f>
        <v>4.2264226754508805E-2</v>
      </c>
      <c r="AK8" s="135">
        <f t="shared" ref="AK8:AK18" si="4">AI8-AH8</f>
        <v>35756227.189999819</v>
      </c>
      <c r="AL8" s="137">
        <f t="shared" ref="AL8:AL18" si="5">AI8/AI$8</f>
        <v>1</v>
      </c>
      <c r="AM8" s="213">
        <v>19222102.370000001</v>
      </c>
      <c r="AN8" s="214">
        <v>97026873.810000002</v>
      </c>
      <c r="AO8" s="214">
        <v>110363179.45999999</v>
      </c>
      <c r="AP8" s="214">
        <v>127747837.72</v>
      </c>
      <c r="AQ8" s="214">
        <v>130419827.3</v>
      </c>
      <c r="AR8" s="136">
        <f t="shared" ref="AR8:AR18" si="6">AQ8/AP8-1</f>
        <v>2.0916123730066571E-2</v>
      </c>
      <c r="AS8" s="135">
        <f t="shared" ref="AS8:AS18" si="7">AQ8-AP8</f>
        <v>2671989.5799999982</v>
      </c>
      <c r="AT8" s="136">
        <f t="shared" ref="AT8:AT18" si="8">AQ8/AM8-1</f>
        <v>5.7848888113064394</v>
      </c>
      <c r="AU8" s="135">
        <f t="shared" ref="AU8:AU18" si="9">AQ8-AM8</f>
        <v>111197724.92999999</v>
      </c>
      <c r="AV8" s="137">
        <f t="shared" ref="AV8:AV18" si="10">AQ8/AQ$8</f>
        <v>1</v>
      </c>
    </row>
    <row r="9" spans="2:48" x14ac:dyDescent="0.25">
      <c r="B9" s="15" t="s">
        <v>46</v>
      </c>
      <c r="C9" s="215">
        <v>119.61314873097885</v>
      </c>
      <c r="D9" s="216">
        <v>132.23809490025502</v>
      </c>
      <c r="E9" s="216">
        <v>137.98804402669992</v>
      </c>
      <c r="F9" s="216">
        <v>153.28463003899193</v>
      </c>
      <c r="G9" s="216">
        <v>162.38391218939125</v>
      </c>
      <c r="H9" s="76">
        <f>G9/F9-1</f>
        <v>5.9361999621780015E-2</v>
      </c>
      <c r="I9" s="215">
        <v>112.98</v>
      </c>
      <c r="J9" s="216">
        <v>108.31</v>
      </c>
      <c r="K9" s="216">
        <v>112.07</v>
      </c>
      <c r="L9" s="216">
        <v>120.74</v>
      </c>
      <c r="M9" s="216">
        <v>123.41</v>
      </c>
      <c r="N9" s="76">
        <f t="shared" si="0"/>
        <v>2.2113632598973032E-2</v>
      </c>
      <c r="P9" s="15" t="s">
        <v>46</v>
      </c>
      <c r="Q9" s="215">
        <v>34.532290327417726</v>
      </c>
      <c r="R9" s="216">
        <v>102.92898644100693</v>
      </c>
      <c r="S9" s="216">
        <v>118.25142482894158</v>
      </c>
      <c r="T9" s="216">
        <v>132.44852244191219</v>
      </c>
      <c r="U9" s="216">
        <v>139.78529855322412</v>
      </c>
      <c r="V9" s="76">
        <f t="shared" si="1"/>
        <v>5.5393416068719281E-2</v>
      </c>
      <c r="W9" s="215">
        <v>38.03</v>
      </c>
      <c r="X9" s="216">
        <v>83.6</v>
      </c>
      <c r="Y9" s="216">
        <v>89.91</v>
      </c>
      <c r="Z9" s="216">
        <v>99.56</v>
      </c>
      <c r="AA9" s="216">
        <v>98.01</v>
      </c>
      <c r="AB9" s="76">
        <f t="shared" si="2"/>
        <v>-1.5568501406187152E-2</v>
      </c>
      <c r="AD9" s="15" t="s">
        <v>46</v>
      </c>
      <c r="AE9" s="217">
        <v>37082376.100000001</v>
      </c>
      <c r="AF9" s="53">
        <v>290557558.92999995</v>
      </c>
      <c r="AG9" s="53">
        <v>351147907.67000002</v>
      </c>
      <c r="AH9" s="53">
        <v>399743477.25</v>
      </c>
      <c r="AI9" s="53">
        <v>399229590.04999995</v>
      </c>
      <c r="AJ9" s="76">
        <f t="shared" si="3"/>
        <v>-1.2855424271968063E-3</v>
      </c>
      <c r="AK9" s="53">
        <f t="shared" si="4"/>
        <v>-513887.20000004768</v>
      </c>
      <c r="AL9" s="100">
        <f t="shared" si="5"/>
        <v>0.45275799767707847</v>
      </c>
      <c r="AM9" s="218">
        <v>9477077.6999999993</v>
      </c>
      <c r="AN9" s="219">
        <v>49225047.259999998</v>
      </c>
      <c r="AO9" s="219">
        <v>54760619.090000004</v>
      </c>
      <c r="AP9" s="219">
        <v>60676985.259999998</v>
      </c>
      <c r="AQ9" s="219">
        <v>55957188.729999997</v>
      </c>
      <c r="AR9" s="76">
        <f t="shared" si="6"/>
        <v>-7.7785613602517345E-2</v>
      </c>
      <c r="AS9" s="53">
        <f t="shared" si="7"/>
        <v>-4719796.5300000012</v>
      </c>
      <c r="AT9" s="76">
        <f t="shared" si="8"/>
        <v>4.9044771501662376</v>
      </c>
      <c r="AU9" s="53">
        <f t="shared" si="9"/>
        <v>46480111.030000001</v>
      </c>
      <c r="AV9" s="100">
        <f t="shared" si="10"/>
        <v>0.42905430783375986</v>
      </c>
    </row>
    <row r="10" spans="2:48" x14ac:dyDescent="0.25">
      <c r="B10" s="19" t="s">
        <v>47</v>
      </c>
      <c r="C10" s="215">
        <v>68.605998124772668</v>
      </c>
      <c r="D10" s="216">
        <v>91.749378487789571</v>
      </c>
      <c r="E10" s="216">
        <v>99.58570987428547</v>
      </c>
      <c r="F10" s="216">
        <v>113.78281563761162</v>
      </c>
      <c r="G10" s="216">
        <v>123.90733032262716</v>
      </c>
      <c r="H10" s="76">
        <f>G10/F10-1</f>
        <v>8.8981052439950581E-2</v>
      </c>
      <c r="I10" s="215">
        <v>67.34</v>
      </c>
      <c r="J10" s="216">
        <v>79.27</v>
      </c>
      <c r="K10" s="216">
        <v>82.53</v>
      </c>
      <c r="L10" s="216">
        <v>97.02</v>
      </c>
      <c r="M10" s="216">
        <v>107.6</v>
      </c>
      <c r="N10" s="76">
        <f t="shared" si="0"/>
        <v>0.10904968047825192</v>
      </c>
      <c r="P10" s="19" t="s">
        <v>47</v>
      </c>
      <c r="Q10" s="215">
        <v>14.137286315654363</v>
      </c>
      <c r="R10" s="216">
        <v>66.15306212844591</v>
      </c>
      <c r="S10" s="216">
        <v>81.414700866660823</v>
      </c>
      <c r="T10" s="216">
        <v>95.987960191022665</v>
      </c>
      <c r="U10" s="216">
        <v>101.3173015035609</v>
      </c>
      <c r="V10" s="76">
        <f t="shared" si="1"/>
        <v>5.5520935145746186E-2</v>
      </c>
      <c r="W10" s="215">
        <v>15.16</v>
      </c>
      <c r="X10" s="216">
        <v>53.96</v>
      </c>
      <c r="Y10" s="216">
        <v>58.56</v>
      </c>
      <c r="Z10" s="216">
        <v>74.69</v>
      </c>
      <c r="AA10" s="216">
        <v>79.97</v>
      </c>
      <c r="AB10" s="76">
        <f t="shared" si="2"/>
        <v>7.0692194403534581E-2</v>
      </c>
      <c r="AD10" s="19" t="s">
        <v>47</v>
      </c>
      <c r="AE10" s="217">
        <v>10753057.719999999</v>
      </c>
      <c r="AF10" s="53">
        <v>141629522.08000001</v>
      </c>
      <c r="AG10" s="53">
        <v>176392985.84</v>
      </c>
      <c r="AH10" s="53">
        <v>209535700.69</v>
      </c>
      <c r="AI10" s="53">
        <v>222539831.72999999</v>
      </c>
      <c r="AJ10" s="76">
        <f t="shared" si="3"/>
        <v>6.2061648669784919E-2</v>
      </c>
      <c r="AK10" s="53">
        <f t="shared" si="4"/>
        <v>13004131.039999992</v>
      </c>
      <c r="AL10" s="100">
        <f t="shared" si="5"/>
        <v>0.25237780747877403</v>
      </c>
      <c r="AM10" s="218">
        <v>2329043.2799999998</v>
      </c>
      <c r="AN10" s="219">
        <v>24139704.43</v>
      </c>
      <c r="AO10" s="219">
        <v>25469490.43</v>
      </c>
      <c r="AP10" s="219">
        <v>32488684.890000001</v>
      </c>
      <c r="AQ10" s="219">
        <v>35469619.950000003</v>
      </c>
      <c r="AR10" s="76">
        <f t="shared" si="6"/>
        <v>9.1753023247719501E-2</v>
      </c>
      <c r="AS10" s="53">
        <f t="shared" si="7"/>
        <v>2980935.0600000024</v>
      </c>
      <c r="AT10" s="76">
        <f t="shared" si="8"/>
        <v>14.229266134547746</v>
      </c>
      <c r="AU10" s="53">
        <f t="shared" si="9"/>
        <v>33140576.670000002</v>
      </c>
      <c r="AV10" s="100">
        <f t="shared" si="10"/>
        <v>0.27196493573335689</v>
      </c>
    </row>
    <row r="11" spans="2:48" x14ac:dyDescent="0.25">
      <c r="B11" s="19" t="s">
        <v>48</v>
      </c>
      <c r="C11" s="215">
        <v>54.385695459573327</v>
      </c>
      <c r="D11" s="216">
        <v>69.053002298236166</v>
      </c>
      <c r="E11" s="216">
        <v>78.125708533032878</v>
      </c>
      <c r="F11" s="216">
        <v>86.04087629442229</v>
      </c>
      <c r="G11" s="216">
        <v>103.43789968721794</v>
      </c>
      <c r="H11" s="76">
        <f>G11/F11-1</f>
        <v>0.20219486530175468</v>
      </c>
      <c r="I11" s="215">
        <v>50.39</v>
      </c>
      <c r="J11" s="216">
        <v>66.709999999999994</v>
      </c>
      <c r="K11" s="216">
        <v>58.18</v>
      </c>
      <c r="L11" s="216">
        <v>76.709999999999994</v>
      </c>
      <c r="M11" s="216">
        <v>85.07</v>
      </c>
      <c r="N11" s="76">
        <f t="shared" si="0"/>
        <v>0.10898187980706564</v>
      </c>
      <c r="P11" s="19" t="s">
        <v>48</v>
      </c>
      <c r="Q11" s="215">
        <v>19.218728302184203</v>
      </c>
      <c r="R11" s="216">
        <v>49.444334994722752</v>
      </c>
      <c r="S11" s="216">
        <v>54.895985344462289</v>
      </c>
      <c r="T11" s="216">
        <v>63.19860642891576</v>
      </c>
      <c r="U11" s="216">
        <v>70.782903103112503</v>
      </c>
      <c r="V11" s="76">
        <f t="shared" si="1"/>
        <v>0.1200073403948767</v>
      </c>
      <c r="W11" s="215">
        <v>19.03</v>
      </c>
      <c r="X11" s="216">
        <v>35.21</v>
      </c>
      <c r="Y11" s="216">
        <v>27.56</v>
      </c>
      <c r="Z11" s="216">
        <v>28.5</v>
      </c>
      <c r="AA11" s="216">
        <v>40.020000000000003</v>
      </c>
      <c r="AB11" s="76">
        <f t="shared" si="2"/>
        <v>0.40421052631578958</v>
      </c>
      <c r="AD11" s="19" t="s">
        <v>48</v>
      </c>
      <c r="AE11" s="217">
        <v>684823.49</v>
      </c>
      <c r="AF11" s="53">
        <v>2996981.0000000005</v>
      </c>
      <c r="AG11" s="53">
        <v>3730293.5300000003</v>
      </c>
      <c r="AH11" s="53">
        <v>4322585.34</v>
      </c>
      <c r="AI11" s="53">
        <v>4826897.7100000009</v>
      </c>
      <c r="AJ11" s="76">
        <f t="shared" si="3"/>
        <v>0.11666915291023527</v>
      </c>
      <c r="AK11" s="53">
        <f t="shared" si="4"/>
        <v>504312.37000000104</v>
      </c>
      <c r="AL11" s="100">
        <f t="shared" si="5"/>
        <v>5.4740845784952254E-3</v>
      </c>
      <c r="AM11" s="218">
        <v>139202.99</v>
      </c>
      <c r="AN11" s="219">
        <v>447473.95</v>
      </c>
      <c r="AO11" s="219">
        <v>384494.2</v>
      </c>
      <c r="AP11" s="219">
        <v>397521.95</v>
      </c>
      <c r="AQ11" s="219">
        <v>560823.26</v>
      </c>
      <c r="AR11" s="76">
        <f t="shared" si="6"/>
        <v>0.4107982213309227</v>
      </c>
      <c r="AS11" s="53">
        <f t="shared" si="7"/>
        <v>163301.31</v>
      </c>
      <c r="AT11" s="76">
        <f t="shared" si="8"/>
        <v>3.0288161913763494</v>
      </c>
      <c r="AU11" s="53">
        <f t="shared" si="9"/>
        <v>421620.27</v>
      </c>
      <c r="AV11" s="100">
        <f t="shared" si="10"/>
        <v>4.3001380358368259E-3</v>
      </c>
    </row>
    <row r="12" spans="2:48" x14ac:dyDescent="0.25">
      <c r="B12" s="19" t="s">
        <v>49</v>
      </c>
      <c r="C12" s="215">
        <v>154.48940917080748</v>
      </c>
      <c r="D12" s="216">
        <v>236.67629712851519</v>
      </c>
      <c r="E12" s="216">
        <v>166.96534083631551</v>
      </c>
      <c r="F12" s="216">
        <v>195.22665126196995</v>
      </c>
      <c r="G12" s="216">
        <v>217.32573280048848</v>
      </c>
      <c r="H12" s="76">
        <f t="shared" ref="H12:H18" si="11">G12/F12-1</f>
        <v>0.11319705273674097</v>
      </c>
      <c r="I12" s="215">
        <v>160.93</v>
      </c>
      <c r="J12" s="216">
        <v>104.86</v>
      </c>
      <c r="K12" s="216">
        <v>153.51</v>
      </c>
      <c r="L12" s="216">
        <v>130.86000000000001</v>
      </c>
      <c r="M12" s="216">
        <v>161.69999999999999</v>
      </c>
      <c r="N12" s="76">
        <f t="shared" si="0"/>
        <v>0.23567171022466726</v>
      </c>
      <c r="P12" s="19" t="s">
        <v>49</v>
      </c>
      <c r="Q12" s="215">
        <v>36.316833258124703</v>
      </c>
      <c r="R12" s="216">
        <v>117.61546768022718</v>
      </c>
      <c r="S12" s="216">
        <v>92.168248419946877</v>
      </c>
      <c r="T12" s="216">
        <v>127.96940866594741</v>
      </c>
      <c r="U12" s="216">
        <v>160.40557580035642</v>
      </c>
      <c r="V12" s="76">
        <f t="shared" si="1"/>
        <v>0.25346813330270734</v>
      </c>
      <c r="W12" s="215">
        <v>51.71</v>
      </c>
      <c r="X12" s="216">
        <v>40.42</v>
      </c>
      <c r="Y12" s="216">
        <v>53.45</v>
      </c>
      <c r="Z12" s="216">
        <v>80.97</v>
      </c>
      <c r="AA12" s="216">
        <v>109.85</v>
      </c>
      <c r="AB12" s="76">
        <f t="shared" si="2"/>
        <v>0.35667531184389278</v>
      </c>
      <c r="AD12" s="19" t="s">
        <v>49</v>
      </c>
      <c r="AE12" s="217">
        <v>6696030.4400000004</v>
      </c>
      <c r="AF12" s="53">
        <v>28784183.25</v>
      </c>
      <c r="AG12" s="53">
        <v>22634832.440000001</v>
      </c>
      <c r="AH12" s="53">
        <v>22717136.969999999</v>
      </c>
      <c r="AI12" s="53">
        <v>40934269.170000002</v>
      </c>
      <c r="AJ12" s="76">
        <f t="shared" si="3"/>
        <v>0.80191144791077096</v>
      </c>
      <c r="AK12" s="53">
        <f t="shared" si="4"/>
        <v>18217132.200000003</v>
      </c>
      <c r="AL12" s="100">
        <f t="shared" si="5"/>
        <v>4.6422705650306713E-2</v>
      </c>
      <c r="AM12" s="218">
        <v>1957390.92</v>
      </c>
      <c r="AN12" s="219">
        <v>2068539.88</v>
      </c>
      <c r="AO12" s="219">
        <v>2536858.79</v>
      </c>
      <c r="AP12" s="219">
        <v>3516583.46</v>
      </c>
      <c r="AQ12" s="219">
        <v>5754963.5300000003</v>
      </c>
      <c r="AR12" s="76">
        <f t="shared" si="6"/>
        <v>0.63652124155756584</v>
      </c>
      <c r="AS12" s="53">
        <f t="shared" si="7"/>
        <v>2238380.0700000003</v>
      </c>
      <c r="AT12" s="76">
        <f t="shared" si="8"/>
        <v>1.940119661942644</v>
      </c>
      <c r="AU12" s="53">
        <f t="shared" si="9"/>
        <v>3797572.6100000003</v>
      </c>
      <c r="AV12" s="100">
        <f t="shared" si="10"/>
        <v>4.4126446485487719E-2</v>
      </c>
    </row>
    <row r="13" spans="2:48" x14ac:dyDescent="0.25">
      <c r="B13" s="19" t="s">
        <v>50</v>
      </c>
      <c r="C13" s="215">
        <v>35.164202003230017</v>
      </c>
      <c r="D13" s="216">
        <v>56.134315429729149</v>
      </c>
      <c r="E13" s="216">
        <v>63.521467355569442</v>
      </c>
      <c r="F13" s="216">
        <v>73.307692546764059</v>
      </c>
      <c r="G13" s="216">
        <v>80.740314642419676</v>
      </c>
      <c r="H13" s="76">
        <f t="shared" si="11"/>
        <v>0.10138938817252008</v>
      </c>
      <c r="I13" s="215">
        <v>33.96</v>
      </c>
      <c r="J13" s="216">
        <v>46.88</v>
      </c>
      <c r="K13" s="216">
        <v>54.44</v>
      </c>
      <c r="L13" s="216">
        <v>58.54</v>
      </c>
      <c r="M13" s="216">
        <v>66.95</v>
      </c>
      <c r="N13" s="76">
        <f t="shared" si="0"/>
        <v>0.14366245302357372</v>
      </c>
      <c r="P13" s="19" t="s">
        <v>50</v>
      </c>
      <c r="Q13" s="215">
        <v>10.539728120072974</v>
      </c>
      <c r="R13" s="216">
        <v>36.382449139046848</v>
      </c>
      <c r="S13" s="216">
        <v>50.331836134752088</v>
      </c>
      <c r="T13" s="216">
        <v>59.591288416812354</v>
      </c>
      <c r="U13" s="216">
        <v>65.332979640246435</v>
      </c>
      <c r="V13" s="76">
        <f t="shared" si="1"/>
        <v>9.6351184476390461E-2</v>
      </c>
      <c r="W13" s="215">
        <v>14.65</v>
      </c>
      <c r="X13" s="216">
        <v>30.01</v>
      </c>
      <c r="Y13" s="216">
        <v>36.36</v>
      </c>
      <c r="Z13" s="216">
        <v>39.32</v>
      </c>
      <c r="AA13" s="216">
        <v>47.74</v>
      </c>
      <c r="AB13" s="76">
        <f t="shared" si="2"/>
        <v>0.2141403865717193</v>
      </c>
      <c r="AD13" s="19" t="s">
        <v>50</v>
      </c>
      <c r="AE13" s="217">
        <v>4319463.5500000007</v>
      </c>
      <c r="AF13" s="53">
        <v>48806993.219999999</v>
      </c>
      <c r="AG13" s="53">
        <v>70738269.140000001</v>
      </c>
      <c r="AH13" s="53">
        <v>87872326.560000002</v>
      </c>
      <c r="AI13" s="53">
        <v>95433704.729999989</v>
      </c>
      <c r="AJ13" s="76">
        <f t="shared" si="3"/>
        <v>8.6049595657820888E-2</v>
      </c>
      <c r="AK13" s="53">
        <f t="shared" si="4"/>
        <v>7561378.1699999869</v>
      </c>
      <c r="AL13" s="100">
        <f t="shared" si="5"/>
        <v>0.10822938514915406</v>
      </c>
      <c r="AM13" s="218">
        <v>1280826.01</v>
      </c>
      <c r="AN13" s="219">
        <v>8016409.6399999997</v>
      </c>
      <c r="AO13" s="219">
        <v>10194390.619999999</v>
      </c>
      <c r="AP13" s="219">
        <v>11946130.1</v>
      </c>
      <c r="AQ13" s="219">
        <v>13971138.93</v>
      </c>
      <c r="AR13" s="76">
        <f t="shared" si="6"/>
        <v>0.16951170069711541</v>
      </c>
      <c r="AS13" s="53">
        <f t="shared" si="7"/>
        <v>2025008.83</v>
      </c>
      <c r="AT13" s="76">
        <f t="shared" si="8"/>
        <v>9.9079131911132876</v>
      </c>
      <c r="AU13" s="53">
        <f t="shared" si="9"/>
        <v>12690312.92</v>
      </c>
      <c r="AV13" s="100">
        <f t="shared" si="10"/>
        <v>0.1071243477256161</v>
      </c>
    </row>
    <row r="14" spans="2:48" x14ac:dyDescent="0.25">
      <c r="B14" s="19" t="s">
        <v>51</v>
      </c>
      <c r="C14" s="215">
        <v>80.611090552006999</v>
      </c>
      <c r="D14" s="216">
        <v>89.354754765392471</v>
      </c>
      <c r="E14" s="216">
        <v>99.460677559462709</v>
      </c>
      <c r="F14" s="216">
        <v>111.53278240164596</v>
      </c>
      <c r="G14" s="216">
        <v>120.06942655265695</v>
      </c>
      <c r="H14" s="76">
        <f t="shared" si="11"/>
        <v>7.6539327426346171E-2</v>
      </c>
      <c r="I14" s="215">
        <v>80.28</v>
      </c>
      <c r="J14" s="216">
        <v>82.54</v>
      </c>
      <c r="K14" s="216">
        <v>86.96</v>
      </c>
      <c r="L14" s="216">
        <v>99.78</v>
      </c>
      <c r="M14" s="216">
        <v>106.08</v>
      </c>
      <c r="N14" s="76">
        <f t="shared" si="0"/>
        <v>6.3138905592303063E-2</v>
      </c>
      <c r="P14" s="19" t="s">
        <v>51</v>
      </c>
      <c r="Q14" s="215">
        <v>31.407207596971087</v>
      </c>
      <c r="R14" s="216">
        <v>69.287823586122954</v>
      </c>
      <c r="S14" s="216">
        <v>81.552824481819684</v>
      </c>
      <c r="T14" s="216">
        <v>94.069200130065227</v>
      </c>
      <c r="U14" s="216">
        <v>100.64893668336411</v>
      </c>
      <c r="V14" s="76">
        <f t="shared" si="1"/>
        <v>6.9945705333960273E-2</v>
      </c>
      <c r="W14" s="215">
        <v>36.950000000000003</v>
      </c>
      <c r="X14" s="216">
        <v>59.7</v>
      </c>
      <c r="Y14" s="216">
        <v>60.27</v>
      </c>
      <c r="Z14" s="216">
        <v>69.36</v>
      </c>
      <c r="AA14" s="216">
        <v>82.85</v>
      </c>
      <c r="AB14" s="76">
        <f t="shared" si="2"/>
        <v>0.19449250288350628</v>
      </c>
      <c r="AD14" s="19" t="s">
        <v>51</v>
      </c>
      <c r="AE14" s="217">
        <v>1123967.6199999999</v>
      </c>
      <c r="AF14" s="53">
        <v>3403215.3</v>
      </c>
      <c r="AG14" s="53">
        <v>4174619.51</v>
      </c>
      <c r="AH14" s="53">
        <v>4918637.4700000007</v>
      </c>
      <c r="AI14" s="53">
        <v>5228187.7</v>
      </c>
      <c r="AJ14" s="76">
        <f t="shared" si="3"/>
        <v>6.2934142206662713E-2</v>
      </c>
      <c r="AK14" s="53">
        <f t="shared" si="4"/>
        <v>309550.22999999952</v>
      </c>
      <c r="AL14" s="100">
        <f t="shared" si="5"/>
        <v>5.9291792330209581E-3</v>
      </c>
      <c r="AM14" s="218">
        <v>271492.53999999998</v>
      </c>
      <c r="AN14" s="219">
        <v>627335.91</v>
      </c>
      <c r="AO14" s="219">
        <v>633392.22</v>
      </c>
      <c r="AP14" s="219">
        <v>739635.33</v>
      </c>
      <c r="AQ14" s="219">
        <v>883542.71</v>
      </c>
      <c r="AR14" s="76">
        <f t="shared" si="6"/>
        <v>0.19456531369316821</v>
      </c>
      <c r="AS14" s="53">
        <f t="shared" si="7"/>
        <v>143907.38</v>
      </c>
      <c r="AT14" s="76">
        <f t="shared" si="8"/>
        <v>2.254390378461228</v>
      </c>
      <c r="AU14" s="53">
        <f t="shared" si="9"/>
        <v>612050.16999999993</v>
      </c>
      <c r="AV14" s="100">
        <f t="shared" si="10"/>
        <v>6.7746042016112989E-3</v>
      </c>
    </row>
    <row r="15" spans="2:48" x14ac:dyDescent="0.25">
      <c r="B15" s="19" t="s">
        <v>52</v>
      </c>
      <c r="C15" s="215">
        <v>107.84751943500432</v>
      </c>
      <c r="D15" s="216">
        <v>118.83918536650482</v>
      </c>
      <c r="E15" s="216">
        <v>141.30959432666666</v>
      </c>
      <c r="F15" s="216">
        <v>163.99167209658259</v>
      </c>
      <c r="G15" s="216">
        <v>191.18215536599405</v>
      </c>
      <c r="H15" s="76">
        <f t="shared" si="11"/>
        <v>0.16580404920438685</v>
      </c>
      <c r="I15" s="215">
        <v>92.13</v>
      </c>
      <c r="J15" s="216">
        <v>110.06</v>
      </c>
      <c r="K15" s="216">
        <v>137.72</v>
      </c>
      <c r="L15" s="216">
        <v>134.81</v>
      </c>
      <c r="M15" s="216">
        <v>156.78</v>
      </c>
      <c r="N15" s="76">
        <f t="shared" si="0"/>
        <v>0.16297010607521689</v>
      </c>
      <c r="P15" s="19" t="s">
        <v>52</v>
      </c>
      <c r="Q15" s="215">
        <v>44.959498197315753</v>
      </c>
      <c r="R15" s="216">
        <v>88.148081426396161</v>
      </c>
      <c r="S15" s="216">
        <v>111.84802044236957</v>
      </c>
      <c r="T15" s="216">
        <v>141.36123737760903</v>
      </c>
      <c r="U15" s="216">
        <v>158.99894520799916</v>
      </c>
      <c r="V15" s="76">
        <f t="shared" si="1"/>
        <v>0.12477046860643748</v>
      </c>
      <c r="W15" s="215">
        <v>47.09</v>
      </c>
      <c r="X15" s="216">
        <v>74.209999999999994</v>
      </c>
      <c r="Y15" s="216">
        <v>101.32</v>
      </c>
      <c r="Z15" s="216">
        <v>107.84</v>
      </c>
      <c r="AA15" s="216">
        <v>121.14</v>
      </c>
      <c r="AB15" s="76">
        <f t="shared" si="2"/>
        <v>0.12333086053412456</v>
      </c>
      <c r="AD15" s="19" t="s">
        <v>52</v>
      </c>
      <c r="AE15" s="217">
        <v>3944626.17</v>
      </c>
      <c r="AF15" s="53">
        <v>20711631.059999999</v>
      </c>
      <c r="AG15" s="53">
        <v>30146808.84</v>
      </c>
      <c r="AH15" s="53">
        <v>38418093.060000002</v>
      </c>
      <c r="AI15" s="53">
        <v>43479894.840000004</v>
      </c>
      <c r="AJ15" s="76">
        <f t="shared" si="3"/>
        <v>0.13175567491324092</v>
      </c>
      <c r="AK15" s="53">
        <f t="shared" si="4"/>
        <v>5061801.7800000012</v>
      </c>
      <c r="AL15" s="100">
        <f t="shared" si="5"/>
        <v>4.9309646923973889E-2</v>
      </c>
      <c r="AM15" s="218">
        <v>919570.67</v>
      </c>
      <c r="AN15" s="219">
        <v>3319775.68</v>
      </c>
      <c r="AO15" s="219">
        <v>5606630.8099999996</v>
      </c>
      <c r="AP15" s="219">
        <v>5977140.8700000001</v>
      </c>
      <c r="AQ15" s="219">
        <v>6800983.6900000004</v>
      </c>
      <c r="AR15" s="76">
        <f t="shared" si="6"/>
        <v>0.13783225758237827</v>
      </c>
      <c r="AS15" s="53">
        <f t="shared" si="7"/>
        <v>823842.8200000003</v>
      </c>
      <c r="AT15" s="76">
        <f t="shared" si="8"/>
        <v>6.395824934259811</v>
      </c>
      <c r="AU15" s="53">
        <f t="shared" si="9"/>
        <v>5881413.0200000005</v>
      </c>
      <c r="AV15" s="100">
        <f t="shared" si="10"/>
        <v>5.2146853977623697E-2</v>
      </c>
    </row>
    <row r="16" spans="2:48" x14ac:dyDescent="0.25">
      <c r="B16" s="19" t="s">
        <v>53</v>
      </c>
      <c r="C16" s="215">
        <v>63.394620252519019</v>
      </c>
      <c r="D16" s="216">
        <v>75.761882314410343</v>
      </c>
      <c r="E16" s="216">
        <v>87.685735766659221</v>
      </c>
      <c r="F16" s="216">
        <v>97.331889797767843</v>
      </c>
      <c r="G16" s="216">
        <v>107.17649698300404</v>
      </c>
      <c r="H16" s="76">
        <f t="shared" si="11"/>
        <v>0.10114472456756896</v>
      </c>
      <c r="I16" s="215">
        <v>65.77</v>
      </c>
      <c r="J16" s="216">
        <v>71.44</v>
      </c>
      <c r="K16" s="216">
        <v>78.97</v>
      </c>
      <c r="L16" s="216">
        <v>79.5</v>
      </c>
      <c r="M16" s="216">
        <v>90.02</v>
      </c>
      <c r="N16" s="76">
        <f t="shared" si="0"/>
        <v>0.13232704402515716</v>
      </c>
      <c r="P16" s="19" t="s">
        <v>53</v>
      </c>
      <c r="Q16" s="215">
        <v>26.247603193336275</v>
      </c>
      <c r="R16" s="216">
        <v>56.218571331512265</v>
      </c>
      <c r="S16" s="216">
        <v>64.730510163947514</v>
      </c>
      <c r="T16" s="216">
        <v>75.245820492638387</v>
      </c>
      <c r="U16" s="216">
        <v>81.884457754327471</v>
      </c>
      <c r="V16" s="76">
        <f t="shared" si="1"/>
        <v>8.8225993393727054E-2</v>
      </c>
      <c r="W16" s="215">
        <v>28.77</v>
      </c>
      <c r="X16" s="216">
        <v>52.03</v>
      </c>
      <c r="Y16" s="216">
        <v>48.39</v>
      </c>
      <c r="Z16" s="216">
        <v>46.6</v>
      </c>
      <c r="AA16" s="216">
        <v>60.98</v>
      </c>
      <c r="AB16" s="76">
        <f t="shared" si="2"/>
        <v>0.30858369098712446</v>
      </c>
      <c r="AD16" s="19" t="s">
        <v>53</v>
      </c>
      <c r="AE16" s="217">
        <v>4357954.3599999994</v>
      </c>
      <c r="AF16" s="53">
        <v>11562666.579999998</v>
      </c>
      <c r="AG16" s="53">
        <v>14902487.529999999</v>
      </c>
      <c r="AH16" s="53">
        <v>16813605.07</v>
      </c>
      <c r="AI16" s="53">
        <v>17409143.960000001</v>
      </c>
      <c r="AJ16" s="76">
        <f t="shared" si="3"/>
        <v>3.542005938170889E-2</v>
      </c>
      <c r="AK16" s="53">
        <f t="shared" si="4"/>
        <v>595538.8900000006</v>
      </c>
      <c r="AL16" s="100">
        <f t="shared" si="5"/>
        <v>1.9743349082953592E-2</v>
      </c>
      <c r="AM16" s="218">
        <v>1115784.1499999999</v>
      </c>
      <c r="AN16" s="219">
        <v>2327395.5499999998</v>
      </c>
      <c r="AO16" s="219">
        <v>2293561.5499999998</v>
      </c>
      <c r="AP16" s="219">
        <v>2123583.19</v>
      </c>
      <c r="AQ16" s="219">
        <v>2661565.9</v>
      </c>
      <c r="AR16" s="76">
        <f t="shared" si="6"/>
        <v>0.25333724270062619</v>
      </c>
      <c r="AS16" s="53">
        <f t="shared" si="7"/>
        <v>537982.71</v>
      </c>
      <c r="AT16" s="76">
        <f t="shared" si="8"/>
        <v>1.3853770462683128</v>
      </c>
      <c r="AU16" s="53">
        <f t="shared" si="9"/>
        <v>1545781.75</v>
      </c>
      <c r="AV16" s="100">
        <f t="shared" si="10"/>
        <v>2.0407678457338364E-2</v>
      </c>
    </row>
    <row r="17" spans="2:48" x14ac:dyDescent="0.25">
      <c r="B17" s="19" t="s">
        <v>54</v>
      </c>
      <c r="C17" s="215">
        <v>84.79904791982085</v>
      </c>
      <c r="D17" s="216">
        <v>108.55793877235132</v>
      </c>
      <c r="E17" s="216">
        <v>124.89683916108375</v>
      </c>
      <c r="F17" s="216">
        <v>138.28996695676636</v>
      </c>
      <c r="G17" s="216">
        <v>115.38530827077689</v>
      </c>
      <c r="H17" s="76">
        <f t="shared" si="11"/>
        <v>-0.16562776888326369</v>
      </c>
      <c r="I17" s="215">
        <v>80.63</v>
      </c>
      <c r="J17" s="216">
        <v>95.86</v>
      </c>
      <c r="K17" s="216">
        <v>113.97</v>
      </c>
      <c r="L17" s="216">
        <v>122.94</v>
      </c>
      <c r="M17" s="216">
        <v>91.08</v>
      </c>
      <c r="N17" s="76">
        <f t="shared" si="0"/>
        <v>-0.25915080527086387</v>
      </c>
      <c r="P17" s="19" t="s">
        <v>54</v>
      </c>
      <c r="Q17" s="215">
        <v>25.330788310187259</v>
      </c>
      <c r="R17" s="216">
        <v>77.907610986334461</v>
      </c>
      <c r="S17" s="216">
        <v>103.81438075227631</v>
      </c>
      <c r="T17" s="216">
        <v>119.46333206455625</v>
      </c>
      <c r="U17" s="216">
        <v>98.652309276117307</v>
      </c>
      <c r="V17" s="76">
        <f t="shared" si="1"/>
        <v>-0.17420427196181809</v>
      </c>
      <c r="W17" s="215">
        <v>29.03</v>
      </c>
      <c r="X17" s="216">
        <v>65.599999999999994</v>
      </c>
      <c r="Y17" s="216">
        <v>86.93</v>
      </c>
      <c r="Z17" s="216">
        <v>98.95</v>
      </c>
      <c r="AA17" s="216">
        <v>72.53</v>
      </c>
      <c r="AB17" s="76">
        <f t="shared" si="2"/>
        <v>-0.26700353713996972</v>
      </c>
      <c r="AD17" s="19" t="s">
        <v>54</v>
      </c>
      <c r="AE17" s="217">
        <v>4159050.5600000005</v>
      </c>
      <c r="AF17" s="53">
        <v>32009049.5</v>
      </c>
      <c r="AG17" s="53">
        <v>41935965.370000005</v>
      </c>
      <c r="AH17" s="53">
        <v>49426144.450000003</v>
      </c>
      <c r="AI17" s="53">
        <v>40831148.799999997</v>
      </c>
      <c r="AJ17" s="76">
        <f t="shared" si="3"/>
        <v>-0.17389573363738275</v>
      </c>
      <c r="AK17" s="53">
        <f t="shared" si="4"/>
        <v>-8594995.650000006</v>
      </c>
      <c r="AL17" s="100">
        <f t="shared" si="5"/>
        <v>4.6305758977503539E-2</v>
      </c>
      <c r="AM17" s="218">
        <v>882765.87</v>
      </c>
      <c r="AN17" s="219">
        <v>5533119.9100000001</v>
      </c>
      <c r="AO17" s="219">
        <v>7023051.9699999997</v>
      </c>
      <c r="AP17" s="219">
        <v>8349188.1500000004</v>
      </c>
      <c r="AQ17" s="219">
        <v>6163335.5700000003</v>
      </c>
      <c r="AR17" s="76">
        <f t="shared" si="6"/>
        <v>-0.26180420667607063</v>
      </c>
      <c r="AS17" s="53">
        <f t="shared" si="7"/>
        <v>-2185852.58</v>
      </c>
      <c r="AT17" s="76">
        <f t="shared" si="8"/>
        <v>5.9818462397056651</v>
      </c>
      <c r="AU17" s="53">
        <f t="shared" si="9"/>
        <v>5280569.7</v>
      </c>
      <c r="AV17" s="100">
        <f t="shared" si="10"/>
        <v>4.7257657808599168E-2</v>
      </c>
    </row>
    <row r="18" spans="2:48" x14ac:dyDescent="0.25">
      <c r="B18" s="23" t="s">
        <v>55</v>
      </c>
      <c r="C18" s="215">
        <v>79.290809248569559</v>
      </c>
      <c r="D18" s="216">
        <v>62.000242937734313</v>
      </c>
      <c r="E18" s="216">
        <v>71.091270430905183</v>
      </c>
      <c r="F18" s="216">
        <v>77.162788348329599</v>
      </c>
      <c r="G18" s="216">
        <v>77.905957326338452</v>
      </c>
      <c r="H18" s="76">
        <f t="shared" si="11"/>
        <v>9.6311835525437761E-3</v>
      </c>
      <c r="I18" s="215">
        <v>79.44</v>
      </c>
      <c r="J18" s="216">
        <v>51.13</v>
      </c>
      <c r="K18" s="216">
        <v>53.39</v>
      </c>
      <c r="L18" s="216">
        <v>54.91</v>
      </c>
      <c r="M18" s="216">
        <v>77.97</v>
      </c>
      <c r="N18" s="76">
        <f t="shared" si="0"/>
        <v>0.4199599344381717</v>
      </c>
      <c r="P18" s="23" t="s">
        <v>55</v>
      </c>
      <c r="Q18" s="215">
        <v>16.728878531526679</v>
      </c>
      <c r="R18" s="216">
        <v>42.193841171498114</v>
      </c>
      <c r="S18" s="216">
        <v>57.98342362668452</v>
      </c>
      <c r="T18" s="216">
        <v>63.589757842486854</v>
      </c>
      <c r="U18" s="216">
        <v>61.640685361972558</v>
      </c>
      <c r="V18" s="76">
        <f t="shared" si="1"/>
        <v>-3.0650729718804559E-2</v>
      </c>
      <c r="W18" s="215">
        <v>30.5</v>
      </c>
      <c r="X18" s="216">
        <v>34.869999999999997</v>
      </c>
      <c r="Y18" s="216">
        <v>38.43</v>
      </c>
      <c r="Z18" s="216">
        <v>39.17</v>
      </c>
      <c r="AA18" s="216">
        <v>55.49</v>
      </c>
      <c r="AB18" s="76">
        <f t="shared" si="2"/>
        <v>0.41664539188154204</v>
      </c>
      <c r="AD18" s="23" t="s">
        <v>55</v>
      </c>
      <c r="AE18" s="217">
        <v>2716619.25</v>
      </c>
      <c r="AF18" s="53">
        <v>8926426.4600000009</v>
      </c>
      <c r="AG18" s="53">
        <v>10734483.330000002</v>
      </c>
      <c r="AH18" s="53">
        <v>12248651.059999999</v>
      </c>
      <c r="AI18" s="53">
        <v>11859916.41</v>
      </c>
      <c r="AJ18" s="76">
        <f t="shared" si="3"/>
        <v>-3.1736935609952721E-2</v>
      </c>
      <c r="AK18" s="53">
        <f t="shared" si="4"/>
        <v>-388734.64999999851</v>
      </c>
      <c r="AL18" s="100">
        <f t="shared" si="5"/>
        <v>1.3450085214717229E-2</v>
      </c>
      <c r="AM18" s="218">
        <v>848948.24</v>
      </c>
      <c r="AN18" s="219">
        <v>1322071.6100000001</v>
      </c>
      <c r="AO18" s="219">
        <v>1460689.78</v>
      </c>
      <c r="AP18" s="219">
        <v>1532384.51</v>
      </c>
      <c r="AQ18" s="219">
        <v>2196665.04</v>
      </c>
      <c r="AR18" s="76">
        <f t="shared" si="6"/>
        <v>0.43349467817316945</v>
      </c>
      <c r="AS18" s="53">
        <f t="shared" si="7"/>
        <v>664280.53</v>
      </c>
      <c r="AT18" s="76">
        <f t="shared" si="8"/>
        <v>1.5875135096575499</v>
      </c>
      <c r="AU18" s="53">
        <f t="shared" si="9"/>
        <v>1347716.8</v>
      </c>
      <c r="AV18" s="100">
        <f t="shared" si="10"/>
        <v>1.6843029817445558E-2</v>
      </c>
    </row>
    <row r="19" spans="2:48" x14ac:dyDescent="0.25">
      <c r="B19" s="103"/>
      <c r="C19" s="104"/>
      <c r="D19" s="104"/>
      <c r="E19" s="104"/>
      <c r="F19" s="104"/>
      <c r="G19" s="105"/>
      <c r="H19" s="104"/>
      <c r="I19" s="104"/>
      <c r="J19" s="104"/>
      <c r="K19" s="104"/>
      <c r="L19" s="104"/>
      <c r="M19" s="106"/>
      <c r="N19" s="106"/>
      <c r="P19" s="103"/>
      <c r="Q19" s="104"/>
      <c r="R19" s="104"/>
      <c r="S19" s="104"/>
      <c r="T19" s="104"/>
      <c r="U19" s="105"/>
      <c r="V19" s="104"/>
      <c r="W19" s="104"/>
      <c r="X19" s="104"/>
      <c r="Y19" s="104"/>
      <c r="Z19" s="104"/>
      <c r="AA19" s="106"/>
      <c r="AB19" s="106"/>
      <c r="AD19" s="103"/>
      <c r="AE19" s="103"/>
      <c r="AF19" s="103"/>
      <c r="AG19" s="103"/>
      <c r="AH19" s="104"/>
      <c r="AI19" s="105"/>
      <c r="AJ19" s="106"/>
      <c r="AK19" s="106"/>
      <c r="AL19" s="106"/>
      <c r="AM19" s="104"/>
      <c r="AN19" s="104"/>
      <c r="AO19" s="104"/>
      <c r="AP19" s="104"/>
      <c r="AQ19" s="106"/>
      <c r="AR19" s="106"/>
      <c r="AS19" s="106"/>
      <c r="AT19" s="106"/>
      <c r="AU19" s="220"/>
      <c r="AV19" s="106"/>
    </row>
    <row r="20" spans="2:48" x14ac:dyDescent="0.25">
      <c r="B20" s="107" t="s">
        <v>57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P20" s="107" t="s">
        <v>57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D20" s="107" t="s">
        <v>57</v>
      </c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</row>
    <row r="21" spans="2:48" ht="39" customHeight="1" x14ac:dyDescent="0.25">
      <c r="B21" s="277" t="s">
        <v>160</v>
      </c>
      <c r="C21" s="277"/>
      <c r="D21" s="277"/>
      <c r="E21" s="277"/>
      <c r="F21" s="277"/>
      <c r="G21" s="277"/>
      <c r="H21" s="277"/>
      <c r="I21" s="277"/>
      <c r="J21" s="277"/>
      <c r="K21" s="277"/>
      <c r="L21" s="277"/>
      <c r="M21" s="277"/>
      <c r="N21" s="277"/>
      <c r="P21" s="277" t="s">
        <v>161</v>
      </c>
      <c r="Q21" s="277"/>
      <c r="R21" s="277"/>
      <c r="S21" s="277"/>
      <c r="T21" s="277"/>
      <c r="U21" s="277"/>
      <c r="V21" s="277"/>
      <c r="W21" s="277"/>
      <c r="X21" s="221"/>
      <c r="Y21" s="221"/>
      <c r="Z21" s="221"/>
      <c r="AA21" s="221"/>
      <c r="AB21" s="221"/>
      <c r="AD21" s="315" t="s">
        <v>162</v>
      </c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</row>
    <row r="22" spans="2:48" ht="24" customHeight="1" x14ac:dyDescent="0.25">
      <c r="B22" s="277" t="s">
        <v>163</v>
      </c>
      <c r="C22" s="277"/>
      <c r="D22" s="277"/>
      <c r="E22" s="277"/>
      <c r="F22" s="277"/>
      <c r="G22" s="277"/>
      <c r="H22" s="277"/>
      <c r="I22" s="277"/>
      <c r="J22" s="277"/>
      <c r="K22" s="277"/>
      <c r="L22" s="277"/>
      <c r="M22" s="277"/>
      <c r="N22" s="277"/>
      <c r="P22" s="316" t="s">
        <v>164</v>
      </c>
      <c r="Q22" s="316"/>
      <c r="R22" s="316"/>
      <c r="S22" s="316"/>
      <c r="T22" s="316"/>
      <c r="U22" s="316"/>
      <c r="V22" s="316"/>
      <c r="W22" s="316"/>
      <c r="X22" s="222"/>
      <c r="Y22" s="222"/>
      <c r="Z22" s="222"/>
      <c r="AA22" s="222"/>
      <c r="AB22" s="222"/>
      <c r="AQ22" s="53">
        <f>AQ11/M11</f>
        <v>6592.4915951569301</v>
      </c>
    </row>
    <row r="23" spans="2:48" x14ac:dyDescent="0.25">
      <c r="B23" s="277"/>
      <c r="C23" s="277"/>
      <c r="D23" s="277"/>
      <c r="E23" s="277"/>
      <c r="F23" s="277"/>
      <c r="G23" s="277"/>
      <c r="H23" s="277"/>
      <c r="I23" s="277"/>
      <c r="J23" s="277"/>
      <c r="K23" s="277"/>
      <c r="L23" s="277"/>
      <c r="M23" s="277"/>
      <c r="N23" s="277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</row>
    <row r="27" spans="2:48" ht="50.25" customHeight="1" thickBot="1" x14ac:dyDescent="0.3">
      <c r="B27" s="279" t="s">
        <v>165</v>
      </c>
      <c r="C27" s="279"/>
      <c r="D27" s="279"/>
      <c r="E27" s="279"/>
      <c r="F27" s="279"/>
      <c r="G27" s="279"/>
      <c r="H27" s="279"/>
      <c r="I27" s="146"/>
      <c r="P27" s="279" t="s">
        <v>166</v>
      </c>
      <c r="Q27" s="279"/>
      <c r="R27" s="279"/>
      <c r="S27" s="279"/>
      <c r="T27" s="279"/>
      <c r="U27" s="279"/>
      <c r="V27" s="279"/>
      <c r="W27" s="279"/>
      <c r="AE27" s="279" t="s">
        <v>167</v>
      </c>
      <c r="AF27" s="279"/>
      <c r="AG27" s="279"/>
      <c r="AH27" s="279"/>
      <c r="AI27" s="279"/>
      <c r="AJ27" s="279"/>
      <c r="AK27" s="279"/>
      <c r="AL27" s="146"/>
    </row>
    <row r="28" spans="2:48" ht="6" customHeight="1" thickBot="1" x14ac:dyDescent="0.3">
      <c r="B28" s="85"/>
      <c r="C28" s="85"/>
      <c r="D28" s="85"/>
      <c r="E28" s="85"/>
      <c r="F28" s="85"/>
      <c r="G28" s="85"/>
      <c r="H28" s="85"/>
      <c r="I28" s="86"/>
      <c r="P28" s="85"/>
      <c r="Q28" s="85"/>
      <c r="R28" s="85"/>
      <c r="S28" s="85"/>
      <c r="T28" s="85"/>
      <c r="U28" s="85"/>
      <c r="V28" s="85"/>
      <c r="W28" s="86"/>
      <c r="AE28" s="86"/>
      <c r="AF28" s="86"/>
      <c r="AG28" s="86"/>
      <c r="AH28" s="86"/>
      <c r="AI28" s="86"/>
      <c r="AJ28" s="86"/>
      <c r="AK28" s="86"/>
      <c r="AL28" s="86"/>
    </row>
    <row r="29" spans="2:48" ht="30.75" thickBot="1" x14ac:dyDescent="0.3">
      <c r="B29" s="87"/>
      <c r="C29" s="187">
        <v>2020</v>
      </c>
      <c r="D29" s="187">
        <v>2021</v>
      </c>
      <c r="E29" s="187">
        <v>2022</v>
      </c>
      <c r="F29" s="187">
        <v>2023</v>
      </c>
      <c r="G29" s="187">
        <v>2024</v>
      </c>
      <c r="H29" s="14" t="str">
        <f>CONCATENATE("var. ",RIGHT(G29,2),"/",RIGHT(F29,2))</f>
        <v>var. 24/23</v>
      </c>
      <c r="I29" s="205" t="str">
        <f>CONCATENATE("dif. ",RIGHT(G29,2),"/",RIGHT(F29,2))</f>
        <v>dif. 24/23</v>
      </c>
      <c r="P29" s="87"/>
      <c r="Q29" s="187">
        <v>2020</v>
      </c>
      <c r="R29" s="187">
        <v>2021</v>
      </c>
      <c r="S29" s="187">
        <v>2022</v>
      </c>
      <c r="T29" s="187">
        <v>2023</v>
      </c>
      <c r="U29" s="187">
        <v>2024</v>
      </c>
      <c r="V29" s="14" t="str">
        <f>CONCATENATE("var. ",RIGHT(U29,2),"/",RIGHT(T29,2))</f>
        <v>var. 24/23</v>
      </c>
      <c r="W29" s="205" t="str">
        <f>CONCATENATE("dif. ",RIGHT(U29,2),"/",RIGHT(T29,2))</f>
        <v>dif. 24/23</v>
      </c>
      <c r="AE29" s="87"/>
      <c r="AF29" s="187">
        <v>2020</v>
      </c>
      <c r="AG29" s="187">
        <v>2021</v>
      </c>
      <c r="AH29" s="187">
        <v>2022</v>
      </c>
      <c r="AI29" s="187">
        <v>2023</v>
      </c>
      <c r="AJ29" s="187">
        <v>2024</v>
      </c>
      <c r="AK29" s="14" t="str">
        <f>CONCATENATE("var. ",RIGHT(AJ29,2),"/",RIGHT(AI29,2))</f>
        <v>var. 24/23</v>
      </c>
      <c r="AL29" s="205" t="str">
        <f>CONCATENATE("dif. ",RIGHT(AJ29,2),"/",RIGHT(AI29,2))</f>
        <v>dif. 24/23</v>
      </c>
    </row>
    <row r="30" spans="2:48" ht="15.75" x14ac:dyDescent="0.25">
      <c r="B30" s="207" t="s">
        <v>45</v>
      </c>
      <c r="C30" s="208">
        <v>95.05</v>
      </c>
      <c r="D30" s="208">
        <v>99.07</v>
      </c>
      <c r="E30" s="208">
        <v>105.63</v>
      </c>
      <c r="F30" s="208">
        <v>113.88</v>
      </c>
      <c r="G30" s="208">
        <v>125.25</v>
      </c>
      <c r="H30" s="136">
        <f>G30/F30-1</f>
        <v>9.984193888303472E-2</v>
      </c>
      <c r="I30" s="208">
        <f>G30-F30</f>
        <v>11.370000000000005</v>
      </c>
      <c r="P30" s="207" t="s">
        <v>45</v>
      </c>
      <c r="Q30" s="208">
        <v>47.83</v>
      </c>
      <c r="R30" s="208">
        <v>53</v>
      </c>
      <c r="S30" s="208">
        <v>80.58</v>
      </c>
      <c r="T30" s="208">
        <v>93.24</v>
      </c>
      <c r="U30" s="208">
        <v>104.71</v>
      </c>
      <c r="V30" s="136">
        <f>U30/T30-1</f>
        <v>0.12301587301587302</v>
      </c>
      <c r="W30" s="208">
        <f>U30-T30</f>
        <v>11.469999999999999</v>
      </c>
      <c r="AE30" s="207" t="s">
        <v>45</v>
      </c>
      <c r="AF30" s="213">
        <v>477122731.20999998</v>
      </c>
      <c r="AG30" s="213">
        <v>651901800.17999995</v>
      </c>
      <c r="AH30" s="213">
        <v>1528879517.8</v>
      </c>
      <c r="AI30" s="213">
        <v>1797799676.5999999</v>
      </c>
      <c r="AJ30" s="213">
        <v>2045218052.5</v>
      </c>
      <c r="AK30" s="136">
        <f>AJ30/AI30-1</f>
        <v>0.13762288375082909</v>
      </c>
      <c r="AL30" s="135">
        <f>AJ30-AI30</f>
        <v>247418375.9000001</v>
      </c>
    </row>
    <row r="31" spans="2:48" ht="15.75" customHeight="1" x14ac:dyDescent="0.25">
      <c r="B31" s="15" t="s">
        <v>46</v>
      </c>
      <c r="C31" s="215">
        <v>119.42</v>
      </c>
      <c r="D31" s="215">
        <v>126.49</v>
      </c>
      <c r="E31" s="215">
        <v>131.02000000000001</v>
      </c>
      <c r="F31" s="215">
        <v>139.02000000000001</v>
      </c>
      <c r="G31" s="215">
        <v>151.54</v>
      </c>
      <c r="H31" s="76">
        <f t="shared" ref="H31:H35" si="12">G31/F31-1</f>
        <v>9.0058984318802882E-2</v>
      </c>
      <c r="I31" s="216">
        <f t="shared" ref="I31:I40" si="13">G31-F31</f>
        <v>12.519999999999982</v>
      </c>
      <c r="P31" s="15" t="s">
        <v>46</v>
      </c>
      <c r="Q31" s="215">
        <v>61.17</v>
      </c>
      <c r="R31" s="216">
        <v>72.88</v>
      </c>
      <c r="S31" s="216">
        <v>107.72</v>
      </c>
      <c r="T31" s="216">
        <v>119.35</v>
      </c>
      <c r="U31" s="216">
        <v>131.18</v>
      </c>
      <c r="V31" s="76">
        <f t="shared" ref="V31:V40" si="14">U31/T31-1</f>
        <v>9.9120234604105573E-2</v>
      </c>
      <c r="W31" s="216">
        <f t="shared" ref="W31:W40" si="15">U31-T31</f>
        <v>11.830000000000013</v>
      </c>
      <c r="AE31" s="15" t="s">
        <v>46</v>
      </c>
      <c r="AF31" s="218">
        <v>217815325.03999999</v>
      </c>
      <c r="AG31" s="219">
        <v>333738906.93000001</v>
      </c>
      <c r="AH31" s="219">
        <v>743382276.49000001</v>
      </c>
      <c r="AI31" s="219">
        <v>857710368.34000003</v>
      </c>
      <c r="AJ31" s="219">
        <v>951532629.67999995</v>
      </c>
      <c r="AK31" s="76">
        <f t="shared" ref="AK31:AK40" si="16">AJ31/AI31-1</f>
        <v>0.10938688023741872</v>
      </c>
      <c r="AL31" s="53">
        <f t="shared" ref="AL31:AL40" si="17">AJ31-AI31</f>
        <v>93822261.339999914</v>
      </c>
    </row>
    <row r="32" spans="2:48" ht="15.75" customHeight="1" x14ac:dyDescent="0.25">
      <c r="B32" s="19" t="s">
        <v>47</v>
      </c>
      <c r="C32" s="215">
        <v>89.5</v>
      </c>
      <c r="D32" s="215">
        <v>85.87</v>
      </c>
      <c r="E32" s="215">
        <v>93.47</v>
      </c>
      <c r="F32" s="215">
        <v>101.28999999999999</v>
      </c>
      <c r="G32" s="215">
        <v>115.79999999999998</v>
      </c>
      <c r="H32" s="76">
        <f t="shared" si="12"/>
        <v>0.14325204857340301</v>
      </c>
      <c r="I32" s="216">
        <f t="shared" si="13"/>
        <v>14.509999999999991</v>
      </c>
      <c r="P32" s="19" t="s">
        <v>47</v>
      </c>
      <c r="Q32" s="215">
        <v>44.55</v>
      </c>
      <c r="R32" s="216">
        <v>43.14</v>
      </c>
      <c r="S32" s="216">
        <v>71.23</v>
      </c>
      <c r="T32" s="216">
        <v>83.79</v>
      </c>
      <c r="U32" s="216">
        <v>97.120000000000019</v>
      </c>
      <c r="V32" s="76">
        <f t="shared" si="14"/>
        <v>0.15908819668218177</v>
      </c>
      <c r="W32" s="216">
        <f t="shared" si="15"/>
        <v>13.330000000000013</v>
      </c>
      <c r="AE32" s="19" t="s">
        <v>47</v>
      </c>
      <c r="AF32" s="218">
        <v>122348722.31</v>
      </c>
      <c r="AG32" s="219">
        <v>137154616.22</v>
      </c>
      <c r="AH32" s="219">
        <v>381071528.48000002</v>
      </c>
      <c r="AI32" s="219">
        <v>437636228.67000002</v>
      </c>
      <c r="AJ32" s="219">
        <v>514385231.94</v>
      </c>
      <c r="AK32" s="76">
        <f t="shared" si="16"/>
        <v>0.17537168598505737</v>
      </c>
      <c r="AL32" s="53">
        <f t="shared" si="17"/>
        <v>76749003.269999981</v>
      </c>
    </row>
    <row r="33" spans="2:39" ht="15.75" customHeight="1" x14ac:dyDescent="0.25">
      <c r="B33" s="19" t="s">
        <v>48</v>
      </c>
      <c r="C33" s="215">
        <v>70.819999999999993</v>
      </c>
      <c r="D33" s="215">
        <v>66.41</v>
      </c>
      <c r="E33" s="215">
        <v>77.45</v>
      </c>
      <c r="F33" s="215">
        <v>80.180000000000007</v>
      </c>
      <c r="G33" s="215">
        <v>89.86</v>
      </c>
      <c r="H33" s="76">
        <f t="shared" si="12"/>
        <v>0.12072836118732844</v>
      </c>
      <c r="I33" s="216">
        <f t="shared" si="13"/>
        <v>9.6799999999999926</v>
      </c>
      <c r="P33" s="19" t="s">
        <v>48</v>
      </c>
      <c r="Q33" s="215">
        <v>38.090000000000003</v>
      </c>
      <c r="R33" s="216">
        <v>36.92</v>
      </c>
      <c r="S33" s="216">
        <v>53.920000000000009</v>
      </c>
      <c r="T33" s="216">
        <v>54.70000000000001</v>
      </c>
      <c r="U33" s="216">
        <v>64.64</v>
      </c>
      <c r="V33" s="76">
        <f t="shared" si="14"/>
        <v>0.18171846435100525</v>
      </c>
      <c r="W33" s="216">
        <f t="shared" si="15"/>
        <v>9.9399999999999906</v>
      </c>
      <c r="AE33" s="19" t="s">
        <v>48</v>
      </c>
      <c r="AF33" s="218">
        <v>2812428.07</v>
      </c>
      <c r="AG33" s="219">
        <v>4381169.17</v>
      </c>
      <c r="AH33" s="219">
        <v>8179727.9699999997</v>
      </c>
      <c r="AI33" s="219">
        <v>8858381.8200000003</v>
      </c>
      <c r="AJ33" s="219">
        <v>10477086.289999999</v>
      </c>
      <c r="AK33" s="76">
        <f t="shared" si="16"/>
        <v>0.18273139529223847</v>
      </c>
      <c r="AL33" s="53">
        <f t="shared" si="17"/>
        <v>1618704.4699999988</v>
      </c>
    </row>
    <row r="34" spans="2:39" ht="15.75" customHeight="1" x14ac:dyDescent="0.25">
      <c r="B34" s="19" t="s">
        <v>49</v>
      </c>
      <c r="C34" s="215">
        <v>135.87</v>
      </c>
      <c r="D34" s="215">
        <v>154.08000000000001</v>
      </c>
      <c r="E34" s="215">
        <v>185.51</v>
      </c>
      <c r="F34" s="215">
        <v>208.15999999999997</v>
      </c>
      <c r="G34" s="215">
        <v>202.39</v>
      </c>
      <c r="H34" s="76">
        <f t="shared" si="12"/>
        <v>-2.7719062259800031E-2</v>
      </c>
      <c r="I34" s="216">
        <f t="shared" si="13"/>
        <v>-5.7699999999999818</v>
      </c>
      <c r="P34" s="19" t="s">
        <v>49</v>
      </c>
      <c r="Q34" s="215">
        <v>44.86</v>
      </c>
      <c r="R34" s="216">
        <v>46.13</v>
      </c>
      <c r="S34" s="216">
        <v>94.79</v>
      </c>
      <c r="T34" s="216">
        <v>114.31</v>
      </c>
      <c r="U34" s="216">
        <v>127.83</v>
      </c>
      <c r="V34" s="76">
        <f t="shared" si="14"/>
        <v>0.11827486659084951</v>
      </c>
      <c r="W34" s="216">
        <f t="shared" si="15"/>
        <v>13.519999999999996</v>
      </c>
      <c r="AE34" s="19" t="s">
        <v>49</v>
      </c>
      <c r="AF34" s="218">
        <v>19929247.640000001</v>
      </c>
      <c r="AG34" s="219">
        <v>22694182.550000001</v>
      </c>
      <c r="AH34" s="219">
        <v>56687870.049999997</v>
      </c>
      <c r="AI34" s="219">
        <v>62672686.409999996</v>
      </c>
      <c r="AJ34" s="219">
        <v>65406733.899999999</v>
      </c>
      <c r="AK34" s="76">
        <f t="shared" si="16"/>
        <v>4.3624226861986859E-2</v>
      </c>
      <c r="AL34" s="53">
        <f t="shared" si="17"/>
        <v>2734047.4900000021</v>
      </c>
    </row>
    <row r="35" spans="2:39" ht="15.75" customHeight="1" x14ac:dyDescent="0.25">
      <c r="B35" s="19" t="s">
        <v>50</v>
      </c>
      <c r="C35" s="215">
        <v>53.52</v>
      </c>
      <c r="D35" s="215">
        <v>51.25</v>
      </c>
      <c r="E35" s="215">
        <v>59.12</v>
      </c>
      <c r="F35" s="215">
        <v>65.87</v>
      </c>
      <c r="G35" s="215">
        <v>74.569999999999993</v>
      </c>
      <c r="H35" s="76">
        <f t="shared" si="12"/>
        <v>0.13207833611659314</v>
      </c>
      <c r="I35" s="216">
        <f t="shared" si="13"/>
        <v>8.6999999999999886</v>
      </c>
      <c r="P35" s="19" t="s">
        <v>50</v>
      </c>
      <c r="Q35" s="215">
        <v>28.760000000000005</v>
      </c>
      <c r="R35" s="216">
        <v>28.24</v>
      </c>
      <c r="S35" s="216">
        <v>42.01</v>
      </c>
      <c r="T35" s="216">
        <v>51.99</v>
      </c>
      <c r="U35" s="216">
        <v>61.31</v>
      </c>
      <c r="V35" s="76">
        <f t="shared" si="14"/>
        <v>0.17926524331602223</v>
      </c>
      <c r="W35" s="216">
        <f t="shared" si="15"/>
        <v>9.32</v>
      </c>
      <c r="AE35" s="19" t="s">
        <v>50</v>
      </c>
      <c r="AF35" s="218">
        <v>46497100.399999999</v>
      </c>
      <c r="AG35" s="219">
        <v>54944687.289999999</v>
      </c>
      <c r="AH35" s="219">
        <v>136922674.63999999</v>
      </c>
      <c r="AI35" s="219">
        <v>177625996.66999999</v>
      </c>
      <c r="AJ35" s="219">
        <v>217541794.87</v>
      </c>
      <c r="AK35" s="76">
        <f t="shared" si="16"/>
        <v>0.22471822226651339</v>
      </c>
      <c r="AL35" s="53">
        <f t="shared" si="17"/>
        <v>39915798.200000018</v>
      </c>
    </row>
    <row r="36" spans="2:39" x14ac:dyDescent="0.25">
      <c r="B36" s="19" t="s">
        <v>51</v>
      </c>
      <c r="C36" s="215">
        <v>86.79</v>
      </c>
      <c r="D36" s="215">
        <v>84.44</v>
      </c>
      <c r="E36" s="215">
        <v>89.45</v>
      </c>
      <c r="F36" s="215">
        <v>98.5</v>
      </c>
      <c r="G36" s="215">
        <v>108.5</v>
      </c>
      <c r="H36" s="76">
        <f>G36/F36-1</f>
        <v>0.10152284263959399</v>
      </c>
      <c r="I36" s="216">
        <f t="shared" si="13"/>
        <v>10</v>
      </c>
      <c r="P36" s="19" t="s">
        <v>51</v>
      </c>
      <c r="Q36" s="215">
        <v>49.1</v>
      </c>
      <c r="R36" s="216">
        <v>45.63</v>
      </c>
      <c r="S36" s="216">
        <v>64.64</v>
      </c>
      <c r="T36" s="216">
        <v>73.62</v>
      </c>
      <c r="U36" s="216">
        <v>81.849999999999994</v>
      </c>
      <c r="V36" s="76">
        <f t="shared" si="14"/>
        <v>0.11179027438196121</v>
      </c>
      <c r="W36" s="216">
        <f t="shared" si="15"/>
        <v>8.2299999999999898</v>
      </c>
      <c r="AE36" s="19" t="s">
        <v>51</v>
      </c>
      <c r="AF36" s="218">
        <v>3114952.08</v>
      </c>
      <c r="AG36" s="219">
        <v>4498900.47</v>
      </c>
      <c r="AH36" s="219">
        <v>7864755.4299999997</v>
      </c>
      <c r="AI36" s="219">
        <v>9097368.0999999996</v>
      </c>
      <c r="AJ36" s="219">
        <v>10277452.130000001</v>
      </c>
      <c r="AK36" s="76">
        <f t="shared" si="16"/>
        <v>0.12971708048177155</v>
      </c>
      <c r="AL36" s="53">
        <f t="shared" si="17"/>
        <v>1180084.0300000012</v>
      </c>
    </row>
    <row r="37" spans="2:39" x14ac:dyDescent="0.25">
      <c r="B37" s="19" t="s">
        <v>52</v>
      </c>
      <c r="C37" s="215">
        <v>106.13</v>
      </c>
      <c r="D37" s="215">
        <v>125.31</v>
      </c>
      <c r="E37" s="215">
        <v>128.06</v>
      </c>
      <c r="F37" s="215">
        <v>149.08000000000001</v>
      </c>
      <c r="G37" s="215">
        <v>167.62</v>
      </c>
      <c r="H37" s="76">
        <f t="shared" ref="H37:H40" si="18">G37/F37-1</f>
        <v>0.12436275825060372</v>
      </c>
      <c r="I37" s="216">
        <f t="shared" si="13"/>
        <v>18.539999999999992</v>
      </c>
      <c r="P37" s="19" t="s">
        <v>52</v>
      </c>
      <c r="Q37" s="215">
        <v>64.31</v>
      </c>
      <c r="R37" s="216">
        <v>82.55</v>
      </c>
      <c r="S37" s="216">
        <v>96.70999999999998</v>
      </c>
      <c r="T37" s="216">
        <v>122.12</v>
      </c>
      <c r="U37" s="216">
        <v>143.97</v>
      </c>
      <c r="V37" s="76">
        <f t="shared" si="14"/>
        <v>0.17892237143792977</v>
      </c>
      <c r="W37" s="216">
        <f t="shared" si="15"/>
        <v>21.849999999999994</v>
      </c>
      <c r="AE37" s="19" t="s">
        <v>52</v>
      </c>
      <c r="AF37" s="218">
        <v>18804870.850000001</v>
      </c>
      <c r="AG37" s="219">
        <v>30921945.879999999</v>
      </c>
      <c r="AH37" s="219">
        <v>58482134.030000001</v>
      </c>
      <c r="AI37" s="219">
        <v>79534420.480000004</v>
      </c>
      <c r="AJ37" s="219">
        <v>93956888.709999993</v>
      </c>
      <c r="AK37" s="76">
        <f t="shared" si="16"/>
        <v>0.18133618303821941</v>
      </c>
      <c r="AL37" s="53">
        <f t="shared" si="17"/>
        <v>14422468.229999989</v>
      </c>
    </row>
    <row r="38" spans="2:39" x14ac:dyDescent="0.25">
      <c r="B38" s="19" t="s">
        <v>53</v>
      </c>
      <c r="C38" s="215">
        <v>64.19</v>
      </c>
      <c r="D38" s="215">
        <v>68.989999999999995</v>
      </c>
      <c r="E38" s="215">
        <v>76.34</v>
      </c>
      <c r="F38" s="215">
        <v>86.65</v>
      </c>
      <c r="G38" s="215">
        <v>96.86</v>
      </c>
      <c r="H38" s="76">
        <f t="shared" si="18"/>
        <v>0.1178303519907673</v>
      </c>
      <c r="I38" s="216">
        <f t="shared" si="13"/>
        <v>10.209999999999994</v>
      </c>
      <c r="P38" s="19" t="s">
        <v>53</v>
      </c>
      <c r="Q38" s="215">
        <v>33.54</v>
      </c>
      <c r="R38" s="216">
        <v>37.840000000000003</v>
      </c>
      <c r="S38" s="216">
        <v>53.16</v>
      </c>
      <c r="T38" s="216">
        <v>62.04999999999999</v>
      </c>
      <c r="U38" s="216">
        <v>69.75</v>
      </c>
      <c r="V38" s="76">
        <f t="shared" si="14"/>
        <v>0.12409347300564089</v>
      </c>
      <c r="W38" s="216">
        <f t="shared" si="15"/>
        <v>7.7000000000000099</v>
      </c>
      <c r="AE38" s="19" t="s">
        <v>53</v>
      </c>
      <c r="AF38" s="218">
        <v>10173605.369999999</v>
      </c>
      <c r="AG38" s="219">
        <v>16610861.380000001</v>
      </c>
      <c r="AH38" s="219">
        <v>27747259.210000001</v>
      </c>
      <c r="AI38" s="219">
        <v>33504230.199999999</v>
      </c>
      <c r="AJ38" s="219">
        <v>36546242.25</v>
      </c>
      <c r="AK38" s="76">
        <f t="shared" si="16"/>
        <v>9.0794864763076966E-2</v>
      </c>
      <c r="AL38" s="53">
        <f t="shared" si="17"/>
        <v>3042012.0500000007</v>
      </c>
    </row>
    <row r="39" spans="2:39" x14ac:dyDescent="0.25">
      <c r="B39" s="19" t="s">
        <v>54</v>
      </c>
      <c r="C39" s="215">
        <v>102.24</v>
      </c>
      <c r="D39" s="215">
        <v>98.71</v>
      </c>
      <c r="E39" s="215">
        <v>114.5</v>
      </c>
      <c r="F39" s="215">
        <v>129.04</v>
      </c>
      <c r="G39" s="215">
        <v>138.44999999999999</v>
      </c>
      <c r="H39" s="76">
        <f t="shared" si="18"/>
        <v>7.292312461252326E-2</v>
      </c>
      <c r="I39" s="216">
        <f t="shared" si="13"/>
        <v>9.4099999999999966</v>
      </c>
      <c r="P39" s="19" t="s">
        <v>54</v>
      </c>
      <c r="Q39" s="215">
        <v>50.94</v>
      </c>
      <c r="R39" s="216">
        <v>53.72</v>
      </c>
      <c r="S39" s="216">
        <v>88.72</v>
      </c>
      <c r="T39" s="216">
        <v>108.87</v>
      </c>
      <c r="U39" s="216">
        <v>119.53</v>
      </c>
      <c r="V39" s="76">
        <f t="shared" si="14"/>
        <v>9.791494442913562E-2</v>
      </c>
      <c r="W39" s="216">
        <f t="shared" si="15"/>
        <v>10.659999999999997</v>
      </c>
      <c r="AE39" s="19" t="s">
        <v>54</v>
      </c>
      <c r="AF39" s="218">
        <v>28411183</v>
      </c>
      <c r="AG39" s="219">
        <v>34127770.07</v>
      </c>
      <c r="AH39" s="219">
        <v>88124626.280000001</v>
      </c>
      <c r="AI39" s="219">
        <v>107018992.04000001</v>
      </c>
      <c r="AJ39" s="219">
        <v>118898417.72</v>
      </c>
      <c r="AK39" s="76">
        <f t="shared" si="16"/>
        <v>0.11100296735704518</v>
      </c>
      <c r="AL39" s="53">
        <f t="shared" si="17"/>
        <v>11879425.679999992</v>
      </c>
    </row>
    <row r="40" spans="2:39" x14ac:dyDescent="0.25">
      <c r="B40" s="23" t="s">
        <v>55</v>
      </c>
      <c r="C40" s="215">
        <v>58.1</v>
      </c>
      <c r="D40" s="215">
        <v>74.28</v>
      </c>
      <c r="E40" s="215">
        <v>64.23</v>
      </c>
      <c r="F40" s="215">
        <v>69.86</v>
      </c>
      <c r="G40" s="215">
        <v>72.739999999999995</v>
      </c>
      <c r="H40" s="76">
        <f t="shared" si="18"/>
        <v>4.1225307758373742E-2</v>
      </c>
      <c r="I40" s="216">
        <f t="shared" si="13"/>
        <v>2.8799999999999955</v>
      </c>
      <c r="P40" s="23" t="s">
        <v>55</v>
      </c>
      <c r="Q40" s="215">
        <v>22.7</v>
      </c>
      <c r="R40" s="216">
        <v>29.35</v>
      </c>
      <c r="S40" s="216">
        <v>43.18</v>
      </c>
      <c r="T40" s="216">
        <v>54</v>
      </c>
      <c r="U40" s="216">
        <v>56.57</v>
      </c>
      <c r="V40" s="76">
        <f t="shared" si="14"/>
        <v>4.7592592592592631E-2</v>
      </c>
      <c r="W40" s="216">
        <f t="shared" si="15"/>
        <v>2.5700000000000003</v>
      </c>
      <c r="AE40" s="23" t="s">
        <v>55</v>
      </c>
      <c r="AF40" s="218">
        <v>7215296.4500000002</v>
      </c>
      <c r="AG40" s="219">
        <v>12828760.220000001</v>
      </c>
      <c r="AH40" s="219">
        <v>20416665.23</v>
      </c>
      <c r="AI40" s="219">
        <v>24141003.859999999</v>
      </c>
      <c r="AJ40" s="219">
        <v>26195575.010000002</v>
      </c>
      <c r="AK40" s="76">
        <f t="shared" si="16"/>
        <v>8.5107113271469581E-2</v>
      </c>
      <c r="AL40" s="53">
        <f t="shared" si="17"/>
        <v>2054571.1500000022</v>
      </c>
    </row>
    <row r="41" spans="2:39" x14ac:dyDescent="0.25">
      <c r="B41" s="103"/>
      <c r="C41" s="104"/>
      <c r="D41" s="104"/>
      <c r="E41" s="104"/>
      <c r="F41" s="104"/>
      <c r="G41" s="105"/>
      <c r="H41" s="104"/>
      <c r="I41" s="106"/>
      <c r="P41" s="103"/>
      <c r="Q41" s="104"/>
      <c r="R41" s="104"/>
      <c r="S41" s="104"/>
      <c r="T41" s="104"/>
      <c r="U41" s="105"/>
      <c r="V41" s="104"/>
      <c r="W41" s="106"/>
      <c r="AE41" s="103"/>
      <c r="AF41" s="103"/>
      <c r="AG41" s="103"/>
      <c r="AH41" s="103"/>
      <c r="AI41" s="104"/>
      <c r="AJ41" s="105"/>
      <c r="AK41" s="106"/>
      <c r="AL41" s="106"/>
    </row>
    <row r="42" spans="2:39" x14ac:dyDescent="0.25">
      <c r="B42" s="314" t="s">
        <v>57</v>
      </c>
      <c r="C42" s="314"/>
      <c r="D42" s="314"/>
      <c r="E42" s="314"/>
      <c r="F42" s="314"/>
      <c r="G42" s="314"/>
      <c r="H42" s="314"/>
      <c r="I42" s="107"/>
      <c r="P42" s="107" t="s">
        <v>57</v>
      </c>
      <c r="Q42" s="107"/>
      <c r="R42" s="107"/>
      <c r="S42" s="107"/>
      <c r="T42" s="107"/>
      <c r="U42" s="107"/>
      <c r="V42" s="107"/>
      <c r="W42" s="107"/>
      <c r="AE42" s="107" t="s">
        <v>57</v>
      </c>
      <c r="AF42" s="107"/>
      <c r="AG42" s="107"/>
      <c r="AH42" s="107"/>
      <c r="AI42" s="107"/>
      <c r="AJ42" s="107"/>
      <c r="AK42" s="107"/>
      <c r="AL42" s="107"/>
    </row>
    <row r="43" spans="2:39" ht="39" customHeight="1" x14ac:dyDescent="0.25">
      <c r="B43" s="277" t="s">
        <v>160</v>
      </c>
      <c r="C43" s="277"/>
      <c r="D43" s="277"/>
      <c r="E43" s="277"/>
      <c r="F43" s="277"/>
      <c r="G43" s="277"/>
      <c r="H43" s="277"/>
      <c r="P43" s="277" t="s">
        <v>161</v>
      </c>
      <c r="Q43" s="277"/>
      <c r="R43" s="277"/>
      <c r="S43" s="277"/>
      <c r="T43" s="277"/>
      <c r="U43" s="277"/>
      <c r="V43" s="277"/>
      <c r="W43" s="277"/>
      <c r="AE43" s="315" t="s">
        <v>162</v>
      </c>
      <c r="AF43" s="315"/>
      <c r="AG43" s="315"/>
      <c r="AH43" s="315"/>
      <c r="AI43" s="315"/>
      <c r="AJ43" s="315"/>
      <c r="AK43" s="315"/>
      <c r="AL43" s="315"/>
      <c r="AM43" s="315"/>
    </row>
    <row r="44" spans="2:39" ht="24" customHeight="1" x14ac:dyDescent="0.25">
      <c r="B44" s="277" t="s">
        <v>163</v>
      </c>
      <c r="C44" s="277"/>
      <c r="D44" s="277"/>
      <c r="E44" s="277"/>
      <c r="F44" s="277"/>
      <c r="G44" s="277"/>
      <c r="H44" s="277"/>
      <c r="P44" s="316" t="s">
        <v>164</v>
      </c>
      <c r="Q44" s="316"/>
      <c r="R44" s="316"/>
      <c r="S44" s="316"/>
      <c r="T44" s="316"/>
      <c r="U44" s="316"/>
      <c r="V44" s="316"/>
      <c r="W44" s="316"/>
      <c r="AF44" s="125"/>
      <c r="AG44" s="125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121B3-58F8-42E3-8A66-2203DB7FB41F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CONCATENATE("Tarifa media diaria (ADR) Tenerife y municipios")</f>
        <v>Tarifa media diaria (ADR)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219</v>
      </c>
      <c r="L5" s="92" t="s">
        <v>220</v>
      </c>
      <c r="M5" s="92" t="s">
        <v>221</v>
      </c>
      <c r="N5" s="92" t="s">
        <v>222</v>
      </c>
      <c r="O5" s="92" t="s">
        <v>223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4">
        <v>87.94</v>
      </c>
      <c r="D6" s="224">
        <v>95.05</v>
      </c>
      <c r="E6" s="224">
        <v>99.07</v>
      </c>
      <c r="F6" s="224">
        <v>105.63</v>
      </c>
      <c r="G6" s="224">
        <v>113.88</v>
      </c>
      <c r="H6" s="224">
        <v>125.25</v>
      </c>
      <c r="I6" s="95">
        <f t="shared" ref="I6:I51" si="0">IFERROR(H6/G6-1,"-")</f>
        <v>9.984193888303472E-2</v>
      </c>
      <c r="J6" s="224">
        <f t="shared" ref="J6:J51" si="1">IFERROR(H6-G6,"-")</f>
        <v>11.370000000000005</v>
      </c>
      <c r="K6" s="225">
        <v>86.17</v>
      </c>
      <c r="L6" s="225">
        <v>87.38</v>
      </c>
      <c r="M6" s="225">
        <v>94.03</v>
      </c>
      <c r="N6" s="225">
        <v>102.38</v>
      </c>
      <c r="O6" s="225">
        <v>107.69</v>
      </c>
      <c r="P6" s="95">
        <f t="shared" ref="P6:P51" si="2">IFERROR(O6/N6-1,"-")</f>
        <v>5.1865598749755826E-2</v>
      </c>
      <c r="Q6" s="224">
        <f t="shared" ref="Q6:Q51" si="3">IFERROR(O6-N6,"-")</f>
        <v>5.3100000000000023</v>
      </c>
    </row>
    <row r="7" spans="2:17" x14ac:dyDescent="0.25">
      <c r="B7" s="96" t="s">
        <v>62</v>
      </c>
      <c r="C7" s="226">
        <v>95.42</v>
      </c>
      <c r="D7" s="226">
        <v>103.69</v>
      </c>
      <c r="E7" s="226">
        <v>107.45</v>
      </c>
      <c r="F7" s="226">
        <v>114.17</v>
      </c>
      <c r="G7" s="226">
        <v>123.5</v>
      </c>
      <c r="H7" s="226">
        <v>135.84</v>
      </c>
      <c r="I7" s="98">
        <f t="shared" si="0"/>
        <v>9.991902834008104E-2</v>
      </c>
      <c r="J7" s="226">
        <f t="shared" si="1"/>
        <v>12.340000000000003</v>
      </c>
      <c r="K7" s="227">
        <v>95.22</v>
      </c>
      <c r="L7" s="227">
        <v>93.56</v>
      </c>
      <c r="M7" s="227">
        <v>102.22</v>
      </c>
      <c r="N7" s="227">
        <v>110.27</v>
      </c>
      <c r="O7" s="227">
        <v>115.62</v>
      </c>
      <c r="P7" s="98">
        <f t="shared" si="2"/>
        <v>4.851727577763687E-2</v>
      </c>
      <c r="Q7" s="226">
        <f t="shared" si="3"/>
        <v>5.3500000000000085</v>
      </c>
    </row>
    <row r="8" spans="2:17" x14ac:dyDescent="0.25">
      <c r="B8" s="99" t="s">
        <v>63</v>
      </c>
      <c r="C8" s="228">
        <v>104.04</v>
      </c>
      <c r="D8" s="228">
        <v>113.97</v>
      </c>
      <c r="E8" s="228">
        <v>117.1</v>
      </c>
      <c r="F8" s="228">
        <v>123.96</v>
      </c>
      <c r="G8" s="228">
        <v>133.38999999999999</v>
      </c>
      <c r="H8" s="228">
        <v>146.27000000000001</v>
      </c>
      <c r="I8" s="100">
        <f t="shared" si="0"/>
        <v>9.6558962440962848E-2</v>
      </c>
      <c r="J8" s="228">
        <f t="shared" si="1"/>
        <v>12.880000000000024</v>
      </c>
      <c r="K8" s="229">
        <v>104.71</v>
      </c>
      <c r="L8" s="229">
        <v>100.8</v>
      </c>
      <c r="M8" s="229">
        <v>109.95</v>
      </c>
      <c r="N8" s="229">
        <v>118.34</v>
      </c>
      <c r="O8" s="229">
        <v>124.12</v>
      </c>
      <c r="P8" s="100">
        <f t="shared" si="2"/>
        <v>4.8842318742606139E-2</v>
      </c>
      <c r="Q8" s="228">
        <f t="shared" si="3"/>
        <v>5.7800000000000011</v>
      </c>
    </row>
    <row r="9" spans="2:17" x14ac:dyDescent="0.25">
      <c r="B9" s="99" t="s">
        <v>64</v>
      </c>
      <c r="C9" s="228">
        <v>59.74</v>
      </c>
      <c r="D9" s="228">
        <v>59.3</v>
      </c>
      <c r="E9" s="228">
        <v>59.54</v>
      </c>
      <c r="F9" s="228">
        <v>65.25</v>
      </c>
      <c r="G9" s="228">
        <v>72.41</v>
      </c>
      <c r="H9" s="228">
        <v>79.900000000000006</v>
      </c>
      <c r="I9" s="100">
        <f t="shared" si="0"/>
        <v>0.10343875155365301</v>
      </c>
      <c r="J9" s="228">
        <f t="shared" si="1"/>
        <v>7.4900000000000091</v>
      </c>
      <c r="K9" s="229">
        <v>44.93</v>
      </c>
      <c r="L9" s="229">
        <v>53.93</v>
      </c>
      <c r="M9" s="229">
        <v>58.18</v>
      </c>
      <c r="N9" s="229">
        <v>63.87</v>
      </c>
      <c r="O9" s="229">
        <v>68.12</v>
      </c>
      <c r="P9" s="100">
        <f t="shared" si="2"/>
        <v>6.6541412243619869E-2</v>
      </c>
      <c r="Q9" s="228">
        <f t="shared" si="3"/>
        <v>4.2500000000000071</v>
      </c>
    </row>
    <row r="10" spans="2:17" x14ac:dyDescent="0.25">
      <c r="B10" s="96" t="s">
        <v>65</v>
      </c>
      <c r="C10" s="226">
        <v>66.08</v>
      </c>
      <c r="D10" s="226">
        <v>69.31</v>
      </c>
      <c r="E10" s="226">
        <v>67.12</v>
      </c>
      <c r="F10" s="226">
        <v>73.13</v>
      </c>
      <c r="G10" s="226">
        <v>78.930000000000007</v>
      </c>
      <c r="H10" s="226">
        <v>86.89</v>
      </c>
      <c r="I10" s="98">
        <f t="shared" si="0"/>
        <v>0.10084885341441785</v>
      </c>
      <c r="J10" s="226">
        <f t="shared" si="1"/>
        <v>7.9599999999999937</v>
      </c>
      <c r="K10" s="227">
        <v>55.87</v>
      </c>
      <c r="L10" s="227">
        <v>62</v>
      </c>
      <c r="M10" s="227">
        <v>61.19</v>
      </c>
      <c r="N10" s="227">
        <v>72.44</v>
      </c>
      <c r="O10" s="227">
        <v>78.62</v>
      </c>
      <c r="P10" s="98">
        <f t="shared" si="2"/>
        <v>8.5311982330204428E-2</v>
      </c>
      <c r="Q10" s="226">
        <f t="shared" si="3"/>
        <v>6.1800000000000068</v>
      </c>
    </row>
    <row r="11" spans="2:17" x14ac:dyDescent="0.25">
      <c r="B11" s="93" t="s">
        <v>46</v>
      </c>
      <c r="C11" s="230">
        <v>107.11</v>
      </c>
      <c r="D11" s="230">
        <v>119.42</v>
      </c>
      <c r="E11" s="230">
        <v>126.49</v>
      </c>
      <c r="F11" s="230">
        <v>131.02000000000001</v>
      </c>
      <c r="G11" s="230">
        <v>139.02000000000001</v>
      </c>
      <c r="H11" s="230">
        <v>151.54</v>
      </c>
      <c r="I11" s="102">
        <f t="shared" si="0"/>
        <v>9.0058984318802882E-2</v>
      </c>
      <c r="J11" s="230">
        <f t="shared" si="1"/>
        <v>12.519999999999982</v>
      </c>
      <c r="K11" s="231">
        <v>112.98</v>
      </c>
      <c r="L11" s="231">
        <v>108.31</v>
      </c>
      <c r="M11" s="231">
        <v>112.07</v>
      </c>
      <c r="N11" s="231">
        <v>120.74</v>
      </c>
      <c r="O11" s="231">
        <v>123.41</v>
      </c>
      <c r="P11" s="102">
        <f t="shared" si="2"/>
        <v>2.2113632598973032E-2</v>
      </c>
      <c r="Q11" s="230">
        <f t="shared" si="3"/>
        <v>2.6700000000000017</v>
      </c>
    </row>
    <row r="12" spans="2:17" x14ac:dyDescent="0.25">
      <c r="B12" s="96" t="s">
        <v>62</v>
      </c>
      <c r="C12" s="226">
        <v>115.8</v>
      </c>
      <c r="D12" s="226">
        <v>130.44999999999999</v>
      </c>
      <c r="E12" s="226">
        <v>134.97</v>
      </c>
      <c r="F12" s="226">
        <v>140.36000000000001</v>
      </c>
      <c r="G12" s="226">
        <v>150.84</v>
      </c>
      <c r="H12" s="226">
        <v>166.04</v>
      </c>
      <c r="I12" s="98">
        <f t="shared" si="0"/>
        <v>0.10076902678334654</v>
      </c>
      <c r="J12" s="226">
        <f t="shared" si="1"/>
        <v>15.199999999999989</v>
      </c>
      <c r="K12" s="227">
        <v>121.35</v>
      </c>
      <c r="L12" s="227">
        <v>114.25</v>
      </c>
      <c r="M12" s="227">
        <v>121.58</v>
      </c>
      <c r="N12" s="227">
        <v>131.06</v>
      </c>
      <c r="O12" s="227">
        <v>134.24</v>
      </c>
      <c r="P12" s="98">
        <f t="shared" si="2"/>
        <v>2.4263696017091441E-2</v>
      </c>
      <c r="Q12" s="226">
        <f t="shared" si="3"/>
        <v>3.1800000000000068</v>
      </c>
    </row>
    <row r="13" spans="2:17" x14ac:dyDescent="0.25">
      <c r="B13" s="99" t="s">
        <v>63</v>
      </c>
      <c r="C13" s="228">
        <v>125.04</v>
      </c>
      <c r="D13" s="228">
        <v>138.85</v>
      </c>
      <c r="E13" s="228">
        <v>143.38999999999999</v>
      </c>
      <c r="F13" s="228">
        <v>150.34</v>
      </c>
      <c r="G13" s="228">
        <v>161.43</v>
      </c>
      <c r="H13" s="228">
        <v>176.82</v>
      </c>
      <c r="I13" s="100">
        <f t="shared" si="0"/>
        <v>9.5335439509384834E-2</v>
      </c>
      <c r="J13" s="228">
        <f t="shared" si="1"/>
        <v>15.389999999999986</v>
      </c>
      <c r="K13" s="229">
        <v>122.22</v>
      </c>
      <c r="L13" s="229">
        <v>121.39</v>
      </c>
      <c r="M13" s="229">
        <v>129.54</v>
      </c>
      <c r="N13" s="229">
        <v>139.09</v>
      </c>
      <c r="O13" s="229">
        <v>143.36000000000001</v>
      </c>
      <c r="P13" s="100">
        <f t="shared" si="2"/>
        <v>3.0699547055863086E-2</v>
      </c>
      <c r="Q13" s="228">
        <f t="shared" si="3"/>
        <v>4.2700000000000102</v>
      </c>
    </row>
    <row r="14" spans="2:17" x14ac:dyDescent="0.25">
      <c r="B14" s="99" t="s">
        <v>64</v>
      </c>
      <c r="C14" s="228">
        <v>63.73</v>
      </c>
      <c r="D14" s="228">
        <v>65.55</v>
      </c>
      <c r="E14" s="228">
        <v>60.97</v>
      </c>
      <c r="F14" s="228">
        <v>62.16</v>
      </c>
      <c r="G14" s="228">
        <v>63.03</v>
      </c>
      <c r="H14" s="228">
        <v>64.42</v>
      </c>
      <c r="I14" s="100">
        <f t="shared" si="0"/>
        <v>2.2052990639378045E-2</v>
      </c>
      <c r="J14" s="228">
        <f t="shared" si="1"/>
        <v>1.3900000000000006</v>
      </c>
      <c r="K14" s="229">
        <v>35.49</v>
      </c>
      <c r="L14" s="229">
        <v>48.12</v>
      </c>
      <c r="M14" s="229">
        <v>49.27</v>
      </c>
      <c r="N14" s="229">
        <v>51.81</v>
      </c>
      <c r="O14" s="229">
        <v>55.62</v>
      </c>
      <c r="P14" s="100">
        <f t="shared" si="2"/>
        <v>7.3537927041111617E-2</v>
      </c>
      <c r="Q14" s="228">
        <f t="shared" si="3"/>
        <v>3.8099999999999952</v>
      </c>
    </row>
    <row r="15" spans="2:17" x14ac:dyDescent="0.25">
      <c r="B15" s="96" t="s">
        <v>65</v>
      </c>
      <c r="C15" s="226">
        <v>72.42</v>
      </c>
      <c r="D15" s="226">
        <v>76.66</v>
      </c>
      <c r="E15" s="226">
        <v>74.13</v>
      </c>
      <c r="F15" s="226">
        <v>78.930000000000007</v>
      </c>
      <c r="G15" s="226">
        <v>83.06</v>
      </c>
      <c r="H15" s="226">
        <v>86.47</v>
      </c>
      <c r="I15" s="98">
        <f t="shared" si="0"/>
        <v>4.1054659282446337E-2</v>
      </c>
      <c r="J15" s="226">
        <f t="shared" si="1"/>
        <v>3.4099999999999966</v>
      </c>
      <c r="K15" s="227">
        <v>66.459999999999994</v>
      </c>
      <c r="L15" s="227">
        <v>72.819999999999993</v>
      </c>
      <c r="M15" s="227">
        <v>61.59</v>
      </c>
      <c r="N15" s="227">
        <v>71.89</v>
      </c>
      <c r="O15" s="227">
        <v>74.7</v>
      </c>
      <c r="P15" s="98">
        <f t="shared" si="2"/>
        <v>3.9087494783697441E-2</v>
      </c>
      <c r="Q15" s="226">
        <f t="shared" si="3"/>
        <v>2.8100000000000023</v>
      </c>
    </row>
    <row r="16" spans="2:17" x14ac:dyDescent="0.25">
      <c r="B16" s="93" t="s">
        <v>48</v>
      </c>
      <c r="C16" s="230">
        <v>67.28</v>
      </c>
      <c r="D16" s="230">
        <v>70.819999999999993</v>
      </c>
      <c r="E16" s="230">
        <v>66.41</v>
      </c>
      <c r="F16" s="230">
        <v>77.45</v>
      </c>
      <c r="G16" s="230">
        <v>80.180000000000007</v>
      </c>
      <c r="H16" s="230">
        <v>89.86</v>
      </c>
      <c r="I16" s="102">
        <f t="shared" si="0"/>
        <v>0.12072836118732844</v>
      </c>
      <c r="J16" s="230">
        <f t="shared" si="1"/>
        <v>9.6799999999999926</v>
      </c>
      <c r="K16" s="231">
        <v>50.39</v>
      </c>
      <c r="L16" s="231">
        <v>66.709999999999994</v>
      </c>
      <c r="M16" s="231">
        <v>58.18</v>
      </c>
      <c r="N16" s="231">
        <v>76.709999999999994</v>
      </c>
      <c r="O16" s="231">
        <v>85.07</v>
      </c>
      <c r="P16" s="102">
        <f t="shared" si="2"/>
        <v>0.10898187980706564</v>
      </c>
      <c r="Q16" s="230">
        <f t="shared" si="3"/>
        <v>8.36</v>
      </c>
    </row>
    <row r="17" spans="2:17" x14ac:dyDescent="0.25">
      <c r="B17" s="96" t="s">
        <v>62</v>
      </c>
      <c r="C17" s="226">
        <v>65.45</v>
      </c>
      <c r="D17" s="226">
        <v>68.510000000000005</v>
      </c>
      <c r="E17" s="226">
        <v>66.41</v>
      </c>
      <c r="F17" s="226">
        <v>77.510000000000005</v>
      </c>
      <c r="G17" s="226">
        <v>80.34</v>
      </c>
      <c r="H17" s="226">
        <v>89.98</v>
      </c>
      <c r="I17" s="98">
        <f t="shared" si="0"/>
        <v>0.11999004232013943</v>
      </c>
      <c r="J17" s="226">
        <f t="shared" si="1"/>
        <v>9.64</v>
      </c>
      <c r="K17" s="227">
        <v>50.39</v>
      </c>
      <c r="L17" s="227">
        <v>66.709999999999994</v>
      </c>
      <c r="M17" s="227">
        <v>57.99</v>
      </c>
      <c r="N17" s="227">
        <v>76.84</v>
      </c>
      <c r="O17" s="227">
        <v>85.03</v>
      </c>
      <c r="P17" s="98">
        <f t="shared" si="2"/>
        <v>0.1065851119208745</v>
      </c>
      <c r="Q17" s="226">
        <f t="shared" si="3"/>
        <v>8.1899999999999977</v>
      </c>
    </row>
    <row r="18" spans="2:17" x14ac:dyDescent="0.25">
      <c r="B18" s="99" t="s">
        <v>63</v>
      </c>
      <c r="C18" s="228">
        <v>0</v>
      </c>
      <c r="D18" s="228">
        <v>0</v>
      </c>
      <c r="E18" s="228">
        <v>0</v>
      </c>
      <c r="F18" s="228">
        <v>0</v>
      </c>
      <c r="G18" s="228">
        <v>0</v>
      </c>
      <c r="H18" s="228">
        <v>0</v>
      </c>
      <c r="I18" s="100" t="str">
        <f t="shared" si="0"/>
        <v>-</v>
      </c>
      <c r="J18" s="228">
        <f t="shared" si="1"/>
        <v>0</v>
      </c>
      <c r="K18" s="229">
        <v>0</v>
      </c>
      <c r="L18" s="229">
        <v>0</v>
      </c>
      <c r="M18" s="229">
        <v>0</v>
      </c>
      <c r="N18" s="229">
        <v>0</v>
      </c>
      <c r="O18" s="229">
        <v>0</v>
      </c>
      <c r="P18" s="100" t="str">
        <f t="shared" si="2"/>
        <v>-</v>
      </c>
      <c r="Q18" s="228">
        <f t="shared" si="3"/>
        <v>0</v>
      </c>
    </row>
    <row r="19" spans="2:17" x14ac:dyDescent="0.25">
      <c r="B19" s="99" t="s">
        <v>64</v>
      </c>
      <c r="C19" s="228">
        <v>0</v>
      </c>
      <c r="D19" s="228">
        <v>0</v>
      </c>
      <c r="E19" s="228">
        <v>0</v>
      </c>
      <c r="F19" s="228">
        <v>0</v>
      </c>
      <c r="G19" s="228">
        <v>0</v>
      </c>
      <c r="H19" s="228">
        <v>0</v>
      </c>
      <c r="I19" s="100" t="str">
        <f t="shared" si="0"/>
        <v>-</v>
      </c>
      <c r="J19" s="228">
        <f t="shared" si="1"/>
        <v>0</v>
      </c>
      <c r="K19" s="229">
        <v>50.39</v>
      </c>
      <c r="L19" s="229">
        <v>0</v>
      </c>
      <c r="M19" s="229">
        <v>0</v>
      </c>
      <c r="N19" s="229">
        <v>0</v>
      </c>
      <c r="O19" s="229">
        <v>0</v>
      </c>
      <c r="P19" s="100" t="str">
        <f t="shared" si="2"/>
        <v>-</v>
      </c>
      <c r="Q19" s="228">
        <f t="shared" si="3"/>
        <v>0</v>
      </c>
    </row>
    <row r="20" spans="2:17" x14ac:dyDescent="0.25">
      <c r="B20" s="96" t="s">
        <v>65</v>
      </c>
      <c r="C20" s="226">
        <v>81.73</v>
      </c>
      <c r="D20" s="226">
        <v>91.3</v>
      </c>
      <c r="E20" s="226">
        <v>0</v>
      </c>
      <c r="F20" s="226">
        <v>0</v>
      </c>
      <c r="G20" s="226">
        <v>0</v>
      </c>
      <c r="H20" s="226">
        <v>0</v>
      </c>
      <c r="I20" s="98" t="str">
        <f t="shared" si="0"/>
        <v>-</v>
      </c>
      <c r="J20" s="226">
        <f t="shared" si="1"/>
        <v>0</v>
      </c>
      <c r="K20" s="227">
        <v>0</v>
      </c>
      <c r="L20" s="227">
        <v>0</v>
      </c>
      <c r="M20" s="227">
        <v>0</v>
      </c>
      <c r="N20" s="227">
        <v>0</v>
      </c>
      <c r="O20" s="227">
        <v>0</v>
      </c>
      <c r="P20" s="98" t="str">
        <f t="shared" si="2"/>
        <v>-</v>
      </c>
      <c r="Q20" s="226">
        <f t="shared" si="3"/>
        <v>0</v>
      </c>
    </row>
    <row r="21" spans="2:17" x14ac:dyDescent="0.25">
      <c r="B21" s="93" t="s">
        <v>48</v>
      </c>
      <c r="C21" s="230">
        <v>67.28</v>
      </c>
      <c r="D21" s="230">
        <v>70.819999999999993</v>
      </c>
      <c r="E21" s="230">
        <v>66.41</v>
      </c>
      <c r="F21" s="230">
        <v>77.45</v>
      </c>
      <c r="G21" s="230">
        <v>80.180000000000007</v>
      </c>
      <c r="H21" s="230">
        <v>89.86</v>
      </c>
      <c r="I21" s="102">
        <f t="shared" si="0"/>
        <v>0.12072836118732844</v>
      </c>
      <c r="J21" s="230">
        <f t="shared" si="1"/>
        <v>9.6799999999999926</v>
      </c>
      <c r="K21" s="231">
        <v>50.39</v>
      </c>
      <c r="L21" s="231">
        <v>66.709999999999994</v>
      </c>
      <c r="M21" s="231">
        <v>58.18</v>
      </c>
      <c r="N21" s="231">
        <v>76.709999999999994</v>
      </c>
      <c r="O21" s="231">
        <v>85.07</v>
      </c>
      <c r="P21" s="102">
        <f t="shared" si="2"/>
        <v>0.10898187980706564</v>
      </c>
      <c r="Q21" s="230">
        <f t="shared" si="3"/>
        <v>8.36</v>
      </c>
    </row>
    <row r="22" spans="2:17" x14ac:dyDescent="0.25">
      <c r="B22" s="96" t="s">
        <v>62</v>
      </c>
      <c r="C22" s="226">
        <v>65.45</v>
      </c>
      <c r="D22" s="226">
        <v>68.510000000000005</v>
      </c>
      <c r="E22" s="226">
        <v>66.41</v>
      </c>
      <c r="F22" s="226">
        <v>77.510000000000005</v>
      </c>
      <c r="G22" s="226">
        <v>80.34</v>
      </c>
      <c r="H22" s="226">
        <v>89.98</v>
      </c>
      <c r="I22" s="98">
        <f t="shared" si="0"/>
        <v>0.11999004232013943</v>
      </c>
      <c r="J22" s="226">
        <f t="shared" si="1"/>
        <v>9.64</v>
      </c>
      <c r="K22" s="227">
        <v>50.39</v>
      </c>
      <c r="L22" s="227">
        <v>66.709999999999994</v>
      </c>
      <c r="M22" s="227">
        <v>57.99</v>
      </c>
      <c r="N22" s="227">
        <v>76.84</v>
      </c>
      <c r="O22" s="227">
        <v>85.03</v>
      </c>
      <c r="P22" s="98">
        <f t="shared" si="2"/>
        <v>0.1065851119208745</v>
      </c>
      <c r="Q22" s="226">
        <f t="shared" si="3"/>
        <v>8.1899999999999977</v>
      </c>
    </row>
    <row r="23" spans="2:17" x14ac:dyDescent="0.25">
      <c r="B23" s="96" t="s">
        <v>65</v>
      </c>
      <c r="C23" s="226">
        <v>81.73</v>
      </c>
      <c r="D23" s="226">
        <v>91.3</v>
      </c>
      <c r="E23" s="226">
        <v>0</v>
      </c>
      <c r="F23" s="226">
        <v>0</v>
      </c>
      <c r="G23" s="226">
        <v>0</v>
      </c>
      <c r="H23" s="226">
        <v>0</v>
      </c>
      <c r="I23" s="98" t="str">
        <f t="shared" si="0"/>
        <v>-</v>
      </c>
      <c r="J23" s="226">
        <f t="shared" si="1"/>
        <v>0</v>
      </c>
      <c r="K23" s="227">
        <v>0</v>
      </c>
      <c r="L23" s="227">
        <v>0</v>
      </c>
      <c r="M23" s="227">
        <v>0</v>
      </c>
      <c r="N23" s="227">
        <v>0</v>
      </c>
      <c r="O23" s="227">
        <v>0</v>
      </c>
      <c r="P23" s="98" t="str">
        <f t="shared" si="2"/>
        <v>-</v>
      </c>
      <c r="Q23" s="226">
        <f t="shared" si="3"/>
        <v>0</v>
      </c>
    </row>
    <row r="24" spans="2:17" x14ac:dyDescent="0.25">
      <c r="B24" s="93" t="s">
        <v>49</v>
      </c>
      <c r="C24" s="230">
        <v>145.08000000000001</v>
      </c>
      <c r="D24" s="230">
        <v>135.87</v>
      </c>
      <c r="E24" s="230">
        <v>154.08000000000001</v>
      </c>
      <c r="F24" s="230">
        <v>185.51</v>
      </c>
      <c r="G24" s="230">
        <v>208.16</v>
      </c>
      <c r="H24" s="230">
        <v>202.39</v>
      </c>
      <c r="I24" s="102">
        <f t="shared" si="0"/>
        <v>-2.7719062259800253E-2</v>
      </c>
      <c r="J24" s="230">
        <f t="shared" si="1"/>
        <v>-5.7700000000000102</v>
      </c>
      <c r="K24" s="231">
        <v>160.93</v>
      </c>
      <c r="L24" s="231">
        <v>104.86</v>
      </c>
      <c r="M24" s="231">
        <v>153.51</v>
      </c>
      <c r="N24" s="231">
        <v>130.86000000000001</v>
      </c>
      <c r="O24" s="231">
        <v>161.69999999999999</v>
      </c>
      <c r="P24" s="102">
        <f t="shared" si="2"/>
        <v>0.23567171022466726</v>
      </c>
      <c r="Q24" s="230">
        <f t="shared" si="3"/>
        <v>30.839999999999975</v>
      </c>
    </row>
    <row r="25" spans="2:17" x14ac:dyDescent="0.25">
      <c r="B25" s="96" t="s">
        <v>62</v>
      </c>
      <c r="C25" s="226">
        <v>146.07</v>
      </c>
      <c r="D25" s="226">
        <v>134.66999999999999</v>
      </c>
      <c r="E25" s="226">
        <v>151.52000000000001</v>
      </c>
      <c r="F25" s="226">
        <v>180.18</v>
      </c>
      <c r="G25" s="226">
        <v>200.83</v>
      </c>
      <c r="H25" s="226">
        <v>207.41</v>
      </c>
      <c r="I25" s="98">
        <f t="shared" si="0"/>
        <v>3.2764029278494089E-2</v>
      </c>
      <c r="J25" s="226">
        <f t="shared" si="1"/>
        <v>6.5799999999999841</v>
      </c>
      <c r="K25" s="227">
        <v>159.79</v>
      </c>
      <c r="L25" s="227">
        <v>100.03</v>
      </c>
      <c r="M25" s="227">
        <v>149.26</v>
      </c>
      <c r="N25" s="227">
        <v>130.86000000000001</v>
      </c>
      <c r="O25" s="227">
        <v>167.18</v>
      </c>
      <c r="P25" s="98">
        <f t="shared" si="2"/>
        <v>0.27754852514137229</v>
      </c>
      <c r="Q25" s="226">
        <f t="shared" si="3"/>
        <v>36.319999999999993</v>
      </c>
    </row>
    <row r="26" spans="2:17" x14ac:dyDescent="0.25">
      <c r="B26" s="99" t="s">
        <v>63</v>
      </c>
      <c r="C26" s="228">
        <v>159.44</v>
      </c>
      <c r="D26" s="228">
        <v>0</v>
      </c>
      <c r="E26" s="228">
        <v>0</v>
      </c>
      <c r="F26" s="228">
        <v>0</v>
      </c>
      <c r="G26" s="228">
        <v>0</v>
      </c>
      <c r="H26" s="228">
        <v>0</v>
      </c>
      <c r="I26" s="100" t="str">
        <f t="shared" si="0"/>
        <v>-</v>
      </c>
      <c r="J26" s="228">
        <f t="shared" si="1"/>
        <v>0</v>
      </c>
      <c r="K26" s="229">
        <v>159.79</v>
      </c>
      <c r="L26" s="229">
        <v>0</v>
      </c>
      <c r="M26" s="229">
        <v>149.26</v>
      </c>
      <c r="N26" s="229">
        <v>0</v>
      </c>
      <c r="O26" s="229">
        <v>0</v>
      </c>
      <c r="P26" s="100" t="str">
        <f t="shared" si="2"/>
        <v>-</v>
      </c>
      <c r="Q26" s="228">
        <f t="shared" si="3"/>
        <v>0</v>
      </c>
    </row>
    <row r="27" spans="2:17" x14ac:dyDescent="0.25">
      <c r="B27" s="99" t="s">
        <v>64</v>
      </c>
      <c r="C27" s="228">
        <v>38.79</v>
      </c>
      <c r="D27" s="228">
        <v>0</v>
      </c>
      <c r="E27" s="228">
        <v>0</v>
      </c>
      <c r="F27" s="228">
        <v>0</v>
      </c>
      <c r="G27" s="228">
        <v>0</v>
      </c>
      <c r="H27" s="228">
        <v>0</v>
      </c>
      <c r="I27" s="100" t="str">
        <f t="shared" si="0"/>
        <v>-</v>
      </c>
      <c r="J27" s="228">
        <f t="shared" si="1"/>
        <v>0</v>
      </c>
      <c r="K27" s="229">
        <v>0</v>
      </c>
      <c r="L27" s="229">
        <v>0</v>
      </c>
      <c r="M27" s="229">
        <v>0</v>
      </c>
      <c r="N27" s="229">
        <v>0</v>
      </c>
      <c r="O27" s="229">
        <v>0</v>
      </c>
      <c r="P27" s="100" t="str">
        <f t="shared" si="2"/>
        <v>-</v>
      </c>
      <c r="Q27" s="228">
        <f t="shared" si="3"/>
        <v>0</v>
      </c>
    </row>
    <row r="28" spans="2:17" x14ac:dyDescent="0.25">
      <c r="B28" s="93" t="s">
        <v>50</v>
      </c>
      <c r="C28" s="230">
        <v>53.05</v>
      </c>
      <c r="D28" s="230">
        <v>53.52</v>
      </c>
      <c r="E28" s="230">
        <v>51.25</v>
      </c>
      <c r="F28" s="230">
        <v>59.12</v>
      </c>
      <c r="G28" s="230">
        <v>65.87</v>
      </c>
      <c r="H28" s="230">
        <v>74.569999999999993</v>
      </c>
      <c r="I28" s="102">
        <f t="shared" si="0"/>
        <v>0.13207833611659314</v>
      </c>
      <c r="J28" s="230">
        <f t="shared" si="1"/>
        <v>8.6999999999999886</v>
      </c>
      <c r="K28" s="231">
        <v>33.96</v>
      </c>
      <c r="L28" s="231">
        <v>46.88</v>
      </c>
      <c r="M28" s="231">
        <v>54.44</v>
      </c>
      <c r="N28" s="231">
        <v>58.54</v>
      </c>
      <c r="O28" s="231">
        <v>66.95</v>
      </c>
      <c r="P28" s="102">
        <f t="shared" si="2"/>
        <v>0.14366245302357372</v>
      </c>
      <c r="Q28" s="230">
        <f t="shared" si="3"/>
        <v>8.4100000000000037</v>
      </c>
    </row>
    <row r="29" spans="2:17" x14ac:dyDescent="0.25">
      <c r="B29" s="96" t="s">
        <v>62</v>
      </c>
      <c r="C29" s="226">
        <v>55.71</v>
      </c>
      <c r="D29" s="226">
        <v>56.97</v>
      </c>
      <c r="E29" s="226">
        <v>54.03</v>
      </c>
      <c r="F29" s="226">
        <v>62.9</v>
      </c>
      <c r="G29" s="226">
        <v>69.91</v>
      </c>
      <c r="H29" s="226">
        <v>78.73</v>
      </c>
      <c r="I29" s="98">
        <f t="shared" si="0"/>
        <v>0.12616220855385496</v>
      </c>
      <c r="J29" s="226">
        <f t="shared" si="1"/>
        <v>8.8200000000000074</v>
      </c>
      <c r="K29" s="227">
        <v>36.47</v>
      </c>
      <c r="L29" s="227">
        <v>49.86</v>
      </c>
      <c r="M29" s="227">
        <v>58.2</v>
      </c>
      <c r="N29" s="227">
        <v>61.51</v>
      </c>
      <c r="O29" s="227">
        <v>71.97</v>
      </c>
      <c r="P29" s="98">
        <f t="shared" si="2"/>
        <v>0.1700536498130385</v>
      </c>
      <c r="Q29" s="226">
        <f t="shared" si="3"/>
        <v>10.46</v>
      </c>
    </row>
    <row r="30" spans="2:17" x14ac:dyDescent="0.25">
      <c r="B30" s="99" t="s">
        <v>63</v>
      </c>
      <c r="C30" s="228">
        <v>59.21</v>
      </c>
      <c r="D30" s="228">
        <v>59.93</v>
      </c>
      <c r="E30" s="228">
        <v>57.07</v>
      </c>
      <c r="F30" s="228">
        <v>65.52</v>
      </c>
      <c r="G30" s="228">
        <v>72.760000000000005</v>
      </c>
      <c r="H30" s="228">
        <v>81.77</v>
      </c>
      <c r="I30" s="100">
        <f t="shared" si="0"/>
        <v>0.1238317757009344</v>
      </c>
      <c r="J30" s="228">
        <f t="shared" si="1"/>
        <v>9.0099999999999909</v>
      </c>
      <c r="K30" s="229">
        <v>41.4</v>
      </c>
      <c r="L30" s="229">
        <v>51.38</v>
      </c>
      <c r="M30" s="229">
        <v>60.53</v>
      </c>
      <c r="N30" s="229">
        <v>63.9</v>
      </c>
      <c r="O30" s="229">
        <v>75.59</v>
      </c>
      <c r="P30" s="100">
        <f t="shared" si="2"/>
        <v>0.18294209702660424</v>
      </c>
      <c r="Q30" s="228">
        <f t="shared" si="3"/>
        <v>11.690000000000005</v>
      </c>
    </row>
    <row r="31" spans="2:17" x14ac:dyDescent="0.25">
      <c r="B31" s="99" t="s">
        <v>64</v>
      </c>
      <c r="C31" s="228">
        <v>40.03</v>
      </c>
      <c r="D31" s="228">
        <v>42.61</v>
      </c>
      <c r="E31" s="228">
        <v>41.43</v>
      </c>
      <c r="F31" s="228">
        <v>46.25</v>
      </c>
      <c r="G31" s="228">
        <v>50.96</v>
      </c>
      <c r="H31" s="228">
        <v>58.4</v>
      </c>
      <c r="I31" s="100">
        <f t="shared" si="0"/>
        <v>0.14599686028257453</v>
      </c>
      <c r="J31" s="228">
        <f t="shared" si="1"/>
        <v>7.4399999999999977</v>
      </c>
      <c r="K31" s="229">
        <v>27.63</v>
      </c>
      <c r="L31" s="229">
        <v>38.99</v>
      </c>
      <c r="M31" s="229">
        <v>43.24</v>
      </c>
      <c r="N31" s="229">
        <v>45.79</v>
      </c>
      <c r="O31" s="229">
        <v>49.31</v>
      </c>
      <c r="P31" s="100">
        <f t="shared" si="2"/>
        <v>7.6872679624372164E-2</v>
      </c>
      <c r="Q31" s="228">
        <f t="shared" si="3"/>
        <v>3.5200000000000031</v>
      </c>
    </row>
    <row r="32" spans="2:17" x14ac:dyDescent="0.25">
      <c r="B32" s="96" t="s">
        <v>65</v>
      </c>
      <c r="C32" s="226">
        <v>43</v>
      </c>
      <c r="D32" s="226">
        <v>43.27</v>
      </c>
      <c r="E32" s="226">
        <v>41.41</v>
      </c>
      <c r="F32" s="226">
        <v>43.49</v>
      </c>
      <c r="G32" s="226">
        <v>48.39</v>
      </c>
      <c r="H32" s="226">
        <v>55.8</v>
      </c>
      <c r="I32" s="98">
        <f t="shared" si="0"/>
        <v>0.15313081215127089</v>
      </c>
      <c r="J32" s="226">
        <f t="shared" si="1"/>
        <v>7.4099999999999966</v>
      </c>
      <c r="K32" s="227">
        <v>29.17</v>
      </c>
      <c r="L32" s="227">
        <v>33.19</v>
      </c>
      <c r="M32" s="227">
        <v>37.479999999999997</v>
      </c>
      <c r="N32" s="227">
        <v>43.95</v>
      </c>
      <c r="O32" s="227">
        <v>46.29</v>
      </c>
      <c r="P32" s="98">
        <f t="shared" si="2"/>
        <v>5.3242320819112621E-2</v>
      </c>
      <c r="Q32" s="226">
        <f t="shared" si="3"/>
        <v>2.3399999999999963</v>
      </c>
    </row>
    <row r="33" spans="2:17" x14ac:dyDescent="0.25">
      <c r="B33" s="93" t="s">
        <v>51</v>
      </c>
      <c r="C33" s="230">
        <v>81.38</v>
      </c>
      <c r="D33" s="230">
        <v>86.79</v>
      </c>
      <c r="E33" s="230">
        <v>84.44</v>
      </c>
      <c r="F33" s="230">
        <v>89.45</v>
      </c>
      <c r="G33" s="230">
        <v>98.5</v>
      </c>
      <c r="H33" s="230">
        <v>108.5</v>
      </c>
      <c r="I33" s="102">
        <f t="shared" si="0"/>
        <v>0.10152284263959399</v>
      </c>
      <c r="J33" s="230">
        <f t="shared" si="1"/>
        <v>10</v>
      </c>
      <c r="K33" s="231">
        <v>80.28</v>
      </c>
      <c r="L33" s="231">
        <v>82.54</v>
      </c>
      <c r="M33" s="231">
        <v>86.96</v>
      </c>
      <c r="N33" s="231">
        <v>99.78</v>
      </c>
      <c r="O33" s="231">
        <v>106.08</v>
      </c>
      <c r="P33" s="102">
        <f t="shared" si="2"/>
        <v>6.3138905592303063E-2</v>
      </c>
      <c r="Q33" s="230">
        <f t="shared" si="3"/>
        <v>6.2999999999999972</v>
      </c>
    </row>
    <row r="34" spans="2:17" x14ac:dyDescent="0.25">
      <c r="B34" s="96" t="s">
        <v>62</v>
      </c>
      <c r="C34" s="226">
        <v>81.38</v>
      </c>
      <c r="D34" s="226">
        <v>86.79</v>
      </c>
      <c r="E34" s="226">
        <v>84.44</v>
      </c>
      <c r="F34" s="226">
        <v>89.45</v>
      </c>
      <c r="G34" s="226">
        <v>98.5</v>
      </c>
      <c r="H34" s="226">
        <v>108.5</v>
      </c>
      <c r="I34" s="98">
        <f t="shared" si="0"/>
        <v>0.10152284263959399</v>
      </c>
      <c r="J34" s="226">
        <f t="shared" si="1"/>
        <v>10</v>
      </c>
      <c r="K34" s="227">
        <v>80.28</v>
      </c>
      <c r="L34" s="227">
        <v>82.54</v>
      </c>
      <c r="M34" s="227">
        <v>86.96</v>
      </c>
      <c r="N34" s="227">
        <v>99.78</v>
      </c>
      <c r="O34" s="227">
        <v>106.08</v>
      </c>
      <c r="P34" s="98">
        <f t="shared" si="2"/>
        <v>6.3138905592303063E-2</v>
      </c>
      <c r="Q34" s="226">
        <f t="shared" si="3"/>
        <v>6.2999999999999972</v>
      </c>
    </row>
    <row r="35" spans="2:17" x14ac:dyDescent="0.25">
      <c r="B35" s="93" t="s">
        <v>52</v>
      </c>
      <c r="C35" s="230">
        <v>85.19</v>
      </c>
      <c r="D35" s="230">
        <v>106.13</v>
      </c>
      <c r="E35" s="230">
        <v>125.31</v>
      </c>
      <c r="F35" s="230">
        <v>128.06</v>
      </c>
      <c r="G35" s="230">
        <v>149.08000000000001</v>
      </c>
      <c r="H35" s="230">
        <v>167.62</v>
      </c>
      <c r="I35" s="102">
        <f t="shared" si="0"/>
        <v>0.12436275825060372</v>
      </c>
      <c r="J35" s="230">
        <f t="shared" si="1"/>
        <v>18.539999999999992</v>
      </c>
      <c r="K35" s="231">
        <v>92.13</v>
      </c>
      <c r="L35" s="231">
        <v>110.06</v>
      </c>
      <c r="M35" s="231">
        <v>137.72</v>
      </c>
      <c r="N35" s="231">
        <v>134.81</v>
      </c>
      <c r="O35" s="231">
        <v>156.78</v>
      </c>
      <c r="P35" s="102">
        <f t="shared" si="2"/>
        <v>0.16297010607521689</v>
      </c>
      <c r="Q35" s="230">
        <f t="shared" si="3"/>
        <v>21.97</v>
      </c>
    </row>
    <row r="36" spans="2:17" x14ac:dyDescent="0.25">
      <c r="B36" s="96" t="s">
        <v>62</v>
      </c>
      <c r="C36" s="226">
        <v>112.85</v>
      </c>
      <c r="D36" s="226">
        <v>133.72</v>
      </c>
      <c r="E36" s="226">
        <v>131.41999999999999</v>
      </c>
      <c r="F36" s="226">
        <v>137.6</v>
      </c>
      <c r="G36" s="226">
        <v>157.49</v>
      </c>
      <c r="H36" s="226">
        <v>177.79</v>
      </c>
      <c r="I36" s="98">
        <f t="shared" si="0"/>
        <v>0.12889707283002094</v>
      </c>
      <c r="J36" s="226">
        <f t="shared" si="1"/>
        <v>20.299999999999983</v>
      </c>
      <c r="K36" s="227">
        <v>92.18</v>
      </c>
      <c r="L36" s="227">
        <v>121.74</v>
      </c>
      <c r="M36" s="227">
        <v>147.33000000000001</v>
      </c>
      <c r="N36" s="227">
        <v>145.06</v>
      </c>
      <c r="O36" s="227">
        <v>171.52</v>
      </c>
      <c r="P36" s="98">
        <f t="shared" si="2"/>
        <v>0.18240727974631188</v>
      </c>
      <c r="Q36" s="226">
        <f t="shared" si="3"/>
        <v>26.460000000000008</v>
      </c>
    </row>
    <row r="37" spans="2:17" x14ac:dyDescent="0.25">
      <c r="B37" s="96" t="s">
        <v>65</v>
      </c>
      <c r="C37" s="226">
        <v>55.99</v>
      </c>
      <c r="D37" s="226">
        <v>41.89</v>
      </c>
      <c r="E37" s="226">
        <v>74.180000000000007</v>
      </c>
      <c r="F37" s="226">
        <v>78.69</v>
      </c>
      <c r="G37" s="226">
        <v>104.15</v>
      </c>
      <c r="H37" s="226">
        <v>109.88</v>
      </c>
      <c r="I37" s="98">
        <f t="shared" si="0"/>
        <v>5.5016802688430122E-2</v>
      </c>
      <c r="J37" s="226">
        <f t="shared" si="1"/>
        <v>5.7299999999999898</v>
      </c>
      <c r="K37" s="227">
        <v>63.95</v>
      </c>
      <c r="L37" s="227">
        <v>51.26</v>
      </c>
      <c r="M37" s="227">
        <v>89.3</v>
      </c>
      <c r="N37" s="227">
        <v>73.790000000000006</v>
      </c>
      <c r="O37" s="227">
        <v>80.510000000000005</v>
      </c>
      <c r="P37" s="98">
        <f t="shared" si="2"/>
        <v>9.1069250575958716E-2</v>
      </c>
      <c r="Q37" s="226">
        <f t="shared" si="3"/>
        <v>6.7199999999999989</v>
      </c>
    </row>
    <row r="38" spans="2:17" x14ac:dyDescent="0.25">
      <c r="B38" s="93" t="s">
        <v>53</v>
      </c>
      <c r="C38" s="230">
        <v>63.43</v>
      </c>
      <c r="D38" s="230">
        <v>64.19</v>
      </c>
      <c r="E38" s="230">
        <v>68.989999999999995</v>
      </c>
      <c r="F38" s="230">
        <v>76.34</v>
      </c>
      <c r="G38" s="230">
        <v>86.65</v>
      </c>
      <c r="H38" s="230">
        <v>96.86</v>
      </c>
      <c r="I38" s="102">
        <f t="shared" si="0"/>
        <v>0.1178303519907673</v>
      </c>
      <c r="J38" s="230">
        <f t="shared" si="1"/>
        <v>10.209999999999994</v>
      </c>
      <c r="K38" s="231">
        <v>65.77</v>
      </c>
      <c r="L38" s="231">
        <v>71.44</v>
      </c>
      <c r="M38" s="231">
        <v>78.97</v>
      </c>
      <c r="N38" s="231">
        <v>79.5</v>
      </c>
      <c r="O38" s="231">
        <v>90.02</v>
      </c>
      <c r="P38" s="102">
        <f t="shared" si="2"/>
        <v>0.13232704402515716</v>
      </c>
      <c r="Q38" s="230">
        <f t="shared" si="3"/>
        <v>10.519999999999996</v>
      </c>
    </row>
    <row r="39" spans="2:17" x14ac:dyDescent="0.25">
      <c r="B39" s="96" t="s">
        <v>62</v>
      </c>
      <c r="C39" s="226">
        <v>63.43</v>
      </c>
      <c r="D39" s="226">
        <v>64.19</v>
      </c>
      <c r="E39" s="226">
        <v>68.989999999999995</v>
      </c>
      <c r="F39" s="226">
        <v>76.34</v>
      </c>
      <c r="G39" s="226">
        <v>86.65</v>
      </c>
      <c r="H39" s="226">
        <v>96.86</v>
      </c>
      <c r="I39" s="98">
        <f t="shared" si="0"/>
        <v>0.1178303519907673</v>
      </c>
      <c r="J39" s="226">
        <f t="shared" si="1"/>
        <v>10.209999999999994</v>
      </c>
      <c r="K39" s="227">
        <v>65.77</v>
      </c>
      <c r="L39" s="227">
        <v>71.44</v>
      </c>
      <c r="M39" s="227">
        <v>78.97</v>
      </c>
      <c r="N39" s="227">
        <v>79.5</v>
      </c>
      <c r="O39" s="227">
        <v>90.02</v>
      </c>
      <c r="P39" s="98">
        <f t="shared" si="2"/>
        <v>0.13232704402515716</v>
      </c>
      <c r="Q39" s="226">
        <f t="shared" si="3"/>
        <v>10.519999999999996</v>
      </c>
    </row>
    <row r="40" spans="2:17" x14ac:dyDescent="0.25">
      <c r="B40" s="99" t="s">
        <v>63</v>
      </c>
      <c r="C40" s="228">
        <v>80.7</v>
      </c>
      <c r="D40" s="228">
        <v>76.319999999999993</v>
      </c>
      <c r="E40" s="228">
        <v>76.47</v>
      </c>
      <c r="F40" s="228">
        <v>90.03</v>
      </c>
      <c r="G40" s="228">
        <v>101.46</v>
      </c>
      <c r="H40" s="228">
        <v>115.08</v>
      </c>
      <c r="I40" s="100">
        <f t="shared" si="0"/>
        <v>0.13424009461856889</v>
      </c>
      <c r="J40" s="228">
        <f t="shared" si="1"/>
        <v>13.620000000000005</v>
      </c>
      <c r="K40" s="229">
        <v>72.2</v>
      </c>
      <c r="L40" s="229">
        <v>84.79</v>
      </c>
      <c r="M40" s="229">
        <v>93.22</v>
      </c>
      <c r="N40" s="229">
        <v>93.48</v>
      </c>
      <c r="O40" s="229">
        <v>102.66</v>
      </c>
      <c r="P40" s="100">
        <f t="shared" si="2"/>
        <v>9.8202824133504452E-2</v>
      </c>
      <c r="Q40" s="228">
        <f t="shared" si="3"/>
        <v>9.1799999999999926</v>
      </c>
    </row>
    <row r="41" spans="2:17" x14ac:dyDescent="0.25">
      <c r="B41" s="99" t="s">
        <v>64</v>
      </c>
      <c r="C41" s="228">
        <v>47.71</v>
      </c>
      <c r="D41" s="228">
        <v>52.19</v>
      </c>
      <c r="E41" s="228">
        <v>57.98</v>
      </c>
      <c r="F41" s="228">
        <v>57.94</v>
      </c>
      <c r="G41" s="228">
        <v>67.42</v>
      </c>
      <c r="H41" s="228">
        <v>70.06</v>
      </c>
      <c r="I41" s="100">
        <f t="shared" si="0"/>
        <v>3.915752002373174E-2</v>
      </c>
      <c r="J41" s="228">
        <f t="shared" si="1"/>
        <v>2.6400000000000006</v>
      </c>
      <c r="K41" s="229">
        <v>56.46</v>
      </c>
      <c r="L41" s="229">
        <v>54.77</v>
      </c>
      <c r="M41" s="229">
        <v>60.7</v>
      </c>
      <c r="N41" s="229">
        <v>62.18</v>
      </c>
      <c r="O41" s="229">
        <v>67.88</v>
      </c>
      <c r="P41" s="100">
        <f t="shared" si="2"/>
        <v>9.1669347056931416E-2</v>
      </c>
      <c r="Q41" s="228">
        <f t="shared" si="3"/>
        <v>5.6999999999999957</v>
      </c>
    </row>
    <row r="42" spans="2:17" x14ac:dyDescent="0.25">
      <c r="B42" s="93" t="s">
        <v>54</v>
      </c>
      <c r="C42" s="230">
        <v>92.8</v>
      </c>
      <c r="D42" s="230">
        <v>102.24</v>
      </c>
      <c r="E42" s="230">
        <v>98.71</v>
      </c>
      <c r="F42" s="230">
        <v>114.5</v>
      </c>
      <c r="G42" s="230">
        <v>129.04</v>
      </c>
      <c r="H42" s="230">
        <v>138.44999999999999</v>
      </c>
      <c r="I42" s="102">
        <f t="shared" si="0"/>
        <v>7.292312461252326E-2</v>
      </c>
      <c r="J42" s="230">
        <f t="shared" si="1"/>
        <v>9.4099999999999966</v>
      </c>
      <c r="K42" s="231">
        <v>80.63</v>
      </c>
      <c r="L42" s="231">
        <v>95.86</v>
      </c>
      <c r="M42" s="231">
        <v>113.97</v>
      </c>
      <c r="N42" s="231">
        <v>122.94</v>
      </c>
      <c r="O42" s="231">
        <v>91.08</v>
      </c>
      <c r="P42" s="102">
        <f t="shared" si="2"/>
        <v>-0.25915080527086387</v>
      </c>
      <c r="Q42" s="230">
        <f t="shared" si="3"/>
        <v>-31.86</v>
      </c>
    </row>
    <row r="43" spans="2:17" x14ac:dyDescent="0.25">
      <c r="B43" s="96" t="s">
        <v>62</v>
      </c>
      <c r="C43" s="226">
        <v>97.8</v>
      </c>
      <c r="D43" s="226">
        <v>108.14</v>
      </c>
      <c r="E43" s="226">
        <v>104.52</v>
      </c>
      <c r="F43" s="226">
        <v>121.1</v>
      </c>
      <c r="G43" s="226">
        <v>137.22999999999999</v>
      </c>
      <c r="H43" s="226">
        <v>145.38999999999999</v>
      </c>
      <c r="I43" s="98">
        <f t="shared" si="0"/>
        <v>5.9462216716461347E-2</v>
      </c>
      <c r="J43" s="226">
        <f t="shared" si="1"/>
        <v>8.1599999999999966</v>
      </c>
      <c r="K43" s="227">
        <v>94.86</v>
      </c>
      <c r="L43" s="227">
        <v>101.74</v>
      </c>
      <c r="M43" s="227">
        <v>120.85</v>
      </c>
      <c r="N43" s="227">
        <v>130.04</v>
      </c>
      <c r="O43" s="227">
        <v>93.36</v>
      </c>
      <c r="P43" s="98">
        <f t="shared" si="2"/>
        <v>-0.28206705629037221</v>
      </c>
      <c r="Q43" s="226">
        <f t="shared" si="3"/>
        <v>-36.679999999999993</v>
      </c>
    </row>
    <row r="44" spans="2:17" x14ac:dyDescent="0.25">
      <c r="B44" s="99" t="s">
        <v>63</v>
      </c>
      <c r="C44" s="228">
        <v>101.92</v>
      </c>
      <c r="D44" s="228">
        <v>0</v>
      </c>
      <c r="E44" s="228">
        <v>111.35</v>
      </c>
      <c r="F44" s="228">
        <v>128.75</v>
      </c>
      <c r="G44" s="228">
        <v>146.41</v>
      </c>
      <c r="H44" s="228">
        <v>153.15</v>
      </c>
      <c r="I44" s="100">
        <f t="shared" si="0"/>
        <v>4.6035106891605837E-2</v>
      </c>
      <c r="J44" s="228">
        <f t="shared" si="1"/>
        <v>6.7400000000000091</v>
      </c>
      <c r="K44" s="229">
        <v>0</v>
      </c>
      <c r="L44" s="229">
        <v>109.9</v>
      </c>
      <c r="M44" s="229">
        <v>126.67</v>
      </c>
      <c r="N44" s="229">
        <v>137.72</v>
      </c>
      <c r="O44" s="229">
        <v>90.94</v>
      </c>
      <c r="P44" s="100">
        <f t="shared" si="2"/>
        <v>-0.33967470229451058</v>
      </c>
      <c r="Q44" s="228">
        <f t="shared" si="3"/>
        <v>-46.78</v>
      </c>
    </row>
    <row r="45" spans="2:17" x14ac:dyDescent="0.25">
      <c r="B45" s="99" t="s">
        <v>64</v>
      </c>
      <c r="C45" s="228">
        <v>81.52</v>
      </c>
      <c r="D45" s="228">
        <v>0</v>
      </c>
      <c r="E45" s="228">
        <v>79.67</v>
      </c>
      <c r="F45" s="228">
        <v>92.67</v>
      </c>
      <c r="G45" s="228">
        <v>100.97</v>
      </c>
      <c r="H45" s="228">
        <v>114.46</v>
      </c>
      <c r="I45" s="100">
        <f t="shared" si="0"/>
        <v>0.13360404080419919</v>
      </c>
      <c r="J45" s="228">
        <f t="shared" si="1"/>
        <v>13.489999999999995</v>
      </c>
      <c r="K45" s="229">
        <v>0</v>
      </c>
      <c r="L45" s="229">
        <v>74.56</v>
      </c>
      <c r="M45" s="229">
        <v>99.77</v>
      </c>
      <c r="N45" s="229">
        <v>99.71</v>
      </c>
      <c r="O45" s="229">
        <v>103.12</v>
      </c>
      <c r="P45" s="100">
        <f t="shared" si="2"/>
        <v>3.4199177615083842E-2</v>
      </c>
      <c r="Q45" s="228">
        <f t="shared" si="3"/>
        <v>3.4100000000000108</v>
      </c>
    </row>
    <row r="46" spans="2:17" x14ac:dyDescent="0.25">
      <c r="B46" s="96" t="s">
        <v>65</v>
      </c>
      <c r="C46" s="226">
        <v>74.09</v>
      </c>
      <c r="D46" s="226">
        <v>76.39</v>
      </c>
      <c r="E46" s="226">
        <v>66.930000000000007</v>
      </c>
      <c r="F46" s="226">
        <v>72.900000000000006</v>
      </c>
      <c r="G46" s="226">
        <v>77.459999999999994</v>
      </c>
      <c r="H46" s="226">
        <v>94.86</v>
      </c>
      <c r="I46" s="98">
        <f t="shared" si="0"/>
        <v>0.22463206816421377</v>
      </c>
      <c r="J46" s="226">
        <f t="shared" si="1"/>
        <v>17.400000000000006</v>
      </c>
      <c r="K46" s="227">
        <v>38.590000000000003</v>
      </c>
      <c r="L46" s="227">
        <v>42.61</v>
      </c>
      <c r="M46" s="227">
        <v>59.51</v>
      </c>
      <c r="N46" s="227">
        <v>68.319999999999993</v>
      </c>
      <c r="O46" s="227">
        <v>74.400000000000006</v>
      </c>
      <c r="P46" s="98">
        <f t="shared" si="2"/>
        <v>8.8992974238875977E-2</v>
      </c>
      <c r="Q46" s="226">
        <f t="shared" si="3"/>
        <v>6.0800000000000125</v>
      </c>
    </row>
    <row r="47" spans="2:17" x14ac:dyDescent="0.25">
      <c r="B47" s="93" t="s">
        <v>55</v>
      </c>
      <c r="C47" s="230">
        <v>55.1</v>
      </c>
      <c r="D47" s="230">
        <v>58.1</v>
      </c>
      <c r="E47" s="230">
        <v>74.28</v>
      </c>
      <c r="F47" s="230">
        <v>64.23</v>
      </c>
      <c r="G47" s="230">
        <v>69.86</v>
      </c>
      <c r="H47" s="230">
        <v>72.739999999999995</v>
      </c>
      <c r="I47" s="102">
        <f t="shared" si="0"/>
        <v>4.1225307758373742E-2</v>
      </c>
      <c r="J47" s="230">
        <f t="shared" si="1"/>
        <v>2.8799999999999955</v>
      </c>
      <c r="K47" s="231">
        <v>79.44</v>
      </c>
      <c r="L47" s="231">
        <v>51.13</v>
      </c>
      <c r="M47" s="231">
        <v>53.39</v>
      </c>
      <c r="N47" s="231">
        <v>54.91</v>
      </c>
      <c r="O47" s="231">
        <v>77.97</v>
      </c>
      <c r="P47" s="102">
        <f t="shared" si="2"/>
        <v>0.4199599344381717</v>
      </c>
      <c r="Q47" s="230">
        <f t="shared" si="3"/>
        <v>23.060000000000002</v>
      </c>
    </row>
    <row r="48" spans="2:17" x14ac:dyDescent="0.25">
      <c r="B48" s="96" t="s">
        <v>62</v>
      </c>
      <c r="C48" s="226">
        <v>55.02</v>
      </c>
      <c r="D48" s="226">
        <v>57.83</v>
      </c>
      <c r="E48" s="226">
        <v>74.63</v>
      </c>
      <c r="F48" s="226">
        <v>64.650000000000006</v>
      </c>
      <c r="G48" s="226">
        <v>69.94</v>
      </c>
      <c r="H48" s="226">
        <v>73.959999999999994</v>
      </c>
      <c r="I48" s="98">
        <f t="shared" si="0"/>
        <v>5.7477838146983151E-2</v>
      </c>
      <c r="J48" s="226">
        <f t="shared" si="1"/>
        <v>4.019999999999996</v>
      </c>
      <c r="K48" s="227">
        <v>79.84</v>
      </c>
      <c r="L48" s="227">
        <v>51.4</v>
      </c>
      <c r="M48" s="227">
        <v>52.45</v>
      </c>
      <c r="N48" s="227">
        <v>55.89</v>
      </c>
      <c r="O48" s="227">
        <v>80.12</v>
      </c>
      <c r="P48" s="98">
        <f t="shared" si="2"/>
        <v>0.43353014850599392</v>
      </c>
      <c r="Q48" s="226">
        <f t="shared" si="3"/>
        <v>24.230000000000004</v>
      </c>
    </row>
    <row r="49" spans="2:17" x14ac:dyDescent="0.25">
      <c r="B49" s="99" t="s">
        <v>63</v>
      </c>
      <c r="C49" s="228">
        <v>58.12</v>
      </c>
      <c r="D49" s="228">
        <v>59.72</v>
      </c>
      <c r="E49" s="228">
        <v>75.540000000000006</v>
      </c>
      <c r="F49" s="228">
        <v>69.69</v>
      </c>
      <c r="G49" s="228">
        <v>76.47</v>
      </c>
      <c r="H49" s="228">
        <v>79.3</v>
      </c>
      <c r="I49" s="100">
        <f t="shared" si="0"/>
        <v>3.7007976984438251E-2</v>
      </c>
      <c r="J49" s="228">
        <f t="shared" si="1"/>
        <v>2.8299999999999983</v>
      </c>
      <c r="K49" s="229">
        <v>75.88</v>
      </c>
      <c r="L49" s="229">
        <v>56.79</v>
      </c>
      <c r="M49" s="229">
        <v>57.55</v>
      </c>
      <c r="N49" s="229">
        <v>58.48</v>
      </c>
      <c r="O49" s="229">
        <v>91.49</v>
      </c>
      <c r="P49" s="100">
        <f t="shared" si="2"/>
        <v>0.56446648426812596</v>
      </c>
      <c r="Q49" s="228">
        <f t="shared" si="3"/>
        <v>33.01</v>
      </c>
    </row>
    <row r="50" spans="2:17" x14ac:dyDescent="0.25">
      <c r="B50" s="99" t="s">
        <v>64</v>
      </c>
      <c r="C50" s="228">
        <v>43.08</v>
      </c>
      <c r="D50" s="228">
        <v>52.07</v>
      </c>
      <c r="E50" s="228">
        <v>70.77</v>
      </c>
      <c r="F50" s="228">
        <v>51.36</v>
      </c>
      <c r="G50" s="228">
        <v>51.21</v>
      </c>
      <c r="H50" s="228">
        <v>60.22</v>
      </c>
      <c r="I50" s="100">
        <f t="shared" si="0"/>
        <v>0.17594219878929884</v>
      </c>
      <c r="J50" s="228">
        <f t="shared" si="1"/>
        <v>9.009999999999998</v>
      </c>
      <c r="K50" s="229">
        <v>114.9</v>
      </c>
      <c r="L50" s="229">
        <v>40.46</v>
      </c>
      <c r="M50" s="229">
        <v>40.31</v>
      </c>
      <c r="N50" s="229">
        <v>49.95</v>
      </c>
      <c r="O50" s="229">
        <v>53</v>
      </c>
      <c r="P50" s="100">
        <f t="shared" si="2"/>
        <v>6.1061061061060906E-2</v>
      </c>
      <c r="Q50" s="228">
        <f t="shared" si="3"/>
        <v>3.0499999999999972</v>
      </c>
    </row>
    <row r="51" spans="2:17" x14ac:dyDescent="0.25">
      <c r="B51" s="96" t="s">
        <v>65</v>
      </c>
      <c r="C51" s="226">
        <v>56.8</v>
      </c>
      <c r="D51" s="226">
        <v>83.93</v>
      </c>
      <c r="E51" s="226">
        <v>154.72</v>
      </c>
      <c r="F51" s="226">
        <v>191.76</v>
      </c>
      <c r="G51" s="226">
        <v>163.5</v>
      </c>
      <c r="H51" s="226">
        <v>87.87</v>
      </c>
      <c r="I51" s="98">
        <f t="shared" si="0"/>
        <v>-0.46256880733944949</v>
      </c>
      <c r="J51" s="226">
        <f t="shared" si="1"/>
        <v>-75.63</v>
      </c>
      <c r="K51" s="227">
        <v>164.19</v>
      </c>
      <c r="L51" s="227">
        <v>132.30000000000001</v>
      </c>
      <c r="M51" s="227">
        <v>118.26</v>
      </c>
      <c r="N51" s="227">
        <v>45.82</v>
      </c>
      <c r="O51" s="227">
        <v>84.07</v>
      </c>
      <c r="P51" s="98">
        <f t="shared" si="2"/>
        <v>0.83478830205150567</v>
      </c>
      <c r="Q51" s="226">
        <f t="shared" si="3"/>
        <v>38.249999999999993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90A80-3722-44C1-B04C-C9CCAD02EC0A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CONCATENATE("Ingresos medios por habitación (RevPar) Tenerife y municipios")</f>
        <v>Ingresos medios por habitación (RevPar)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219</v>
      </c>
      <c r="L5" s="92" t="s">
        <v>220</v>
      </c>
      <c r="M5" s="92" t="s">
        <v>221</v>
      </c>
      <c r="N5" s="92" t="s">
        <v>222</v>
      </c>
      <c r="O5" s="92" t="s">
        <v>223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4">
        <v>70.459999999999994</v>
      </c>
      <c r="D6" s="224">
        <v>47.83</v>
      </c>
      <c r="E6" s="224">
        <v>53</v>
      </c>
      <c r="F6" s="224">
        <v>80.58</v>
      </c>
      <c r="G6" s="224">
        <v>93.24</v>
      </c>
      <c r="H6" s="224">
        <v>104.71</v>
      </c>
      <c r="I6" s="95">
        <f t="shared" ref="I6:I51" si="0">IFERROR(H6/G6-1,"-")</f>
        <v>0.12301587301587302</v>
      </c>
      <c r="J6" s="224">
        <f t="shared" ref="J6:J51" si="1">IFERROR(H6-G6,"-")</f>
        <v>11.469999999999999</v>
      </c>
      <c r="K6" s="225">
        <v>29.15</v>
      </c>
      <c r="L6" s="225">
        <v>61.04</v>
      </c>
      <c r="M6" s="225">
        <v>68.22</v>
      </c>
      <c r="N6" s="225">
        <v>77.86</v>
      </c>
      <c r="O6" s="225">
        <v>81.08</v>
      </c>
      <c r="P6" s="95">
        <f t="shared" ref="P6:P51" si="2">IFERROR(O6/N6-1,"-")</f>
        <v>4.1356280503467735E-2</v>
      </c>
      <c r="Q6" s="224">
        <f t="shared" ref="Q6:Q51" si="3">IFERROR(O6-N6,"-")</f>
        <v>3.2199999999999989</v>
      </c>
    </row>
    <row r="7" spans="2:17" x14ac:dyDescent="0.25">
      <c r="B7" s="96" t="s">
        <v>62</v>
      </c>
      <c r="C7" s="226">
        <v>77.33</v>
      </c>
      <c r="D7" s="226">
        <v>53.19</v>
      </c>
      <c r="E7" s="226">
        <v>60.01</v>
      </c>
      <c r="F7" s="226">
        <v>88.2</v>
      </c>
      <c r="G7" s="226">
        <v>102.89</v>
      </c>
      <c r="H7" s="226">
        <v>114.62</v>
      </c>
      <c r="I7" s="98">
        <f t="shared" si="0"/>
        <v>0.11400524832345238</v>
      </c>
      <c r="J7" s="226">
        <f t="shared" si="1"/>
        <v>11.730000000000004</v>
      </c>
      <c r="K7" s="227">
        <v>37.21</v>
      </c>
      <c r="L7" s="227">
        <v>67.489999999999995</v>
      </c>
      <c r="M7" s="227">
        <v>77.17</v>
      </c>
      <c r="N7" s="227">
        <v>85.04</v>
      </c>
      <c r="O7" s="227">
        <v>88.82</v>
      </c>
      <c r="P7" s="98">
        <f t="shared" si="2"/>
        <v>4.4449670743179626E-2</v>
      </c>
      <c r="Q7" s="226">
        <f t="shared" si="3"/>
        <v>3.7799999999999869</v>
      </c>
    </row>
    <row r="8" spans="2:17" x14ac:dyDescent="0.25">
      <c r="B8" s="99" t="s">
        <v>63</v>
      </c>
      <c r="C8" s="228">
        <v>85.32</v>
      </c>
      <c r="D8" s="228">
        <v>58.8</v>
      </c>
      <c r="E8" s="228">
        <v>66.349999999999994</v>
      </c>
      <c r="F8" s="228">
        <v>96.91</v>
      </c>
      <c r="G8" s="228">
        <v>111.61</v>
      </c>
      <c r="H8" s="228">
        <v>124.26</v>
      </c>
      <c r="I8" s="100">
        <f t="shared" si="0"/>
        <v>0.11334109846787932</v>
      </c>
      <c r="J8" s="228">
        <f t="shared" si="1"/>
        <v>12.650000000000006</v>
      </c>
      <c r="K8" s="229">
        <v>41.83</v>
      </c>
      <c r="L8" s="229">
        <v>74.41</v>
      </c>
      <c r="M8" s="229">
        <v>84.42</v>
      </c>
      <c r="N8" s="229">
        <v>92.88</v>
      </c>
      <c r="O8" s="229">
        <v>96.25</v>
      </c>
      <c r="P8" s="100">
        <f t="shared" si="2"/>
        <v>3.6283376399655509E-2</v>
      </c>
      <c r="Q8" s="228">
        <f t="shared" si="3"/>
        <v>3.3700000000000045</v>
      </c>
    </row>
    <row r="9" spans="2:17" x14ac:dyDescent="0.25">
      <c r="B9" s="99" t="s">
        <v>64</v>
      </c>
      <c r="C9" s="228">
        <v>46.17</v>
      </c>
      <c r="D9" s="228">
        <v>29.69</v>
      </c>
      <c r="E9" s="228">
        <v>31.06</v>
      </c>
      <c r="F9" s="228">
        <v>47.58</v>
      </c>
      <c r="G9" s="228">
        <v>59.03</v>
      </c>
      <c r="H9" s="228">
        <v>65.099999999999994</v>
      </c>
      <c r="I9" s="100">
        <f t="shared" si="0"/>
        <v>0.10282906996442476</v>
      </c>
      <c r="J9" s="228">
        <f t="shared" si="1"/>
        <v>6.0699999999999932</v>
      </c>
      <c r="K9" s="229">
        <v>15.72</v>
      </c>
      <c r="L9" s="229">
        <v>34.58</v>
      </c>
      <c r="M9" s="229">
        <v>40.07</v>
      </c>
      <c r="N9" s="229">
        <v>44.77</v>
      </c>
      <c r="O9" s="229">
        <v>49.74</v>
      </c>
      <c r="P9" s="100">
        <f t="shared" si="2"/>
        <v>0.11101183828456551</v>
      </c>
      <c r="Q9" s="228">
        <f t="shared" si="3"/>
        <v>4.9699999999999989</v>
      </c>
    </row>
    <row r="10" spans="2:17" x14ac:dyDescent="0.25">
      <c r="B10" s="96" t="s">
        <v>65</v>
      </c>
      <c r="C10" s="226">
        <v>51.25</v>
      </c>
      <c r="D10" s="226">
        <v>33.86</v>
      </c>
      <c r="E10" s="226">
        <v>30.93</v>
      </c>
      <c r="F10" s="226">
        <v>53.23</v>
      </c>
      <c r="G10" s="226">
        <v>60.79</v>
      </c>
      <c r="H10" s="226">
        <v>70.290000000000006</v>
      </c>
      <c r="I10" s="98">
        <f t="shared" si="0"/>
        <v>0.15627570324066475</v>
      </c>
      <c r="J10" s="226">
        <f t="shared" si="1"/>
        <v>9.5000000000000071</v>
      </c>
      <c r="K10" s="227">
        <v>13.04</v>
      </c>
      <c r="L10" s="227">
        <v>38.340000000000003</v>
      </c>
      <c r="M10" s="227">
        <v>38.380000000000003</v>
      </c>
      <c r="N10" s="227">
        <v>52.34</v>
      </c>
      <c r="O10" s="227">
        <v>55.16</v>
      </c>
      <c r="P10" s="98">
        <f t="shared" si="2"/>
        <v>5.3878486816965943E-2</v>
      </c>
      <c r="Q10" s="226">
        <f t="shared" si="3"/>
        <v>2.8199999999999932</v>
      </c>
    </row>
    <row r="11" spans="2:17" x14ac:dyDescent="0.25">
      <c r="B11" s="93" t="s">
        <v>46</v>
      </c>
      <c r="C11" s="230">
        <v>89.94</v>
      </c>
      <c r="D11" s="230">
        <v>61.17</v>
      </c>
      <c r="E11" s="230">
        <v>72.88</v>
      </c>
      <c r="F11" s="230">
        <v>107.72</v>
      </c>
      <c r="G11" s="230">
        <v>119.35</v>
      </c>
      <c r="H11" s="230">
        <v>131.18</v>
      </c>
      <c r="I11" s="102">
        <f t="shared" si="0"/>
        <v>9.9120234604105573E-2</v>
      </c>
      <c r="J11" s="230">
        <f t="shared" si="1"/>
        <v>11.830000000000013</v>
      </c>
      <c r="K11" s="231">
        <v>38.03</v>
      </c>
      <c r="L11" s="231">
        <v>83.6</v>
      </c>
      <c r="M11" s="231">
        <v>89.91</v>
      </c>
      <c r="N11" s="231">
        <v>99.56</v>
      </c>
      <c r="O11" s="231">
        <v>98.01</v>
      </c>
      <c r="P11" s="102">
        <f t="shared" si="2"/>
        <v>-1.5568501406187152E-2</v>
      </c>
      <c r="Q11" s="230">
        <f t="shared" si="3"/>
        <v>-1.5499999999999972</v>
      </c>
    </row>
    <row r="12" spans="2:17" x14ac:dyDescent="0.25">
      <c r="B12" s="96" t="s">
        <v>62</v>
      </c>
      <c r="C12" s="226">
        <v>98.21</v>
      </c>
      <c r="D12" s="226">
        <v>66.36</v>
      </c>
      <c r="E12" s="226">
        <v>79.650000000000006</v>
      </c>
      <c r="F12" s="226">
        <v>116.54</v>
      </c>
      <c r="G12" s="226">
        <v>130.88999999999999</v>
      </c>
      <c r="H12" s="226">
        <v>144.94</v>
      </c>
      <c r="I12" s="98">
        <f t="shared" si="0"/>
        <v>0.10734204293681726</v>
      </c>
      <c r="J12" s="226">
        <f t="shared" si="1"/>
        <v>14.050000000000011</v>
      </c>
      <c r="K12" s="227">
        <v>45.63</v>
      </c>
      <c r="L12" s="227">
        <v>90.64</v>
      </c>
      <c r="M12" s="227">
        <v>100.62</v>
      </c>
      <c r="N12" s="227">
        <v>109.83</v>
      </c>
      <c r="O12" s="227">
        <v>109.22</v>
      </c>
      <c r="P12" s="98">
        <f t="shared" si="2"/>
        <v>-5.5540380588181559E-3</v>
      </c>
      <c r="Q12" s="226">
        <f t="shared" si="3"/>
        <v>-0.60999999999999943</v>
      </c>
    </row>
    <row r="13" spans="2:17" x14ac:dyDescent="0.25">
      <c r="B13" s="99" t="s">
        <v>63</v>
      </c>
      <c r="C13" s="228">
        <v>106.38</v>
      </c>
      <c r="D13" s="228">
        <v>71.150000000000006</v>
      </c>
      <c r="E13" s="228">
        <v>85.14</v>
      </c>
      <c r="F13" s="228">
        <v>125.38</v>
      </c>
      <c r="G13" s="228">
        <v>140.15</v>
      </c>
      <c r="H13" s="228">
        <v>154.63999999999999</v>
      </c>
      <c r="I13" s="100">
        <f t="shared" si="0"/>
        <v>0.10338922582946819</v>
      </c>
      <c r="J13" s="228">
        <f t="shared" si="1"/>
        <v>14.489999999999981</v>
      </c>
      <c r="K13" s="229">
        <v>50.11</v>
      </c>
      <c r="L13" s="229">
        <v>98.47</v>
      </c>
      <c r="M13" s="229">
        <v>108.06</v>
      </c>
      <c r="N13" s="229">
        <v>117.13</v>
      </c>
      <c r="O13" s="229">
        <v>116.81</v>
      </c>
      <c r="P13" s="100">
        <f t="shared" si="2"/>
        <v>-2.7320071715187799E-3</v>
      </c>
      <c r="Q13" s="228">
        <f t="shared" si="3"/>
        <v>-0.31999999999999318</v>
      </c>
    </row>
    <row r="14" spans="2:17" x14ac:dyDescent="0.25">
      <c r="B14" s="99" t="s">
        <v>64</v>
      </c>
      <c r="C14" s="228">
        <v>53.15</v>
      </c>
      <c r="D14" s="228">
        <v>31.55</v>
      </c>
      <c r="E14" s="228">
        <v>34.18</v>
      </c>
      <c r="F14" s="228">
        <v>49.88</v>
      </c>
      <c r="G14" s="228">
        <v>54.45</v>
      </c>
      <c r="H14" s="228">
        <v>55.23</v>
      </c>
      <c r="I14" s="100">
        <f t="shared" si="0"/>
        <v>1.4325068870523205E-2</v>
      </c>
      <c r="J14" s="228">
        <f t="shared" si="1"/>
        <v>0.77999999999999403</v>
      </c>
      <c r="K14" s="229">
        <v>1.46</v>
      </c>
      <c r="L14" s="229">
        <v>31.71</v>
      </c>
      <c r="M14" s="229">
        <v>38.020000000000003</v>
      </c>
      <c r="N14" s="229">
        <v>41.42</v>
      </c>
      <c r="O14" s="229">
        <v>44.68</v>
      </c>
      <c r="P14" s="100">
        <f t="shared" si="2"/>
        <v>7.8705939159826155E-2</v>
      </c>
      <c r="Q14" s="228">
        <f t="shared" si="3"/>
        <v>3.259999999999998</v>
      </c>
    </row>
    <row r="15" spans="2:17" x14ac:dyDescent="0.25">
      <c r="B15" s="96" t="s">
        <v>65</v>
      </c>
      <c r="C15" s="226">
        <v>58.49</v>
      </c>
      <c r="D15" s="226">
        <v>40.36</v>
      </c>
      <c r="E15" s="226">
        <v>37.26</v>
      </c>
      <c r="F15" s="226">
        <v>61.52</v>
      </c>
      <c r="G15" s="226">
        <v>67.89</v>
      </c>
      <c r="H15" s="226">
        <v>72.16</v>
      </c>
      <c r="I15" s="98">
        <f t="shared" si="0"/>
        <v>6.2895860951539095E-2</v>
      </c>
      <c r="J15" s="226">
        <f t="shared" si="1"/>
        <v>4.269999999999996</v>
      </c>
      <c r="K15" s="227">
        <v>14.14</v>
      </c>
      <c r="L15" s="227">
        <v>48.39</v>
      </c>
      <c r="M15" s="227">
        <v>42.53</v>
      </c>
      <c r="N15" s="227">
        <v>55.08</v>
      </c>
      <c r="O15" s="227">
        <v>53.58</v>
      </c>
      <c r="P15" s="98">
        <f t="shared" si="2"/>
        <v>-2.7233115468409563E-2</v>
      </c>
      <c r="Q15" s="226">
        <f t="shared" si="3"/>
        <v>-1.5</v>
      </c>
    </row>
    <row r="16" spans="2:17" x14ac:dyDescent="0.25">
      <c r="B16" s="93" t="s">
        <v>48</v>
      </c>
      <c r="C16" s="230">
        <v>47.78</v>
      </c>
      <c r="D16" s="230">
        <v>38.090000000000003</v>
      </c>
      <c r="E16" s="230">
        <v>36.92</v>
      </c>
      <c r="F16" s="230">
        <v>53.92</v>
      </c>
      <c r="G16" s="230">
        <v>54.7</v>
      </c>
      <c r="H16" s="230">
        <v>64.64</v>
      </c>
      <c r="I16" s="102">
        <f t="shared" si="0"/>
        <v>0.18171846435100547</v>
      </c>
      <c r="J16" s="230">
        <f t="shared" si="1"/>
        <v>9.9399999999999977</v>
      </c>
      <c r="K16" s="231">
        <v>19.03</v>
      </c>
      <c r="L16" s="231">
        <v>35.21</v>
      </c>
      <c r="M16" s="231">
        <v>27.56</v>
      </c>
      <c r="N16" s="231">
        <v>28.5</v>
      </c>
      <c r="O16" s="231">
        <v>40.020000000000003</v>
      </c>
      <c r="P16" s="102">
        <f t="shared" si="2"/>
        <v>0.40421052631578958</v>
      </c>
      <c r="Q16" s="230">
        <f t="shared" si="3"/>
        <v>11.520000000000003</v>
      </c>
    </row>
    <row r="17" spans="2:17" x14ac:dyDescent="0.25">
      <c r="B17" s="96" t="s">
        <v>62</v>
      </c>
      <c r="C17" s="226">
        <v>47.3</v>
      </c>
      <c r="D17" s="226">
        <v>35.92</v>
      </c>
      <c r="E17" s="226">
        <v>36.92</v>
      </c>
      <c r="F17" s="226">
        <v>53.99</v>
      </c>
      <c r="G17" s="226">
        <v>54.87</v>
      </c>
      <c r="H17" s="226">
        <v>64.8</v>
      </c>
      <c r="I17" s="98">
        <f t="shared" si="0"/>
        <v>0.18097320940404593</v>
      </c>
      <c r="J17" s="226">
        <f t="shared" si="1"/>
        <v>9.93</v>
      </c>
      <c r="K17" s="227">
        <v>19.03</v>
      </c>
      <c r="L17" s="227">
        <v>35.21</v>
      </c>
      <c r="M17" s="227">
        <v>27.47</v>
      </c>
      <c r="N17" s="227">
        <v>28.43</v>
      </c>
      <c r="O17" s="227">
        <v>40.43</v>
      </c>
      <c r="P17" s="98">
        <f t="shared" si="2"/>
        <v>0.42208934224410832</v>
      </c>
      <c r="Q17" s="226">
        <f t="shared" si="3"/>
        <v>12</v>
      </c>
    </row>
    <row r="18" spans="2:17" x14ac:dyDescent="0.25">
      <c r="B18" s="99" t="s">
        <v>63</v>
      </c>
      <c r="C18" s="228">
        <v>0</v>
      </c>
      <c r="D18" s="228">
        <v>0</v>
      </c>
      <c r="E18" s="228">
        <v>0</v>
      </c>
      <c r="F18" s="228">
        <v>0</v>
      </c>
      <c r="G18" s="228">
        <v>0</v>
      </c>
      <c r="H18" s="228">
        <v>0</v>
      </c>
      <c r="I18" s="100" t="str">
        <f t="shared" si="0"/>
        <v>-</v>
      </c>
      <c r="J18" s="228">
        <f t="shared" si="1"/>
        <v>0</v>
      </c>
      <c r="K18" s="229">
        <v>0</v>
      </c>
      <c r="L18" s="229">
        <v>0</v>
      </c>
      <c r="M18" s="229">
        <v>0</v>
      </c>
      <c r="N18" s="229">
        <v>0</v>
      </c>
      <c r="O18" s="229">
        <v>0</v>
      </c>
      <c r="P18" s="100" t="str">
        <f t="shared" si="2"/>
        <v>-</v>
      </c>
      <c r="Q18" s="228">
        <f t="shared" si="3"/>
        <v>0</v>
      </c>
    </row>
    <row r="19" spans="2:17" x14ac:dyDescent="0.25">
      <c r="B19" s="99" t="s">
        <v>64</v>
      </c>
      <c r="C19" s="228">
        <v>0</v>
      </c>
      <c r="D19" s="228">
        <v>0</v>
      </c>
      <c r="E19" s="228">
        <v>0</v>
      </c>
      <c r="F19" s="228">
        <v>0</v>
      </c>
      <c r="G19" s="228">
        <v>0</v>
      </c>
      <c r="H19" s="228">
        <v>0</v>
      </c>
      <c r="I19" s="100" t="str">
        <f t="shared" si="0"/>
        <v>-</v>
      </c>
      <c r="J19" s="228">
        <f t="shared" si="1"/>
        <v>0</v>
      </c>
      <c r="K19" s="229">
        <v>19.03</v>
      </c>
      <c r="L19" s="229">
        <v>0</v>
      </c>
      <c r="M19" s="229">
        <v>0</v>
      </c>
      <c r="N19" s="229">
        <v>0</v>
      </c>
      <c r="O19" s="229">
        <v>0</v>
      </c>
      <c r="P19" s="100" t="str">
        <f t="shared" si="2"/>
        <v>-</v>
      </c>
      <c r="Q19" s="228">
        <f t="shared" si="3"/>
        <v>0</v>
      </c>
    </row>
    <row r="20" spans="2:17" x14ac:dyDescent="0.25">
      <c r="B20" s="96" t="s">
        <v>65</v>
      </c>
      <c r="C20" s="226">
        <v>51.12</v>
      </c>
      <c r="D20" s="226">
        <v>63.88</v>
      </c>
      <c r="E20" s="226">
        <v>0</v>
      </c>
      <c r="F20" s="226">
        <v>0</v>
      </c>
      <c r="G20" s="226">
        <v>0</v>
      </c>
      <c r="H20" s="226">
        <v>0</v>
      </c>
      <c r="I20" s="98" t="str">
        <f t="shared" si="0"/>
        <v>-</v>
      </c>
      <c r="J20" s="226">
        <f t="shared" si="1"/>
        <v>0</v>
      </c>
      <c r="K20" s="227">
        <v>0</v>
      </c>
      <c r="L20" s="227">
        <v>0</v>
      </c>
      <c r="M20" s="227">
        <v>0</v>
      </c>
      <c r="N20" s="227">
        <v>0</v>
      </c>
      <c r="O20" s="227">
        <v>0</v>
      </c>
      <c r="P20" s="98" t="str">
        <f t="shared" si="2"/>
        <v>-</v>
      </c>
      <c r="Q20" s="226">
        <f t="shared" si="3"/>
        <v>0</v>
      </c>
    </row>
    <row r="21" spans="2:17" x14ac:dyDescent="0.25">
      <c r="B21" s="93" t="s">
        <v>48</v>
      </c>
      <c r="C21" s="230">
        <v>47.78</v>
      </c>
      <c r="D21" s="230">
        <v>38.090000000000003</v>
      </c>
      <c r="E21" s="230">
        <v>36.92</v>
      </c>
      <c r="F21" s="230">
        <v>53.92</v>
      </c>
      <c r="G21" s="230">
        <v>54.7</v>
      </c>
      <c r="H21" s="230">
        <v>64.64</v>
      </c>
      <c r="I21" s="102">
        <f t="shared" si="0"/>
        <v>0.18171846435100547</v>
      </c>
      <c r="J21" s="230">
        <f t="shared" si="1"/>
        <v>9.9399999999999977</v>
      </c>
      <c r="K21" s="231">
        <v>19.03</v>
      </c>
      <c r="L21" s="231">
        <v>35.21</v>
      </c>
      <c r="M21" s="231">
        <v>27.56</v>
      </c>
      <c r="N21" s="231">
        <v>28.5</v>
      </c>
      <c r="O21" s="231">
        <v>40.020000000000003</v>
      </c>
      <c r="P21" s="102">
        <f t="shared" si="2"/>
        <v>0.40421052631578958</v>
      </c>
      <c r="Q21" s="230">
        <f t="shared" si="3"/>
        <v>11.520000000000003</v>
      </c>
    </row>
    <row r="22" spans="2:17" x14ac:dyDescent="0.25">
      <c r="B22" s="96" t="s">
        <v>62</v>
      </c>
      <c r="C22" s="226">
        <v>47.3</v>
      </c>
      <c r="D22" s="226">
        <v>35.92</v>
      </c>
      <c r="E22" s="226">
        <v>36.92</v>
      </c>
      <c r="F22" s="226">
        <v>53.99</v>
      </c>
      <c r="G22" s="226">
        <v>54.87</v>
      </c>
      <c r="H22" s="226">
        <v>64.8</v>
      </c>
      <c r="I22" s="98">
        <f t="shared" si="0"/>
        <v>0.18097320940404593</v>
      </c>
      <c r="J22" s="226">
        <f t="shared" si="1"/>
        <v>9.93</v>
      </c>
      <c r="K22" s="227">
        <v>19.03</v>
      </c>
      <c r="L22" s="227">
        <v>35.21</v>
      </c>
      <c r="M22" s="227">
        <v>27.47</v>
      </c>
      <c r="N22" s="227">
        <v>28.43</v>
      </c>
      <c r="O22" s="227">
        <v>40.43</v>
      </c>
      <c r="P22" s="98">
        <f t="shared" si="2"/>
        <v>0.42208934224410832</v>
      </c>
      <c r="Q22" s="226">
        <f t="shared" si="3"/>
        <v>12</v>
      </c>
    </row>
    <row r="23" spans="2:17" x14ac:dyDescent="0.25">
      <c r="B23" s="96" t="s">
        <v>65</v>
      </c>
      <c r="C23" s="226">
        <v>51.12</v>
      </c>
      <c r="D23" s="226">
        <v>63.88</v>
      </c>
      <c r="E23" s="226">
        <v>0</v>
      </c>
      <c r="F23" s="226">
        <v>0</v>
      </c>
      <c r="G23" s="226">
        <v>0</v>
      </c>
      <c r="H23" s="226">
        <v>0</v>
      </c>
      <c r="I23" s="98" t="str">
        <f t="shared" si="0"/>
        <v>-</v>
      </c>
      <c r="J23" s="226">
        <f t="shared" si="1"/>
        <v>0</v>
      </c>
      <c r="K23" s="227">
        <v>0</v>
      </c>
      <c r="L23" s="227">
        <v>0</v>
      </c>
      <c r="M23" s="227">
        <v>0</v>
      </c>
      <c r="N23" s="227">
        <v>0</v>
      </c>
      <c r="O23" s="227">
        <v>0</v>
      </c>
      <c r="P23" s="98" t="str">
        <f t="shared" si="2"/>
        <v>-</v>
      </c>
      <c r="Q23" s="226">
        <f t="shared" si="3"/>
        <v>0</v>
      </c>
    </row>
    <row r="24" spans="2:17" x14ac:dyDescent="0.25">
      <c r="B24" s="93" t="s">
        <v>49</v>
      </c>
      <c r="C24" s="230">
        <v>107</v>
      </c>
      <c r="D24" s="230">
        <v>44.86</v>
      </c>
      <c r="E24" s="230">
        <v>46.13</v>
      </c>
      <c r="F24" s="230">
        <v>94.79</v>
      </c>
      <c r="G24" s="230">
        <v>114.31</v>
      </c>
      <c r="H24" s="230">
        <v>127.83</v>
      </c>
      <c r="I24" s="102">
        <f t="shared" si="0"/>
        <v>0.11827486659084951</v>
      </c>
      <c r="J24" s="230">
        <f t="shared" si="1"/>
        <v>13.519999999999996</v>
      </c>
      <c r="K24" s="231">
        <v>51.71</v>
      </c>
      <c r="L24" s="231">
        <v>40.42</v>
      </c>
      <c r="M24" s="231">
        <v>53.45</v>
      </c>
      <c r="N24" s="231">
        <v>80.97</v>
      </c>
      <c r="O24" s="231">
        <v>109.85</v>
      </c>
      <c r="P24" s="102">
        <f t="shared" si="2"/>
        <v>0.35667531184389278</v>
      </c>
      <c r="Q24" s="230">
        <f t="shared" si="3"/>
        <v>28.879999999999995</v>
      </c>
    </row>
    <row r="25" spans="2:17" x14ac:dyDescent="0.25">
      <c r="B25" s="96" t="s">
        <v>62</v>
      </c>
      <c r="C25" s="226">
        <v>107.84</v>
      </c>
      <c r="D25" s="226">
        <v>55.84</v>
      </c>
      <c r="E25" s="226">
        <v>48.11</v>
      </c>
      <c r="F25" s="226">
        <v>95.49</v>
      </c>
      <c r="G25" s="226">
        <v>114.77</v>
      </c>
      <c r="H25" s="226">
        <v>128.08000000000001</v>
      </c>
      <c r="I25" s="98">
        <f t="shared" si="0"/>
        <v>0.11597107257994255</v>
      </c>
      <c r="J25" s="226">
        <f t="shared" si="1"/>
        <v>13.310000000000016</v>
      </c>
      <c r="K25" s="227">
        <v>57.15</v>
      </c>
      <c r="L25" s="227">
        <v>40.369999999999997</v>
      </c>
      <c r="M25" s="227">
        <v>53.19</v>
      </c>
      <c r="N25" s="227">
        <v>80.97</v>
      </c>
      <c r="O25" s="227">
        <v>113.58</v>
      </c>
      <c r="P25" s="98">
        <f t="shared" si="2"/>
        <v>0.40274175620600228</v>
      </c>
      <c r="Q25" s="226">
        <f t="shared" si="3"/>
        <v>32.61</v>
      </c>
    </row>
    <row r="26" spans="2:17" x14ac:dyDescent="0.25">
      <c r="B26" s="99" t="s">
        <v>63</v>
      </c>
      <c r="C26" s="228">
        <v>117.01</v>
      </c>
      <c r="D26" s="228">
        <v>0</v>
      </c>
      <c r="E26" s="228">
        <v>0</v>
      </c>
      <c r="F26" s="228">
        <v>0</v>
      </c>
      <c r="G26" s="228">
        <v>0</v>
      </c>
      <c r="H26" s="228">
        <v>0</v>
      </c>
      <c r="I26" s="100" t="str">
        <f t="shared" si="0"/>
        <v>-</v>
      </c>
      <c r="J26" s="228">
        <f t="shared" si="1"/>
        <v>0</v>
      </c>
      <c r="K26" s="229">
        <v>57.15</v>
      </c>
      <c r="L26" s="229">
        <v>0</v>
      </c>
      <c r="M26" s="229">
        <v>53.19</v>
      </c>
      <c r="N26" s="229">
        <v>0</v>
      </c>
      <c r="O26" s="229">
        <v>0</v>
      </c>
      <c r="P26" s="100" t="str">
        <f t="shared" si="2"/>
        <v>-</v>
      </c>
      <c r="Q26" s="228">
        <f t="shared" si="3"/>
        <v>0</v>
      </c>
    </row>
    <row r="27" spans="2:17" x14ac:dyDescent="0.25">
      <c r="B27" s="99" t="s">
        <v>64</v>
      </c>
      <c r="C27" s="228">
        <v>30.06</v>
      </c>
      <c r="D27" s="228">
        <v>0</v>
      </c>
      <c r="E27" s="228">
        <v>0</v>
      </c>
      <c r="F27" s="228">
        <v>0</v>
      </c>
      <c r="G27" s="228">
        <v>0</v>
      </c>
      <c r="H27" s="228">
        <v>0</v>
      </c>
      <c r="I27" s="100" t="str">
        <f t="shared" si="0"/>
        <v>-</v>
      </c>
      <c r="J27" s="228">
        <f t="shared" si="1"/>
        <v>0</v>
      </c>
      <c r="K27" s="229">
        <v>0</v>
      </c>
      <c r="L27" s="229">
        <v>0</v>
      </c>
      <c r="M27" s="229">
        <v>0</v>
      </c>
      <c r="N27" s="229">
        <v>0</v>
      </c>
      <c r="O27" s="229">
        <v>0</v>
      </c>
      <c r="P27" s="100" t="str">
        <f t="shared" si="2"/>
        <v>-</v>
      </c>
      <c r="Q27" s="228">
        <f t="shared" si="3"/>
        <v>0</v>
      </c>
    </row>
    <row r="28" spans="2:17" x14ac:dyDescent="0.25">
      <c r="B28" s="93" t="s">
        <v>50</v>
      </c>
      <c r="C28" s="230">
        <v>41.28</v>
      </c>
      <c r="D28" s="230">
        <v>28.76</v>
      </c>
      <c r="E28" s="230">
        <v>28.24</v>
      </c>
      <c r="F28" s="230">
        <v>42.01</v>
      </c>
      <c r="G28" s="230">
        <v>51.99</v>
      </c>
      <c r="H28" s="230">
        <v>61.31</v>
      </c>
      <c r="I28" s="102">
        <f t="shared" si="0"/>
        <v>0.17926524331602223</v>
      </c>
      <c r="J28" s="230">
        <f t="shared" si="1"/>
        <v>9.32</v>
      </c>
      <c r="K28" s="231">
        <v>14.65</v>
      </c>
      <c r="L28" s="231">
        <v>30.01</v>
      </c>
      <c r="M28" s="231">
        <v>36.36</v>
      </c>
      <c r="N28" s="231">
        <v>39.32</v>
      </c>
      <c r="O28" s="231">
        <v>47.74</v>
      </c>
      <c r="P28" s="102">
        <f t="shared" si="2"/>
        <v>0.2141403865717193</v>
      </c>
      <c r="Q28" s="230">
        <f t="shared" si="3"/>
        <v>8.4200000000000017</v>
      </c>
    </row>
    <row r="29" spans="2:17" x14ac:dyDescent="0.25">
      <c r="B29" s="96" t="s">
        <v>62</v>
      </c>
      <c r="C29" s="226">
        <v>43.36</v>
      </c>
      <c r="D29" s="226">
        <v>30.7</v>
      </c>
      <c r="E29" s="226">
        <v>30.01</v>
      </c>
      <c r="F29" s="226">
        <v>44.97</v>
      </c>
      <c r="G29" s="226">
        <v>55.89</v>
      </c>
      <c r="H29" s="226">
        <v>65.510000000000005</v>
      </c>
      <c r="I29" s="98">
        <f t="shared" si="0"/>
        <v>0.1721238146358921</v>
      </c>
      <c r="J29" s="226">
        <f t="shared" si="1"/>
        <v>9.6200000000000045</v>
      </c>
      <c r="K29" s="227">
        <v>16.68</v>
      </c>
      <c r="L29" s="227">
        <v>32.770000000000003</v>
      </c>
      <c r="M29" s="227">
        <v>40.01</v>
      </c>
      <c r="N29" s="227">
        <v>42.37</v>
      </c>
      <c r="O29" s="227">
        <v>51.46</v>
      </c>
      <c r="P29" s="98">
        <f t="shared" si="2"/>
        <v>0.21453858862402653</v>
      </c>
      <c r="Q29" s="226">
        <f t="shared" si="3"/>
        <v>9.0900000000000034</v>
      </c>
    </row>
    <row r="30" spans="2:17" x14ac:dyDescent="0.25">
      <c r="B30" s="99" t="s">
        <v>63</v>
      </c>
      <c r="C30" s="228">
        <v>46.92</v>
      </c>
      <c r="D30" s="228">
        <v>32.35</v>
      </c>
      <c r="E30" s="228">
        <v>31.51</v>
      </c>
      <c r="F30" s="228">
        <v>47.15</v>
      </c>
      <c r="G30" s="228">
        <v>58.46</v>
      </c>
      <c r="H30" s="228">
        <v>68.099999999999994</v>
      </c>
      <c r="I30" s="100">
        <f t="shared" si="0"/>
        <v>0.16489907629148126</v>
      </c>
      <c r="J30" s="228">
        <f t="shared" si="1"/>
        <v>9.6399999999999935</v>
      </c>
      <c r="K30" s="229">
        <v>17.18</v>
      </c>
      <c r="L30" s="229">
        <v>34.24</v>
      </c>
      <c r="M30" s="229">
        <v>41.71</v>
      </c>
      <c r="N30" s="229">
        <v>43.9</v>
      </c>
      <c r="O30" s="229">
        <v>53.95</v>
      </c>
      <c r="P30" s="100">
        <f t="shared" si="2"/>
        <v>0.22892938496583159</v>
      </c>
      <c r="Q30" s="228">
        <f t="shared" si="3"/>
        <v>10.050000000000004</v>
      </c>
    </row>
    <row r="31" spans="2:17" x14ac:dyDescent="0.25">
      <c r="B31" s="99" t="s">
        <v>64</v>
      </c>
      <c r="C31" s="228">
        <v>28.87</v>
      </c>
      <c r="D31" s="228">
        <v>22.76</v>
      </c>
      <c r="E31" s="228">
        <v>23.58</v>
      </c>
      <c r="F31" s="228">
        <v>31.76</v>
      </c>
      <c r="G31" s="228">
        <v>39.42</v>
      </c>
      <c r="H31" s="228">
        <v>48.3</v>
      </c>
      <c r="I31" s="100">
        <f t="shared" si="0"/>
        <v>0.22526636225266339</v>
      </c>
      <c r="J31" s="228">
        <f t="shared" si="1"/>
        <v>8.8799999999999955</v>
      </c>
      <c r="K31" s="229">
        <v>15.47</v>
      </c>
      <c r="L31" s="229">
        <v>23.36</v>
      </c>
      <c r="M31" s="229">
        <v>29.28</v>
      </c>
      <c r="N31" s="229">
        <v>32.090000000000003</v>
      </c>
      <c r="O31" s="229">
        <v>35.700000000000003</v>
      </c>
      <c r="P31" s="100">
        <f t="shared" si="2"/>
        <v>0.11249610470551574</v>
      </c>
      <c r="Q31" s="228">
        <f t="shared" si="3"/>
        <v>3.6099999999999994</v>
      </c>
    </row>
    <row r="32" spans="2:17" x14ac:dyDescent="0.25">
      <c r="B32" s="96" t="s">
        <v>65</v>
      </c>
      <c r="C32" s="226">
        <v>33.409999999999997</v>
      </c>
      <c r="D32" s="226">
        <v>23.06</v>
      </c>
      <c r="E32" s="226">
        <v>22.18</v>
      </c>
      <c r="F32" s="226">
        <v>30.16</v>
      </c>
      <c r="G32" s="226">
        <v>36.21</v>
      </c>
      <c r="H32" s="226">
        <v>43.56</v>
      </c>
      <c r="I32" s="98">
        <f t="shared" si="0"/>
        <v>0.20298260149130076</v>
      </c>
      <c r="J32" s="226">
        <f t="shared" si="1"/>
        <v>7.3500000000000014</v>
      </c>
      <c r="K32" s="227">
        <v>11.34</v>
      </c>
      <c r="L32" s="227">
        <v>18.98</v>
      </c>
      <c r="M32" s="227">
        <v>22.18</v>
      </c>
      <c r="N32" s="227">
        <v>26.33</v>
      </c>
      <c r="O32" s="227">
        <v>32.619999999999997</v>
      </c>
      <c r="P32" s="98">
        <f t="shared" si="2"/>
        <v>0.23889099886061516</v>
      </c>
      <c r="Q32" s="226">
        <f t="shared" si="3"/>
        <v>6.2899999999999991</v>
      </c>
    </row>
    <row r="33" spans="2:17" x14ac:dyDescent="0.25">
      <c r="B33" s="93" t="s">
        <v>51</v>
      </c>
      <c r="C33" s="230">
        <v>51.62</v>
      </c>
      <c r="D33" s="230">
        <v>49.1</v>
      </c>
      <c r="E33" s="230">
        <v>45.63</v>
      </c>
      <c r="F33" s="230">
        <v>64.64</v>
      </c>
      <c r="G33" s="230">
        <v>73.62</v>
      </c>
      <c r="H33" s="230">
        <v>81.849999999999994</v>
      </c>
      <c r="I33" s="102">
        <f t="shared" si="0"/>
        <v>0.11179027438196121</v>
      </c>
      <c r="J33" s="230">
        <f t="shared" si="1"/>
        <v>8.2299999999999898</v>
      </c>
      <c r="K33" s="231">
        <v>36.950000000000003</v>
      </c>
      <c r="L33" s="231">
        <v>59.7</v>
      </c>
      <c r="M33" s="231">
        <v>60.27</v>
      </c>
      <c r="N33" s="231">
        <v>69.36</v>
      </c>
      <c r="O33" s="231">
        <v>82.85</v>
      </c>
      <c r="P33" s="102">
        <f t="shared" si="2"/>
        <v>0.19449250288350628</v>
      </c>
      <c r="Q33" s="230">
        <f t="shared" si="3"/>
        <v>13.489999999999995</v>
      </c>
    </row>
    <row r="34" spans="2:17" x14ac:dyDescent="0.25">
      <c r="B34" s="96" t="s">
        <v>62</v>
      </c>
      <c r="C34" s="226">
        <v>51.62</v>
      </c>
      <c r="D34" s="226">
        <v>49.1</v>
      </c>
      <c r="E34" s="226">
        <v>45.63</v>
      </c>
      <c r="F34" s="226">
        <v>64.64</v>
      </c>
      <c r="G34" s="226">
        <v>73.62</v>
      </c>
      <c r="H34" s="226">
        <v>81.849999999999994</v>
      </c>
      <c r="I34" s="98">
        <f t="shared" si="0"/>
        <v>0.11179027438196121</v>
      </c>
      <c r="J34" s="226">
        <f t="shared" si="1"/>
        <v>8.2299999999999898</v>
      </c>
      <c r="K34" s="227">
        <v>36.950000000000003</v>
      </c>
      <c r="L34" s="227">
        <v>59.7</v>
      </c>
      <c r="M34" s="227">
        <v>60.27</v>
      </c>
      <c r="N34" s="227">
        <v>69.36</v>
      </c>
      <c r="O34" s="227">
        <v>82.85</v>
      </c>
      <c r="P34" s="98">
        <f t="shared" si="2"/>
        <v>0.19449250288350628</v>
      </c>
      <c r="Q34" s="226">
        <f t="shared" si="3"/>
        <v>13.489999999999995</v>
      </c>
    </row>
    <row r="35" spans="2:17" x14ac:dyDescent="0.25">
      <c r="B35" s="93" t="s">
        <v>52</v>
      </c>
      <c r="C35" s="230">
        <v>67.78</v>
      </c>
      <c r="D35" s="230">
        <v>64.31</v>
      </c>
      <c r="E35" s="230">
        <v>82.55</v>
      </c>
      <c r="F35" s="230">
        <v>96.71</v>
      </c>
      <c r="G35" s="230">
        <v>122.12</v>
      </c>
      <c r="H35" s="230">
        <v>143.97</v>
      </c>
      <c r="I35" s="102">
        <f t="shared" si="0"/>
        <v>0.17892237143792977</v>
      </c>
      <c r="J35" s="230">
        <f t="shared" si="1"/>
        <v>21.849999999999994</v>
      </c>
      <c r="K35" s="231">
        <v>47.09</v>
      </c>
      <c r="L35" s="231">
        <v>74.209999999999994</v>
      </c>
      <c r="M35" s="231">
        <v>101.32</v>
      </c>
      <c r="N35" s="231">
        <v>107.84</v>
      </c>
      <c r="O35" s="231">
        <v>121.14</v>
      </c>
      <c r="P35" s="102">
        <f t="shared" si="2"/>
        <v>0.12333086053412456</v>
      </c>
      <c r="Q35" s="230">
        <f t="shared" si="3"/>
        <v>13.299999999999997</v>
      </c>
    </row>
    <row r="36" spans="2:17" x14ac:dyDescent="0.25">
      <c r="B36" s="96" t="s">
        <v>62</v>
      </c>
      <c r="C36" s="226">
        <v>88.08</v>
      </c>
      <c r="D36" s="226">
        <v>75.77</v>
      </c>
      <c r="E36" s="226">
        <v>86.58</v>
      </c>
      <c r="F36" s="226">
        <v>103.27</v>
      </c>
      <c r="G36" s="226">
        <v>127.65</v>
      </c>
      <c r="H36" s="226">
        <v>152.83000000000001</v>
      </c>
      <c r="I36" s="98">
        <f t="shared" si="0"/>
        <v>0.1972581276929104</v>
      </c>
      <c r="J36" s="226">
        <f t="shared" si="1"/>
        <v>25.180000000000007</v>
      </c>
      <c r="K36" s="227">
        <v>48.57</v>
      </c>
      <c r="L36" s="227">
        <v>83.18</v>
      </c>
      <c r="M36" s="227">
        <v>106.29</v>
      </c>
      <c r="N36" s="227">
        <v>116.94</v>
      </c>
      <c r="O36" s="227">
        <v>130.44</v>
      </c>
      <c r="P36" s="98">
        <f t="shared" si="2"/>
        <v>0.11544381734222675</v>
      </c>
      <c r="Q36" s="226">
        <f t="shared" si="3"/>
        <v>13.5</v>
      </c>
    </row>
    <row r="37" spans="2:17" x14ac:dyDescent="0.25">
      <c r="B37" s="96" t="s">
        <v>65</v>
      </c>
      <c r="C37" s="226">
        <v>45.47</v>
      </c>
      <c r="D37" s="226">
        <v>30.29</v>
      </c>
      <c r="E37" s="226">
        <v>48.86</v>
      </c>
      <c r="F37" s="226">
        <v>61.39</v>
      </c>
      <c r="G37" s="226">
        <v>90.45</v>
      </c>
      <c r="H37" s="226">
        <v>93.94</v>
      </c>
      <c r="I37" s="98">
        <f t="shared" si="0"/>
        <v>3.8584853510226669E-2</v>
      </c>
      <c r="J37" s="226">
        <f t="shared" si="1"/>
        <v>3.4899999999999949</v>
      </c>
      <c r="K37" s="227">
        <v>1.65</v>
      </c>
      <c r="L37" s="227">
        <v>32.43</v>
      </c>
      <c r="M37" s="227">
        <v>72.94</v>
      </c>
      <c r="N37" s="227">
        <v>56.4</v>
      </c>
      <c r="O37" s="227">
        <v>67.84</v>
      </c>
      <c r="P37" s="98">
        <f t="shared" si="2"/>
        <v>0.2028368794326243</v>
      </c>
      <c r="Q37" s="226">
        <f t="shared" si="3"/>
        <v>11.440000000000005</v>
      </c>
    </row>
    <row r="38" spans="2:17" x14ac:dyDescent="0.25">
      <c r="B38" s="93" t="s">
        <v>53</v>
      </c>
      <c r="C38" s="230">
        <v>43.26</v>
      </c>
      <c r="D38" s="230">
        <v>33.54</v>
      </c>
      <c r="E38" s="230">
        <v>37.840000000000003</v>
      </c>
      <c r="F38" s="230">
        <v>53.16</v>
      </c>
      <c r="G38" s="230">
        <v>62.05</v>
      </c>
      <c r="H38" s="230">
        <v>69.75</v>
      </c>
      <c r="I38" s="102">
        <f t="shared" si="0"/>
        <v>0.12409347300564066</v>
      </c>
      <c r="J38" s="230">
        <f t="shared" si="1"/>
        <v>7.7000000000000028</v>
      </c>
      <c r="K38" s="231">
        <v>28.77</v>
      </c>
      <c r="L38" s="231">
        <v>52.03</v>
      </c>
      <c r="M38" s="231">
        <v>48.39</v>
      </c>
      <c r="N38" s="231">
        <v>46.6</v>
      </c>
      <c r="O38" s="231">
        <v>60.98</v>
      </c>
      <c r="P38" s="102">
        <f t="shared" si="2"/>
        <v>0.30858369098712446</v>
      </c>
      <c r="Q38" s="230">
        <f t="shared" si="3"/>
        <v>14.379999999999995</v>
      </c>
    </row>
    <row r="39" spans="2:17" x14ac:dyDescent="0.25">
      <c r="B39" s="96" t="s">
        <v>62</v>
      </c>
      <c r="C39" s="226">
        <v>43.26</v>
      </c>
      <c r="D39" s="226">
        <v>33.54</v>
      </c>
      <c r="E39" s="226">
        <v>37.840000000000003</v>
      </c>
      <c r="F39" s="226">
        <v>53.16</v>
      </c>
      <c r="G39" s="226">
        <v>62.05</v>
      </c>
      <c r="H39" s="226">
        <v>69.75</v>
      </c>
      <c r="I39" s="98">
        <f t="shared" si="0"/>
        <v>0.12409347300564066</v>
      </c>
      <c r="J39" s="226">
        <f t="shared" si="1"/>
        <v>7.7000000000000028</v>
      </c>
      <c r="K39" s="227">
        <v>28.77</v>
      </c>
      <c r="L39" s="227">
        <v>52.03</v>
      </c>
      <c r="M39" s="227">
        <v>48.39</v>
      </c>
      <c r="N39" s="227">
        <v>46.6</v>
      </c>
      <c r="O39" s="227">
        <v>60.98</v>
      </c>
      <c r="P39" s="98">
        <f t="shared" si="2"/>
        <v>0.30858369098712446</v>
      </c>
      <c r="Q39" s="226">
        <f t="shared" si="3"/>
        <v>14.379999999999995</v>
      </c>
    </row>
    <row r="40" spans="2:17" x14ac:dyDescent="0.25">
      <c r="B40" s="99" t="s">
        <v>63</v>
      </c>
      <c r="C40" s="228">
        <v>56.68</v>
      </c>
      <c r="D40" s="228">
        <v>39.090000000000003</v>
      </c>
      <c r="E40" s="228">
        <v>40.1</v>
      </c>
      <c r="F40" s="228">
        <v>62.85</v>
      </c>
      <c r="G40" s="228">
        <v>73.61</v>
      </c>
      <c r="H40" s="228">
        <v>84.16</v>
      </c>
      <c r="I40" s="100">
        <f t="shared" si="0"/>
        <v>0.14332291808178232</v>
      </c>
      <c r="J40" s="228">
        <f t="shared" si="1"/>
        <v>10.549999999999997</v>
      </c>
      <c r="K40" s="229">
        <v>28.61</v>
      </c>
      <c r="L40" s="229">
        <v>59.98</v>
      </c>
      <c r="M40" s="229">
        <v>59.48</v>
      </c>
      <c r="N40" s="229">
        <v>53.97</v>
      </c>
      <c r="O40" s="229">
        <v>68.59</v>
      </c>
      <c r="P40" s="100">
        <f t="shared" si="2"/>
        <v>0.27089123587178077</v>
      </c>
      <c r="Q40" s="228">
        <f t="shared" si="3"/>
        <v>14.620000000000005</v>
      </c>
    </row>
    <row r="41" spans="2:17" x14ac:dyDescent="0.25">
      <c r="B41" s="99" t="s">
        <v>64</v>
      </c>
      <c r="C41" s="228">
        <v>31.7</v>
      </c>
      <c r="D41" s="228">
        <v>27.82</v>
      </c>
      <c r="E41" s="228">
        <v>34.1</v>
      </c>
      <c r="F41" s="228">
        <v>40.229999999999997</v>
      </c>
      <c r="G41" s="228">
        <v>47.48</v>
      </c>
      <c r="H41" s="228">
        <v>49.35</v>
      </c>
      <c r="I41" s="100">
        <f t="shared" si="0"/>
        <v>3.9385004212300068E-2</v>
      </c>
      <c r="J41" s="228">
        <f t="shared" si="1"/>
        <v>1.8700000000000045</v>
      </c>
      <c r="K41" s="229">
        <v>29.07</v>
      </c>
      <c r="L41" s="229">
        <v>41.41</v>
      </c>
      <c r="M41" s="229">
        <v>35.39</v>
      </c>
      <c r="N41" s="229">
        <v>37.15</v>
      </c>
      <c r="O41" s="229">
        <v>47.12</v>
      </c>
      <c r="P41" s="100">
        <f t="shared" si="2"/>
        <v>0.26837146702557191</v>
      </c>
      <c r="Q41" s="228">
        <f t="shared" si="3"/>
        <v>9.9699999999999989</v>
      </c>
    </row>
    <row r="42" spans="2:17" x14ac:dyDescent="0.25">
      <c r="B42" s="93" t="s">
        <v>54</v>
      </c>
      <c r="C42" s="230">
        <v>71.48</v>
      </c>
      <c r="D42" s="230">
        <v>50.94</v>
      </c>
      <c r="E42" s="230">
        <v>53.72</v>
      </c>
      <c r="F42" s="230">
        <v>88.72</v>
      </c>
      <c r="G42" s="230">
        <v>108.87</v>
      </c>
      <c r="H42" s="230">
        <v>119.53</v>
      </c>
      <c r="I42" s="102">
        <f t="shared" si="0"/>
        <v>9.791494442913562E-2</v>
      </c>
      <c r="J42" s="230">
        <f t="shared" si="1"/>
        <v>10.659999999999997</v>
      </c>
      <c r="K42" s="231">
        <v>29.03</v>
      </c>
      <c r="L42" s="231">
        <v>65.599999999999994</v>
      </c>
      <c r="M42" s="231">
        <v>86.93</v>
      </c>
      <c r="N42" s="231">
        <v>98.95</v>
      </c>
      <c r="O42" s="231">
        <v>72.53</v>
      </c>
      <c r="P42" s="102">
        <f t="shared" si="2"/>
        <v>-0.26700353713996972</v>
      </c>
      <c r="Q42" s="230">
        <f t="shared" si="3"/>
        <v>-26.42</v>
      </c>
    </row>
    <row r="43" spans="2:17" x14ac:dyDescent="0.25">
      <c r="B43" s="96" t="s">
        <v>62</v>
      </c>
      <c r="C43" s="226">
        <v>77.83</v>
      </c>
      <c r="D43" s="226">
        <v>56.41</v>
      </c>
      <c r="E43" s="226">
        <v>62.75</v>
      </c>
      <c r="F43" s="226">
        <v>96.52</v>
      </c>
      <c r="G43" s="226">
        <v>119.31</v>
      </c>
      <c r="H43" s="226">
        <v>129.19999999999999</v>
      </c>
      <c r="I43" s="98">
        <f t="shared" si="0"/>
        <v>8.2893303159835563E-2</v>
      </c>
      <c r="J43" s="226">
        <f t="shared" si="1"/>
        <v>9.8899999999999864</v>
      </c>
      <c r="K43" s="227">
        <v>41.3</v>
      </c>
      <c r="L43" s="227">
        <v>74.73</v>
      </c>
      <c r="M43" s="227">
        <v>98.38</v>
      </c>
      <c r="N43" s="227">
        <v>110.38</v>
      </c>
      <c r="O43" s="227">
        <v>78.489999999999995</v>
      </c>
      <c r="P43" s="98">
        <f t="shared" si="2"/>
        <v>-0.28891103460771883</v>
      </c>
      <c r="Q43" s="226">
        <f t="shared" si="3"/>
        <v>-31.89</v>
      </c>
    </row>
    <row r="44" spans="2:17" x14ac:dyDescent="0.25">
      <c r="B44" s="99" t="s">
        <v>63</v>
      </c>
      <c r="C44" s="228">
        <v>81.78</v>
      </c>
      <c r="D44" s="228">
        <v>0</v>
      </c>
      <c r="E44" s="228">
        <v>65.540000000000006</v>
      </c>
      <c r="F44" s="228">
        <v>100.75</v>
      </c>
      <c r="G44" s="228">
        <v>126.98</v>
      </c>
      <c r="H44" s="228">
        <v>135.56</v>
      </c>
      <c r="I44" s="100">
        <f t="shared" si="0"/>
        <v>6.7569696015120417E-2</v>
      </c>
      <c r="J44" s="228">
        <f t="shared" si="1"/>
        <v>8.5799999999999983</v>
      </c>
      <c r="K44" s="229">
        <v>0</v>
      </c>
      <c r="L44" s="229">
        <v>77.349999999999994</v>
      </c>
      <c r="M44" s="229">
        <v>102.01</v>
      </c>
      <c r="N44" s="229">
        <v>116.24</v>
      </c>
      <c r="O44" s="229">
        <v>76.28</v>
      </c>
      <c r="P44" s="100">
        <f t="shared" si="2"/>
        <v>-0.34377150722642802</v>
      </c>
      <c r="Q44" s="228">
        <f t="shared" si="3"/>
        <v>-39.959999999999994</v>
      </c>
    </row>
    <row r="45" spans="2:17" x14ac:dyDescent="0.25">
      <c r="B45" s="99" t="s">
        <v>64</v>
      </c>
      <c r="C45" s="228">
        <v>62.86</v>
      </c>
      <c r="D45" s="228">
        <v>0</v>
      </c>
      <c r="E45" s="228">
        <v>51.57</v>
      </c>
      <c r="F45" s="228">
        <v>79.3</v>
      </c>
      <c r="G45" s="228">
        <v>88.65</v>
      </c>
      <c r="H45" s="228">
        <v>103.35</v>
      </c>
      <c r="I45" s="100">
        <f t="shared" si="0"/>
        <v>0.16582064297800314</v>
      </c>
      <c r="J45" s="228">
        <f t="shared" si="1"/>
        <v>14.699999999999989</v>
      </c>
      <c r="K45" s="229">
        <v>0</v>
      </c>
      <c r="L45" s="229">
        <v>64.069999999999993</v>
      </c>
      <c r="M45" s="229">
        <v>84.56</v>
      </c>
      <c r="N45" s="229">
        <v>86.59</v>
      </c>
      <c r="O45" s="229">
        <v>87.47</v>
      </c>
      <c r="P45" s="100">
        <f t="shared" si="2"/>
        <v>1.0162836355237292E-2</v>
      </c>
      <c r="Q45" s="228">
        <f t="shared" si="3"/>
        <v>0.87999999999999545</v>
      </c>
    </row>
    <row r="46" spans="2:17" x14ac:dyDescent="0.25">
      <c r="B46" s="96" t="s">
        <v>65</v>
      </c>
      <c r="C46" s="226">
        <v>50.93</v>
      </c>
      <c r="D46" s="226">
        <v>31.82</v>
      </c>
      <c r="E46" s="226">
        <v>24.11</v>
      </c>
      <c r="F46" s="226">
        <v>48.07</v>
      </c>
      <c r="G46" s="226">
        <v>55.12</v>
      </c>
      <c r="H46" s="226">
        <v>69.489999999999995</v>
      </c>
      <c r="I46" s="98">
        <f t="shared" si="0"/>
        <v>0.26070391872278664</v>
      </c>
      <c r="J46" s="226">
        <f t="shared" si="1"/>
        <v>14.369999999999997</v>
      </c>
      <c r="K46" s="227">
        <v>9.19</v>
      </c>
      <c r="L46" s="227">
        <v>18</v>
      </c>
      <c r="M46" s="227">
        <v>30.27</v>
      </c>
      <c r="N46" s="227">
        <v>39.299999999999997</v>
      </c>
      <c r="O46" s="227">
        <v>42.76</v>
      </c>
      <c r="P46" s="98">
        <f t="shared" si="2"/>
        <v>8.8040712468193449E-2</v>
      </c>
      <c r="Q46" s="226">
        <f t="shared" si="3"/>
        <v>3.4600000000000009</v>
      </c>
    </row>
    <row r="47" spans="2:17" x14ac:dyDescent="0.25">
      <c r="B47" s="93" t="s">
        <v>55</v>
      </c>
      <c r="C47" s="230">
        <v>39.85</v>
      </c>
      <c r="D47" s="230">
        <v>22.7</v>
      </c>
      <c r="E47" s="230">
        <v>29.35</v>
      </c>
      <c r="F47" s="230">
        <v>43.18</v>
      </c>
      <c r="G47" s="230">
        <v>54</v>
      </c>
      <c r="H47" s="230">
        <v>56.57</v>
      </c>
      <c r="I47" s="102">
        <f t="shared" si="0"/>
        <v>4.7592592592592631E-2</v>
      </c>
      <c r="J47" s="230">
        <f t="shared" si="1"/>
        <v>2.5700000000000003</v>
      </c>
      <c r="K47" s="231">
        <v>30.5</v>
      </c>
      <c r="L47" s="231">
        <v>34.869999999999997</v>
      </c>
      <c r="M47" s="231">
        <v>38.43</v>
      </c>
      <c r="N47" s="231">
        <v>39.17</v>
      </c>
      <c r="O47" s="231">
        <v>55.49</v>
      </c>
      <c r="P47" s="102">
        <f t="shared" si="2"/>
        <v>0.41664539188154204</v>
      </c>
      <c r="Q47" s="230">
        <f t="shared" si="3"/>
        <v>16.32</v>
      </c>
    </row>
    <row r="48" spans="2:17" x14ac:dyDescent="0.25">
      <c r="B48" s="96" t="s">
        <v>62</v>
      </c>
      <c r="C48" s="226">
        <v>40.090000000000003</v>
      </c>
      <c r="D48" s="226">
        <v>22.26</v>
      </c>
      <c r="E48" s="226">
        <v>29.29</v>
      </c>
      <c r="F48" s="226">
        <v>43.74</v>
      </c>
      <c r="G48" s="226">
        <v>54.6</v>
      </c>
      <c r="H48" s="226">
        <v>58.13</v>
      </c>
      <c r="I48" s="98">
        <f t="shared" si="0"/>
        <v>6.4652014652014644E-2</v>
      </c>
      <c r="J48" s="226">
        <f t="shared" si="1"/>
        <v>3.5300000000000011</v>
      </c>
      <c r="K48" s="227">
        <v>30.64</v>
      </c>
      <c r="L48" s="227">
        <v>35.54</v>
      </c>
      <c r="M48" s="227">
        <v>38.700000000000003</v>
      </c>
      <c r="N48" s="227">
        <v>40.549999999999997</v>
      </c>
      <c r="O48" s="227">
        <v>59.35</v>
      </c>
      <c r="P48" s="98">
        <f t="shared" si="2"/>
        <v>0.46362515413070304</v>
      </c>
      <c r="Q48" s="226">
        <f t="shared" si="3"/>
        <v>18.800000000000004</v>
      </c>
    </row>
    <row r="49" spans="2:17" x14ac:dyDescent="0.25">
      <c r="B49" s="99" t="s">
        <v>63</v>
      </c>
      <c r="C49" s="228">
        <v>43.4</v>
      </c>
      <c r="D49" s="228">
        <v>22.57</v>
      </c>
      <c r="E49" s="228">
        <v>31.13</v>
      </c>
      <c r="F49" s="228">
        <v>47.77</v>
      </c>
      <c r="G49" s="228">
        <v>59.8</v>
      </c>
      <c r="H49" s="228">
        <v>61.8</v>
      </c>
      <c r="I49" s="100">
        <f t="shared" si="0"/>
        <v>3.3444816053511683E-2</v>
      </c>
      <c r="J49" s="228">
        <f t="shared" si="1"/>
        <v>2</v>
      </c>
      <c r="K49" s="229">
        <v>27.69</v>
      </c>
      <c r="L49" s="229">
        <v>37.799999999999997</v>
      </c>
      <c r="M49" s="229">
        <v>40.369999999999997</v>
      </c>
      <c r="N49" s="229">
        <v>40.380000000000003</v>
      </c>
      <c r="O49" s="229">
        <v>66.17</v>
      </c>
      <c r="P49" s="100">
        <f t="shared" si="2"/>
        <v>0.63868251609707771</v>
      </c>
      <c r="Q49" s="228">
        <f t="shared" si="3"/>
        <v>25.79</v>
      </c>
    </row>
    <row r="50" spans="2:17" x14ac:dyDescent="0.25">
      <c r="B50" s="99" t="s">
        <v>64</v>
      </c>
      <c r="C50" s="228">
        <v>28.7</v>
      </c>
      <c r="D50" s="228">
        <v>21.23</v>
      </c>
      <c r="E50" s="228">
        <v>23.12</v>
      </c>
      <c r="F50" s="228">
        <v>33.61</v>
      </c>
      <c r="G50" s="228">
        <v>39.770000000000003</v>
      </c>
      <c r="H50" s="228">
        <v>48.41</v>
      </c>
      <c r="I50" s="100">
        <f t="shared" si="0"/>
        <v>0.21724918280110628</v>
      </c>
      <c r="J50" s="228">
        <f t="shared" si="1"/>
        <v>8.6399999999999935</v>
      </c>
      <c r="K50" s="229">
        <v>81.319999999999993</v>
      </c>
      <c r="L50" s="229">
        <v>30.37</v>
      </c>
      <c r="M50" s="229">
        <v>33.94</v>
      </c>
      <c r="N50" s="229">
        <v>41</v>
      </c>
      <c r="O50" s="229">
        <v>41.66</v>
      </c>
      <c r="P50" s="100">
        <f t="shared" si="2"/>
        <v>1.609756097560977E-2</v>
      </c>
      <c r="Q50" s="228">
        <f t="shared" si="3"/>
        <v>0.65999999999999659</v>
      </c>
    </row>
    <row r="51" spans="2:17" x14ac:dyDescent="0.25">
      <c r="B51" s="96" t="s">
        <v>65</v>
      </c>
      <c r="C51" s="226">
        <v>35.76</v>
      </c>
      <c r="D51" s="226">
        <v>16.5</v>
      </c>
      <c r="E51" s="226">
        <v>23.32</v>
      </c>
      <c r="F51" s="226">
        <v>71.760000000000005</v>
      </c>
      <c r="G51" s="226">
        <v>82.76</v>
      </c>
      <c r="H51" s="226">
        <v>68.41</v>
      </c>
      <c r="I51" s="98">
        <f t="shared" si="0"/>
        <v>-0.17339294345094258</v>
      </c>
      <c r="J51" s="226">
        <f t="shared" si="1"/>
        <v>-14.350000000000009</v>
      </c>
      <c r="K51" s="227">
        <v>13.22</v>
      </c>
      <c r="L51" s="227">
        <v>35.5</v>
      </c>
      <c r="M51" s="227">
        <v>47.03</v>
      </c>
      <c r="N51" s="227">
        <v>28.3</v>
      </c>
      <c r="O51" s="227">
        <v>48.96</v>
      </c>
      <c r="P51" s="98">
        <f t="shared" si="2"/>
        <v>0.73003533568904588</v>
      </c>
      <c r="Q51" s="226">
        <f t="shared" si="3"/>
        <v>20.66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F4841-39DF-4FF8-AAAB-812223A17D12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156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7692E-DDAA-4C2B-B9B4-F36E3284F4B9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292</v>
      </c>
      <c r="C1" s="1"/>
      <c r="D1" s="1"/>
      <c r="F1" s="232"/>
      <c r="G1" s="232"/>
      <c r="H1" s="232"/>
      <c r="J1" s="232"/>
    </row>
    <row r="3" spans="1:31" s="4" customFormat="1" ht="25.5" customHeight="1" thickBot="1" x14ac:dyDescent="0.3">
      <c r="B3" s="66" t="s">
        <v>293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174" t="s">
        <v>253</v>
      </c>
      <c r="D5" s="174" t="s">
        <v>254</v>
      </c>
      <c r="E5" s="174" t="s">
        <v>255</v>
      </c>
      <c r="F5" s="174" t="s">
        <v>256</v>
      </c>
      <c r="G5" s="175" t="str">
        <f>CONCATENATE("var. ",RIGHT(F5,2),"/",RIGHT(E5,2))</f>
        <v>var. 23/22</v>
      </c>
      <c r="H5" s="175" t="str">
        <f>CONCATENATE("dif. ",RIGHT(F5,2),"/",RIGHT(E5,2))</f>
        <v>dif. 23/22</v>
      </c>
      <c r="I5" s="175" t="str">
        <f>CONCATENATE("%/s total España ",RIGHT(F5,4))</f>
        <v>%/s total España 2023</v>
      </c>
      <c r="J5" s="174" t="s">
        <v>257</v>
      </c>
      <c r="K5" s="175" t="str">
        <f>CONCATENATE("var. ",RIGHT(J5,2),"/",RIGHT(F5,2))</f>
        <v>var. 24/23</v>
      </c>
      <c r="L5" s="175" t="str">
        <f>CONCATENATE("dif. ",RIGHT(J5,2),"/",RIGHT(F5,2))</f>
        <v>dif. 24/23</v>
      </c>
      <c r="M5" s="175" t="str">
        <f>CONCATENATE("%/s total España ",RIGHT(J5,4))</f>
        <v>%/s total España 2024</v>
      </c>
      <c r="N5" s="174" t="s">
        <v>258</v>
      </c>
      <c r="O5" s="175" t="str">
        <f>CONCATENATE("var. ",RIGHT(N5,2),"/",RIGHT(J5,2))</f>
        <v>var. 25/24</v>
      </c>
      <c r="P5" s="175" t="str">
        <f>CONCATENATE("dif. ",RIGHT(N5,2),"/",RIGHT(J5,2))</f>
        <v>dif. 25/24</v>
      </c>
      <c r="Q5" s="175" t="str">
        <f>CONCATENATE("var. ",RIGHT(N5,2),"/",RIGHT(C5,2))</f>
        <v>var. 25/20</v>
      </c>
      <c r="R5" s="175" t="str">
        <f>CONCATENATE("dif. ",RIGHT(N5,2),"/",RIGHT(C5,2))</f>
        <v>dif. 25/20</v>
      </c>
      <c r="S5" s="175" t="str">
        <f>CONCATENATE("%/s total España ",RIGHT(N5,4))</f>
        <v>%/s total España 2025</v>
      </c>
      <c r="T5" s="175" t="str">
        <f>CONCATENATE("%/s total Turistas ",RIGHT(N5,4))</f>
        <v>%/s total Turistas 2025</v>
      </c>
      <c r="AE5" s="1"/>
    </row>
    <row r="6" spans="1:31" s="4" customFormat="1" ht="18.75" x14ac:dyDescent="0.3">
      <c r="B6" s="233" t="s">
        <v>168</v>
      </c>
      <c r="C6" s="234">
        <v>10070</v>
      </c>
      <c r="D6" s="234">
        <v>3463</v>
      </c>
      <c r="E6" s="234">
        <v>14300</v>
      </c>
      <c r="F6" s="234">
        <v>24366</v>
      </c>
      <c r="G6" s="235">
        <f t="shared" ref="G6:G11" si="0">F6/E6-1</f>
        <v>0.70391608391608385</v>
      </c>
      <c r="H6" s="234">
        <f t="shared" ref="H6:H11" si="1">F6-E6</f>
        <v>10066</v>
      </c>
      <c r="I6" s="235"/>
      <c r="J6" s="234">
        <v>20854</v>
      </c>
      <c r="K6" s="235">
        <f t="shared" ref="K6:K11" si="2">J6/F6-1</f>
        <v>-0.14413527045883612</v>
      </c>
      <c r="L6" s="234">
        <f t="shared" ref="L6:L11" si="3">J6-F6</f>
        <v>-3512</v>
      </c>
      <c r="M6" s="235"/>
      <c r="N6" s="234">
        <v>18447</v>
      </c>
      <c r="O6" s="235">
        <f t="shared" ref="O6:O11" si="4">N6/J6-1</f>
        <v>-0.11542150187014477</v>
      </c>
      <c r="P6" s="234">
        <f t="shared" ref="P6:P11" si="5">N6-J6</f>
        <v>-2407</v>
      </c>
      <c r="Q6" s="235">
        <f>N6/C6-1</f>
        <v>0.83187686196623645</v>
      </c>
      <c r="R6" s="234">
        <f>N6-C6</f>
        <v>8377</v>
      </c>
      <c r="S6" s="235"/>
      <c r="T6" s="235"/>
      <c r="V6" s="29"/>
      <c r="AE6" s="1"/>
    </row>
    <row r="7" spans="1:31" ht="18.75" x14ac:dyDescent="0.3">
      <c r="A7" s="4"/>
      <c r="B7" s="233" t="s">
        <v>169</v>
      </c>
      <c r="C7" s="234">
        <v>1123</v>
      </c>
      <c r="D7" s="234">
        <v>787</v>
      </c>
      <c r="E7" s="234">
        <v>1482</v>
      </c>
      <c r="F7" s="234">
        <v>10615</v>
      </c>
      <c r="G7" s="235">
        <f t="shared" si="0"/>
        <v>6.162618083670715</v>
      </c>
      <c r="H7" s="234">
        <f t="shared" si="1"/>
        <v>9133</v>
      </c>
      <c r="I7" s="235">
        <f>F7/$F$7</f>
        <v>1</v>
      </c>
      <c r="J7" s="234">
        <v>5673</v>
      </c>
      <c r="K7" s="235">
        <f t="shared" si="2"/>
        <v>-0.46556759302873296</v>
      </c>
      <c r="L7" s="234">
        <f t="shared" si="3"/>
        <v>-4942</v>
      </c>
      <c r="M7" s="235">
        <f>J7/$J$7</f>
        <v>1</v>
      </c>
      <c r="N7" s="234">
        <v>3481</v>
      </c>
      <c r="O7" s="235">
        <f t="shared" si="4"/>
        <v>-0.38639167988718492</v>
      </c>
      <c r="P7" s="234">
        <f t="shared" si="5"/>
        <v>-2192</v>
      </c>
      <c r="Q7" s="235">
        <f t="shared" ref="Q7:Q11" si="6">N7/C7-1</f>
        <v>2.0997328584149599</v>
      </c>
      <c r="R7" s="234">
        <f t="shared" ref="R7:R11" si="7">N7-C7</f>
        <v>2358</v>
      </c>
      <c r="S7" s="235">
        <f>N7/$N$7</f>
        <v>1</v>
      </c>
      <c r="T7" s="235">
        <f>N7/$N$6</f>
        <v>0.18870277009811892</v>
      </c>
      <c r="V7" s="29"/>
      <c r="W7" s="81"/>
      <c r="AE7" s="1" t="s">
        <v>170</v>
      </c>
    </row>
    <row r="8" spans="1:31" ht="15.75" x14ac:dyDescent="0.25">
      <c r="A8" s="4"/>
      <c r="B8" s="236" t="s">
        <v>102</v>
      </c>
      <c r="C8" s="237">
        <v>585</v>
      </c>
      <c r="D8" s="237">
        <v>478</v>
      </c>
      <c r="E8" s="237">
        <v>1003</v>
      </c>
      <c r="F8" s="237">
        <v>2724</v>
      </c>
      <c r="G8" s="238">
        <f t="shared" si="0"/>
        <v>1.7158524426719839</v>
      </c>
      <c r="H8" s="237">
        <f t="shared" si="1"/>
        <v>1721</v>
      </c>
      <c r="I8" s="238">
        <f>F8/$F$7</f>
        <v>0.25661799340555819</v>
      </c>
      <c r="J8" s="237">
        <v>1794</v>
      </c>
      <c r="K8" s="238">
        <f t="shared" si="2"/>
        <v>-0.34140969162995594</v>
      </c>
      <c r="L8" s="237">
        <f t="shared" si="3"/>
        <v>-930</v>
      </c>
      <c r="M8" s="238">
        <f>J8/$J$7</f>
        <v>0.31623479640401903</v>
      </c>
      <c r="N8" s="237">
        <v>1296</v>
      </c>
      <c r="O8" s="238">
        <f t="shared" si="4"/>
        <v>-0.27759197324414719</v>
      </c>
      <c r="P8" s="237">
        <f t="shared" si="5"/>
        <v>-498</v>
      </c>
      <c r="Q8" s="238">
        <f t="shared" si="6"/>
        <v>1.2153846153846155</v>
      </c>
      <c r="R8" s="237">
        <f t="shared" si="7"/>
        <v>711</v>
      </c>
      <c r="S8" s="238">
        <f>N8/$N$7</f>
        <v>0.37230680838839414</v>
      </c>
      <c r="T8" s="238">
        <f>N8/$N$6</f>
        <v>7.0255326069279561E-2</v>
      </c>
      <c r="V8" s="29"/>
      <c r="W8" s="81"/>
      <c r="AE8" s="1" t="s">
        <v>171</v>
      </c>
    </row>
    <row r="9" spans="1:31" s="4" customFormat="1" x14ac:dyDescent="0.25">
      <c r="B9" s="239" t="s">
        <v>105</v>
      </c>
      <c r="C9" s="240">
        <v>538</v>
      </c>
      <c r="D9" s="240">
        <v>309</v>
      </c>
      <c r="E9" s="240">
        <v>479</v>
      </c>
      <c r="F9" s="240">
        <v>7891</v>
      </c>
      <c r="G9" s="241">
        <f t="shared" si="0"/>
        <v>15.473903966597078</v>
      </c>
      <c r="H9" s="242">
        <f t="shared" si="1"/>
        <v>7412</v>
      </c>
      <c r="I9" s="243">
        <f>F9/$F$7</f>
        <v>0.74338200659444187</v>
      </c>
      <c r="J9" s="240">
        <v>3879</v>
      </c>
      <c r="K9" s="241">
        <f t="shared" si="2"/>
        <v>-0.50842732226587251</v>
      </c>
      <c r="L9" s="242">
        <f t="shared" si="3"/>
        <v>-4012</v>
      </c>
      <c r="M9" s="243">
        <f>J9/$J$7</f>
        <v>0.68376520359598092</v>
      </c>
      <c r="N9" s="240">
        <v>2185</v>
      </c>
      <c r="O9" s="241">
        <f t="shared" si="4"/>
        <v>-0.43671049239494719</v>
      </c>
      <c r="P9" s="242">
        <f t="shared" si="5"/>
        <v>-1694</v>
      </c>
      <c r="Q9" s="241">
        <f t="shared" si="6"/>
        <v>3.0613382899628254</v>
      </c>
      <c r="R9" s="242">
        <f t="shared" si="7"/>
        <v>1647</v>
      </c>
      <c r="S9" s="243">
        <f>N9/$N$7</f>
        <v>0.62769319161160586</v>
      </c>
      <c r="T9" s="243">
        <f>N9/$N$6</f>
        <v>0.11844744402883937</v>
      </c>
      <c r="V9" s="29"/>
      <c r="W9" s="81"/>
      <c r="AE9" s="1" t="s">
        <v>172</v>
      </c>
    </row>
    <row r="10" spans="1:31" s="4" customFormat="1" x14ac:dyDescent="0.25">
      <c r="B10" s="244" t="s">
        <v>173</v>
      </c>
      <c r="C10" s="29">
        <v>359</v>
      </c>
      <c r="D10" s="29">
        <v>153</v>
      </c>
      <c r="E10" s="29">
        <v>149</v>
      </c>
      <c r="F10" s="29">
        <v>6275</v>
      </c>
      <c r="G10" s="22">
        <f t="shared" si="0"/>
        <v>41.114093959731541</v>
      </c>
      <c r="H10" s="20">
        <f t="shared" si="1"/>
        <v>6126</v>
      </c>
      <c r="I10" s="31">
        <f>F10/$F$7</f>
        <v>0.5911446066886481</v>
      </c>
      <c r="J10" s="29">
        <v>3219</v>
      </c>
      <c r="K10" s="22">
        <f t="shared" si="2"/>
        <v>-0.48701195219123505</v>
      </c>
      <c r="L10" s="20">
        <f t="shared" si="3"/>
        <v>-3056</v>
      </c>
      <c r="M10" s="31">
        <f>J10/$J$7</f>
        <v>0.56742464304600737</v>
      </c>
      <c r="N10" s="29">
        <v>1778</v>
      </c>
      <c r="O10" s="22">
        <f t="shared" si="4"/>
        <v>-0.44765455110282693</v>
      </c>
      <c r="P10" s="20">
        <f t="shared" si="5"/>
        <v>-1441</v>
      </c>
      <c r="Q10" s="22">
        <f t="shared" si="6"/>
        <v>3.9526462395543174</v>
      </c>
      <c r="R10" s="20">
        <f t="shared" si="7"/>
        <v>1419</v>
      </c>
      <c r="S10" s="31">
        <f>N10/$N$7</f>
        <v>0.51077276644642344</v>
      </c>
      <c r="T10" s="31">
        <f>N10/$N$6</f>
        <v>9.638423591911964E-2</v>
      </c>
      <c r="V10" s="29"/>
      <c r="W10" s="81"/>
      <c r="AE10" s="1" t="s">
        <v>174</v>
      </c>
    </row>
    <row r="11" spans="1:31" s="4" customFormat="1" x14ac:dyDescent="0.25">
      <c r="B11" s="244" t="s">
        <v>175</v>
      </c>
      <c r="C11" s="29">
        <f>C9-C10</f>
        <v>179</v>
      </c>
      <c r="D11" s="29">
        <f>D9-D10</f>
        <v>156</v>
      </c>
      <c r="E11" s="29">
        <f>E9-E10</f>
        <v>330</v>
      </c>
      <c r="F11" s="29">
        <f>F9-F10</f>
        <v>1616</v>
      </c>
      <c r="G11" s="22">
        <f t="shared" si="0"/>
        <v>3.8969696969696965</v>
      </c>
      <c r="H11" s="20">
        <f t="shared" si="1"/>
        <v>1286</v>
      </c>
      <c r="I11" s="31">
        <f>F11/$F$7</f>
        <v>0.15223739990579369</v>
      </c>
      <c r="J11" s="29">
        <f>J9-J10</f>
        <v>660</v>
      </c>
      <c r="K11" s="22">
        <f t="shared" si="2"/>
        <v>-0.59158415841584167</v>
      </c>
      <c r="L11" s="20">
        <f t="shared" si="3"/>
        <v>-956</v>
      </c>
      <c r="M11" s="31">
        <f>J11/$J$7</f>
        <v>0.11634056054997356</v>
      </c>
      <c r="N11" s="29">
        <f>N9-N10</f>
        <v>407</v>
      </c>
      <c r="O11" s="22">
        <f t="shared" si="4"/>
        <v>-0.3833333333333333</v>
      </c>
      <c r="P11" s="20">
        <f t="shared" si="5"/>
        <v>-253</v>
      </c>
      <c r="Q11" s="22">
        <f t="shared" si="6"/>
        <v>1.2737430167597767</v>
      </c>
      <c r="R11" s="20">
        <f t="shared" si="7"/>
        <v>228</v>
      </c>
      <c r="S11" s="31">
        <f>N11/$N$7</f>
        <v>0.11692042516518242</v>
      </c>
      <c r="T11" s="31">
        <f>N11/$N$6</f>
        <v>2.2063208109719738E-2</v>
      </c>
      <c r="V11" s="29"/>
      <c r="W11" s="81"/>
      <c r="AE11" s="1" t="s">
        <v>176</v>
      </c>
    </row>
    <row r="12" spans="1:31" s="4" customFormat="1" ht="7.5" customHeight="1" x14ac:dyDescent="0.25">
      <c r="B12" s="245"/>
      <c r="C12" s="245"/>
      <c r="D12" s="245"/>
      <c r="E12" s="245"/>
      <c r="F12" s="245"/>
      <c r="G12" s="245"/>
      <c r="H12" s="245"/>
      <c r="I12" s="245"/>
      <c r="J12" s="245"/>
      <c r="K12" s="245"/>
      <c r="L12" s="245"/>
      <c r="M12" s="245"/>
      <c r="N12" s="245"/>
      <c r="O12" s="245"/>
      <c r="P12" s="245"/>
      <c r="Q12" s="245"/>
      <c r="R12" s="245"/>
      <c r="S12" s="245"/>
      <c r="T12" s="245"/>
      <c r="AE12" s="1" t="s">
        <v>177</v>
      </c>
    </row>
    <row r="13" spans="1:31" s="4" customFormat="1" x14ac:dyDescent="0.25">
      <c r="B13" s="173" t="s">
        <v>178</v>
      </c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AE13" s="1" t="s">
        <v>179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9" t="s">
        <v>180</v>
      </c>
      <c r="C37" s="279"/>
      <c r="D37" s="279"/>
      <c r="E37" s="279"/>
      <c r="F37" s="279"/>
      <c r="G37" s="279"/>
      <c r="H37" s="279"/>
      <c r="I37" s="279"/>
      <c r="J37" s="279"/>
      <c r="K37" s="279"/>
      <c r="L37" s="279"/>
      <c r="M37" s="279"/>
      <c r="N37" s="279"/>
      <c r="O37" s="279"/>
      <c r="P37" s="279"/>
      <c r="Q37" s="279"/>
      <c r="R37" s="279"/>
      <c r="S37" s="85"/>
      <c r="T37" s="8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9"/>
      <c r="F39" s="89"/>
      <c r="G39" s="89"/>
      <c r="H39" s="89"/>
      <c r="I39" s="89"/>
      <c r="J39" s="14">
        <v>2020</v>
      </c>
      <c r="K39" s="14"/>
      <c r="L39" s="14"/>
      <c r="M39" s="14" t="s">
        <v>181</v>
      </c>
      <c r="N39" s="14">
        <v>2021</v>
      </c>
      <c r="O39" s="14" t="s">
        <v>181</v>
      </c>
      <c r="P39" s="14" t="s">
        <v>182</v>
      </c>
      <c r="Q39" s="14" t="s">
        <v>183</v>
      </c>
      <c r="R39" s="14" t="s">
        <v>184</v>
      </c>
      <c r="S39" s="89"/>
      <c r="T39" s="89"/>
      <c r="AE39" s="1"/>
    </row>
    <row r="40" spans="2:31" s="4" customFormat="1" ht="18.75" hidden="1" x14ac:dyDescent="0.3">
      <c r="B40" s="233" t="s">
        <v>168</v>
      </c>
      <c r="C40" s="233"/>
      <c r="D40" s="233"/>
      <c r="E40" s="234"/>
      <c r="F40" s="234"/>
      <c r="G40" s="234"/>
      <c r="H40" s="234"/>
      <c r="I40" s="234"/>
      <c r="J40" s="234">
        <v>1824653</v>
      </c>
      <c r="K40" s="234"/>
      <c r="L40" s="234"/>
      <c r="M40" s="235"/>
      <c r="N40" s="234">
        <v>2354005</v>
      </c>
      <c r="O40" s="235"/>
      <c r="P40" s="235">
        <v>1</v>
      </c>
      <c r="Q40" s="235">
        <v>0.2901110512519367</v>
      </c>
      <c r="R40" s="234">
        <v>529352</v>
      </c>
      <c r="S40" s="246"/>
      <c r="T40" s="246"/>
      <c r="AE40" s="1"/>
    </row>
    <row r="41" spans="2:31" ht="18.75" hidden="1" x14ac:dyDescent="0.3">
      <c r="B41" s="233" t="s">
        <v>169</v>
      </c>
      <c r="C41" s="233"/>
      <c r="D41" s="233"/>
      <c r="E41" s="234"/>
      <c r="F41" s="234"/>
      <c r="G41" s="234"/>
      <c r="H41" s="234"/>
      <c r="I41" s="234"/>
      <c r="J41" s="234">
        <v>603938</v>
      </c>
      <c r="K41" s="234"/>
      <c r="L41" s="234"/>
      <c r="M41" s="235">
        <v>1</v>
      </c>
      <c r="N41" s="234">
        <v>936181</v>
      </c>
      <c r="O41" s="235">
        <v>1</v>
      </c>
      <c r="P41" s="235">
        <v>0.39769711619134201</v>
      </c>
      <c r="Q41" s="235">
        <v>0.55012766211101138</v>
      </c>
      <c r="R41" s="234">
        <v>332243</v>
      </c>
      <c r="S41" s="246"/>
      <c r="T41" s="246"/>
      <c r="AE41" s="1" t="s">
        <v>170</v>
      </c>
    </row>
    <row r="42" spans="2:31" ht="15.75" hidden="1" x14ac:dyDescent="0.25">
      <c r="B42" s="236" t="s">
        <v>102</v>
      </c>
      <c r="C42" s="236"/>
      <c r="D42" s="236"/>
      <c r="E42" s="237"/>
      <c r="F42" s="237"/>
      <c r="G42" s="237"/>
      <c r="H42" s="237"/>
      <c r="I42" s="237"/>
      <c r="J42" s="237">
        <v>276550.36166633503</v>
      </c>
      <c r="K42" s="237"/>
      <c r="L42" s="237"/>
      <c r="M42" s="238">
        <v>0.45791184139155844</v>
      </c>
      <c r="N42" s="237">
        <v>430252.45635520399</v>
      </c>
      <c r="O42" s="238">
        <v>0.4595825554622493</v>
      </c>
      <c r="P42" s="238">
        <v>0.18277465695918402</v>
      </c>
      <c r="Q42" s="238">
        <v>0.55578337978930015</v>
      </c>
      <c r="R42" s="237">
        <v>153702.09468886897</v>
      </c>
      <c r="S42" s="247"/>
      <c r="T42" s="247"/>
      <c r="AE42" s="1" t="s">
        <v>171</v>
      </c>
    </row>
    <row r="43" spans="2:31" s="4" customFormat="1" hidden="1" x14ac:dyDescent="0.25">
      <c r="B43" s="239" t="s">
        <v>105</v>
      </c>
      <c r="C43" s="248"/>
      <c r="D43" s="248"/>
      <c r="E43" s="240"/>
      <c r="F43" s="240"/>
      <c r="G43" s="240"/>
      <c r="H43" s="240"/>
      <c r="I43" s="240"/>
      <c r="J43" s="240">
        <v>327387.63833385095</v>
      </c>
      <c r="K43" s="240"/>
      <c r="L43" s="240"/>
      <c r="M43" s="243">
        <v>0.54208815860874948</v>
      </c>
      <c r="N43" s="240">
        <v>505927.5436448183</v>
      </c>
      <c r="O43" s="243">
        <v>0.54041637636826456</v>
      </c>
      <c r="P43" s="243">
        <v>0.21492203442423372</v>
      </c>
      <c r="Q43" s="241">
        <v>0.54534711884540576</v>
      </c>
      <c r="R43" s="242">
        <v>178539.90531096736</v>
      </c>
      <c r="S43" s="249"/>
      <c r="T43" s="249"/>
      <c r="AE43" s="1" t="s">
        <v>172</v>
      </c>
    </row>
    <row r="44" spans="2:31" s="4" customFormat="1" hidden="1" x14ac:dyDescent="0.25">
      <c r="B44" s="244" t="s">
        <v>173</v>
      </c>
      <c r="C44" s="244"/>
      <c r="D44" s="244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174</v>
      </c>
    </row>
    <row r="45" spans="2:31" s="4" customFormat="1" hidden="1" x14ac:dyDescent="0.25">
      <c r="B45" s="244" t="s">
        <v>175</v>
      </c>
      <c r="C45" s="244"/>
      <c r="D45" s="244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176</v>
      </c>
    </row>
    <row r="46" spans="2:31" s="4" customFormat="1" ht="7.5" hidden="1" customHeight="1" x14ac:dyDescent="0.25">
      <c r="B46" s="245"/>
      <c r="C46" s="245"/>
      <c r="D46" s="245"/>
      <c r="E46" s="245"/>
      <c r="F46" s="245"/>
      <c r="G46" s="245"/>
      <c r="H46" s="245"/>
      <c r="I46" s="245"/>
      <c r="J46" s="245"/>
      <c r="K46" s="245"/>
      <c r="L46" s="245"/>
      <c r="M46" s="245"/>
      <c r="N46" s="245"/>
      <c r="O46" s="245"/>
      <c r="P46" s="245"/>
      <c r="Q46" s="245"/>
      <c r="R46" s="245"/>
      <c r="AE46" s="1" t="s">
        <v>177</v>
      </c>
    </row>
    <row r="47" spans="2:31" s="4" customFormat="1" hidden="1" x14ac:dyDescent="0.25">
      <c r="B47" s="278" t="s">
        <v>178</v>
      </c>
      <c r="C47" s="278"/>
      <c r="D47" s="278"/>
      <c r="E47" s="278"/>
      <c r="F47" s="278"/>
      <c r="G47" s="278"/>
      <c r="H47" s="278"/>
      <c r="I47" s="278"/>
      <c r="J47" s="278"/>
      <c r="K47" s="278"/>
      <c r="L47" s="278"/>
      <c r="M47" s="278"/>
      <c r="N47" s="278"/>
      <c r="O47" s="278"/>
      <c r="P47" s="278"/>
      <c r="Q47" s="278"/>
      <c r="R47" s="278"/>
      <c r="S47" s="49"/>
      <c r="T47" s="49"/>
      <c r="AE47" s="1" t="s">
        <v>179</v>
      </c>
    </row>
    <row r="48" spans="2:31" s="4" customFormat="1" hidden="1" x14ac:dyDescent="0.25">
      <c r="AE48" s="1"/>
    </row>
    <row r="49" spans="5:12" hidden="1" x14ac:dyDescent="0.25">
      <c r="E49" s="127"/>
      <c r="F49" s="127"/>
      <c r="G49" s="127"/>
      <c r="H49" s="127"/>
      <c r="I49" s="127"/>
      <c r="J49" s="127">
        <v>0.54208815860874948</v>
      </c>
      <c r="K49" s="127"/>
      <c r="L49" s="127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6" t="s">
        <v>293</v>
      </c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7">
        <v>2020</v>
      </c>
      <c r="D123" s="187">
        <v>2021</v>
      </c>
      <c r="E123" s="187">
        <v>2022</v>
      </c>
      <c r="F123" s="187">
        <v>2023</v>
      </c>
      <c r="G123" s="175" t="str">
        <f>CONCATENATE("var. ",RIGHT(F123,2),"/",RIGHT(E123,2))</f>
        <v>var. 23/22</v>
      </c>
      <c r="H123" s="175" t="str">
        <f>CONCATENATE("dif. ",RIGHT(F123,2),"/",RIGHT(E123,2))</f>
        <v>dif. 23/22</v>
      </c>
      <c r="I123" s="175" t="str">
        <f>CONCATENATE("%/s total España ",RIGHT(F123,4))</f>
        <v>%/s total España 2023</v>
      </c>
      <c r="J123" s="187">
        <v>2024</v>
      </c>
      <c r="K123" s="175" t="str">
        <f>CONCATENATE("%/s total España ",RIGHT(J123,4))</f>
        <v>%/s total España 2024</v>
      </c>
      <c r="L123" s="175" t="str">
        <f>CONCATENATE("var. ",RIGHT(J123,2),"/",RIGHT(F123,2))</f>
        <v>var. 24/23</v>
      </c>
      <c r="M123" s="175" t="str">
        <f>CONCATENATE("dif. ",RIGHT(J123,2),"/",RIGHT(F123,2))</f>
        <v>dif. 24/23</v>
      </c>
      <c r="N123" s="175" t="str">
        <f>CONCATENATE("var. ",RIGHT(J123,2),"/",RIGHT(D123,2))</f>
        <v>var. 24/21</v>
      </c>
      <c r="O123" s="175" t="str">
        <f>CONCATENATE("dif. ",RIGHT(J123,2),"/",RIGHT(D123,2))</f>
        <v>dif. 24/21</v>
      </c>
      <c r="Z123" s="1"/>
      <c r="AE123"/>
    </row>
    <row r="124" spans="2:31" ht="18.75" x14ac:dyDescent="0.3">
      <c r="B124" s="233" t="s">
        <v>168</v>
      </c>
      <c r="C124" s="234">
        <v>12633</v>
      </c>
      <c r="D124" s="234">
        <v>20161</v>
      </c>
      <c r="E124" s="234">
        <v>37751</v>
      </c>
      <c r="F124" s="234">
        <v>51166</v>
      </c>
      <c r="G124" s="235">
        <f t="shared" ref="G124:G129" si="8">F124/E124-1</f>
        <v>0.3553548250377474</v>
      </c>
      <c r="H124" s="234">
        <f t="shared" ref="H124:H129" si="9">F124-E124</f>
        <v>13415</v>
      </c>
      <c r="I124" s="235"/>
      <c r="J124" s="234">
        <v>43737</v>
      </c>
      <c r="K124" s="235"/>
      <c r="L124" s="235">
        <f t="shared" ref="L124:L129" si="10">J124/F124-1</f>
        <v>-0.14519407418989172</v>
      </c>
      <c r="M124" s="234">
        <f t="shared" ref="M124:M129" si="11">J124-F124</f>
        <v>-7429</v>
      </c>
      <c r="N124" s="235">
        <f t="shared" ref="N124:N129" si="12">J124/D124-1</f>
        <v>1.169386439164724</v>
      </c>
      <c r="O124" s="234">
        <f t="shared" ref="O124:O129" si="13">J124-D124</f>
        <v>23576</v>
      </c>
      <c r="Z124" s="1"/>
      <c r="AE124"/>
    </row>
    <row r="125" spans="2:31" ht="18.75" x14ac:dyDescent="0.3">
      <c r="B125" s="233" t="s">
        <v>169</v>
      </c>
      <c r="C125" s="234">
        <v>2339</v>
      </c>
      <c r="D125" s="234">
        <v>4950</v>
      </c>
      <c r="E125" s="234">
        <v>6762</v>
      </c>
      <c r="F125" s="234">
        <v>20250</v>
      </c>
      <c r="G125" s="235">
        <f t="shared" si="8"/>
        <v>1.9946761313220942</v>
      </c>
      <c r="H125" s="234">
        <f t="shared" si="9"/>
        <v>13488</v>
      </c>
      <c r="I125" s="235">
        <f>F125/$F$7</f>
        <v>1.9076778144135658</v>
      </c>
      <c r="J125" s="234">
        <v>11054</v>
      </c>
      <c r="K125" s="235">
        <f>J125/$J$125</f>
        <v>1</v>
      </c>
      <c r="L125" s="235">
        <f t="shared" si="10"/>
        <v>-0.45412345679012345</v>
      </c>
      <c r="M125" s="234">
        <f t="shared" si="11"/>
        <v>-9196</v>
      </c>
      <c r="N125" s="235">
        <f t="shared" si="12"/>
        <v>1.2331313131313131</v>
      </c>
      <c r="O125" s="234">
        <f t="shared" si="13"/>
        <v>6104</v>
      </c>
      <c r="Z125" s="1"/>
      <c r="AE125"/>
    </row>
    <row r="126" spans="2:31" ht="15.75" x14ac:dyDescent="0.25">
      <c r="B126" s="236" t="s">
        <v>102</v>
      </c>
      <c r="C126" s="237">
        <v>681</v>
      </c>
      <c r="D126" s="237">
        <v>2535</v>
      </c>
      <c r="E126" s="237">
        <v>3247</v>
      </c>
      <c r="F126" s="237">
        <v>5439</v>
      </c>
      <c r="G126" s="238">
        <f t="shared" si="8"/>
        <v>0.67508469356328926</v>
      </c>
      <c r="H126" s="237">
        <f t="shared" si="9"/>
        <v>2192</v>
      </c>
      <c r="I126" s="238">
        <f>F126/$F$7</f>
        <v>0.51238813000471028</v>
      </c>
      <c r="J126" s="237">
        <v>3803</v>
      </c>
      <c r="K126" s="238">
        <f>J126/$J$125</f>
        <v>0.34403835715578074</v>
      </c>
      <c r="L126" s="238">
        <f t="shared" si="10"/>
        <v>-0.30079058650487223</v>
      </c>
      <c r="M126" s="237">
        <f t="shared" si="11"/>
        <v>-1636</v>
      </c>
      <c r="N126" s="238">
        <f t="shared" si="12"/>
        <v>0.50019723865877719</v>
      </c>
      <c r="O126" s="237">
        <f t="shared" si="13"/>
        <v>1268</v>
      </c>
      <c r="Z126" s="1"/>
      <c r="AE126"/>
    </row>
    <row r="127" spans="2:31" x14ac:dyDescent="0.25">
      <c r="B127" s="239" t="s">
        <v>105</v>
      </c>
      <c r="C127" s="240">
        <v>1658</v>
      </c>
      <c r="D127" s="240">
        <v>2415</v>
      </c>
      <c r="E127" s="240">
        <v>3515</v>
      </c>
      <c r="F127" s="240">
        <v>14811</v>
      </c>
      <c r="G127" s="241">
        <f t="shared" si="8"/>
        <v>3.2136557610241825</v>
      </c>
      <c r="H127" s="242">
        <f t="shared" si="9"/>
        <v>11296</v>
      </c>
      <c r="I127" s="243">
        <f>F127/$F$7</f>
        <v>1.3952896844088554</v>
      </c>
      <c r="J127" s="240">
        <v>7251</v>
      </c>
      <c r="K127" s="243">
        <f>J127/$J$125</f>
        <v>0.65596164284421932</v>
      </c>
      <c r="L127" s="241">
        <f t="shared" si="10"/>
        <v>-0.51043143609479436</v>
      </c>
      <c r="M127" s="242">
        <f t="shared" si="11"/>
        <v>-7560</v>
      </c>
      <c r="N127" s="241">
        <f t="shared" si="12"/>
        <v>2.0024844720496895</v>
      </c>
      <c r="O127" s="242">
        <f t="shared" si="13"/>
        <v>4836</v>
      </c>
      <c r="Z127" s="1"/>
      <c r="AE127"/>
    </row>
    <row r="128" spans="2:31" x14ac:dyDescent="0.25">
      <c r="B128" s="244" t="s">
        <v>173</v>
      </c>
      <c r="C128" s="29">
        <v>1479</v>
      </c>
      <c r="D128" s="29">
        <v>1203</v>
      </c>
      <c r="E128" s="29">
        <v>1728</v>
      </c>
      <c r="F128" s="29">
        <v>11905</v>
      </c>
      <c r="G128" s="22">
        <f t="shared" si="8"/>
        <v>5.8894675925925926</v>
      </c>
      <c r="H128" s="20">
        <f t="shared" si="9"/>
        <v>10177</v>
      </c>
      <c r="I128" s="31">
        <f>F128/$F$7</f>
        <v>1.1215261422515308</v>
      </c>
      <c r="J128" s="29">
        <v>5841</v>
      </c>
      <c r="K128" s="31">
        <f>J128/$J$125</f>
        <v>0.52840600687533923</v>
      </c>
      <c r="L128" s="22">
        <f t="shared" si="10"/>
        <v>-0.50936581268374637</v>
      </c>
      <c r="M128" s="20">
        <f t="shared" si="11"/>
        <v>-6064</v>
      </c>
      <c r="N128" s="22">
        <f t="shared" si="12"/>
        <v>3.855361596009975</v>
      </c>
      <c r="O128" s="20">
        <f t="shared" si="13"/>
        <v>4638</v>
      </c>
      <c r="Z128" s="1"/>
      <c r="AE128"/>
    </row>
    <row r="129" spans="2:31" x14ac:dyDescent="0.25">
      <c r="B129" s="244" t="s">
        <v>175</v>
      </c>
      <c r="C129" s="29">
        <f>C127-C128</f>
        <v>179</v>
      </c>
      <c r="D129" s="29">
        <f>D127-D128</f>
        <v>1212</v>
      </c>
      <c r="E129" s="29">
        <f>E127-E128</f>
        <v>1787</v>
      </c>
      <c r="F129" s="29">
        <f>F127-F128</f>
        <v>2906</v>
      </c>
      <c r="G129" s="22">
        <f t="shared" si="8"/>
        <v>0.62618914381645219</v>
      </c>
      <c r="H129" s="20">
        <f t="shared" si="9"/>
        <v>1119</v>
      </c>
      <c r="I129" s="31">
        <f>F129/$F$7</f>
        <v>0.27376354215732451</v>
      </c>
      <c r="J129" s="29">
        <f>J127-J128</f>
        <v>1410</v>
      </c>
      <c r="K129" s="31">
        <f>J129/$J$125</f>
        <v>0.12755563596888003</v>
      </c>
      <c r="L129" s="22">
        <f t="shared" si="10"/>
        <v>-0.51479697178251893</v>
      </c>
      <c r="M129" s="20">
        <f t="shared" si="11"/>
        <v>-1496</v>
      </c>
      <c r="N129" s="22">
        <f t="shared" si="12"/>
        <v>0.16336633663366329</v>
      </c>
      <c r="O129" s="20">
        <f t="shared" si="13"/>
        <v>198</v>
      </c>
      <c r="Z129" s="1"/>
      <c r="AE129"/>
    </row>
    <row r="130" spans="2:31" x14ac:dyDescent="0.25">
      <c r="B130" s="245"/>
      <c r="C130" s="245"/>
      <c r="D130" s="245"/>
      <c r="E130" s="245"/>
      <c r="F130" s="245"/>
      <c r="G130" s="245"/>
      <c r="H130" s="245"/>
      <c r="I130" s="245"/>
      <c r="J130" s="245"/>
      <c r="K130" s="245"/>
      <c r="L130" s="245"/>
      <c r="M130" s="245"/>
      <c r="N130" s="245"/>
      <c r="O130" s="245"/>
      <c r="Z130" s="1"/>
      <c r="AE130"/>
    </row>
    <row r="131" spans="2:31" x14ac:dyDescent="0.25">
      <c r="B131" s="173" t="s">
        <v>178</v>
      </c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E5A1B-C5D7-4B60-8704-D190C1ACD99F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93FAD-53F1-4F2E-A5D2-DBE798447976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185</v>
      </c>
      <c r="G1" s="232"/>
      <c r="H1" s="232"/>
      <c r="I1" s="232"/>
      <c r="K1" s="232"/>
    </row>
    <row r="3" spans="1:31" s="4" customFormat="1" ht="25.5" customHeight="1" thickBot="1" x14ac:dyDescent="0.3">
      <c r="B3" s="66" t="s">
        <v>294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0" t="s">
        <v>253</v>
      </c>
      <c r="D5" s="250" t="s">
        <v>254</v>
      </c>
      <c r="E5" s="250" t="s">
        <v>255</v>
      </c>
      <c r="F5" s="251" t="str">
        <f>CONCATENATE("%/s total Tenerife ",RIGHT(E5,4))</f>
        <v>%/s total Tenerife 2022</v>
      </c>
      <c r="G5" s="250" t="s">
        <v>256</v>
      </c>
      <c r="H5" s="251" t="str">
        <f>CONCATENATE("var. ",RIGHT(G5,2),"/",RIGHT(E5,2))</f>
        <v>var. 23/22</v>
      </c>
      <c r="I5" s="251" t="str">
        <f>CONCATENATE("dif. ",RIGHT(G5,2),"/",RIGHT(E5,2))</f>
        <v>dif. 23/22</v>
      </c>
      <c r="J5" s="251" t="str">
        <f>CONCATENATE("%/s total Tenerife ",RIGHT(G5,4))</f>
        <v>%/s total Tenerife 2023</v>
      </c>
      <c r="K5" s="250" t="s">
        <v>257</v>
      </c>
      <c r="L5" s="251" t="str">
        <f>CONCATENATE("var. ",RIGHT(K5,2),"/",RIGHT(G5,2))</f>
        <v>var. 24/23</v>
      </c>
      <c r="M5" s="251" t="str">
        <f>CONCATENATE("dif. ",RIGHT(K5,2),"/",RIGHT(G5,2))</f>
        <v>dif. 24/23</v>
      </c>
      <c r="N5" s="251" t="str">
        <f>CONCATENATE("%/s total Tenerife ",RIGHT(K5,4))</f>
        <v>%/s total Tenerife 2024</v>
      </c>
      <c r="O5" s="250" t="s">
        <v>258</v>
      </c>
      <c r="P5" s="251" t="str">
        <f>CONCATENATE("var. ",RIGHT(O5,2),"/",RIGHT(K5,2))</f>
        <v>var. 25/24</v>
      </c>
      <c r="Q5" s="251" t="str">
        <f>CONCATENATE("dif. ",RIGHT(O5,2),"/",RIGHT(K5,2))</f>
        <v>dif. 25/24</v>
      </c>
      <c r="R5" s="251" t="str">
        <f>CONCATENATE("var. ",RIGHT(O5,2),"/",RIGHT(C5,2))</f>
        <v>var. 25/20</v>
      </c>
      <c r="S5" s="251" t="str">
        <f>CONCATENATE("dif. ",RIGHT(O5,2),"/",RIGHT(C5,2))</f>
        <v>dif. 25/20</v>
      </c>
      <c r="T5" s="251" t="str">
        <f>CONCATENATE("%/s total Tenerife ",RIGHT(O5,4))</f>
        <v>%/s total Tenerife 2025</v>
      </c>
      <c r="AE5" s="1"/>
    </row>
    <row r="6" spans="1:31" ht="18.75" x14ac:dyDescent="0.3">
      <c r="A6" s="4"/>
      <c r="B6" s="233" t="s">
        <v>186</v>
      </c>
      <c r="C6" s="252">
        <v>1123</v>
      </c>
      <c r="D6" s="252">
        <v>787</v>
      </c>
      <c r="E6" s="252">
        <v>1482</v>
      </c>
      <c r="F6" s="253">
        <f>E6/$E$6</f>
        <v>1</v>
      </c>
      <c r="G6" s="252">
        <v>10615</v>
      </c>
      <c r="H6" s="253">
        <f>G6/E6-1</f>
        <v>6.162618083670715</v>
      </c>
      <c r="I6" s="252">
        <f>G6-E6</f>
        <v>9133</v>
      </c>
      <c r="J6" s="253">
        <f>G6/$G$6</f>
        <v>1</v>
      </c>
      <c r="K6" s="252">
        <v>5673</v>
      </c>
      <c r="L6" s="253">
        <f t="shared" ref="L6:L12" si="0">K6/G6-1</f>
        <v>-0.46556759302873296</v>
      </c>
      <c r="M6" s="252">
        <f t="shared" ref="M6:M12" si="1">K6-G6</f>
        <v>-4942</v>
      </c>
      <c r="N6" s="253">
        <f>K6/$K$6</f>
        <v>1</v>
      </c>
      <c r="O6" s="252">
        <v>3481</v>
      </c>
      <c r="P6" s="253">
        <f t="shared" ref="P6:P11" si="2">O6/K6-1</f>
        <v>-0.38639167988718492</v>
      </c>
      <c r="Q6" s="252">
        <f t="shared" ref="Q6:Q12" si="3">O6-K6</f>
        <v>-2192</v>
      </c>
      <c r="R6" s="253">
        <f>O6/C6-1</f>
        <v>2.0997328584149599</v>
      </c>
      <c r="S6" s="252">
        <f>O6-C6</f>
        <v>2358</v>
      </c>
      <c r="T6" s="253">
        <f>O6/$O$6</f>
        <v>1</v>
      </c>
      <c r="V6" s="29"/>
      <c r="W6" s="81"/>
      <c r="AE6" s="1" t="s">
        <v>170</v>
      </c>
    </row>
    <row r="7" spans="1:31" s="4" customFormat="1" x14ac:dyDescent="0.25">
      <c r="B7" s="254" t="s">
        <v>187</v>
      </c>
      <c r="C7" s="255">
        <v>773</v>
      </c>
      <c r="D7" s="255">
        <v>787</v>
      </c>
      <c r="E7" s="255">
        <v>1482</v>
      </c>
      <c r="F7" s="256">
        <f t="shared" ref="F7:F12" si="4">E7/$E$6</f>
        <v>1</v>
      </c>
      <c r="G7" s="255">
        <v>10585</v>
      </c>
      <c r="H7" s="257">
        <f>G7/E7-1</f>
        <v>6.1423751686909585</v>
      </c>
      <c r="I7" s="258">
        <f>G7-E7</f>
        <v>9103</v>
      </c>
      <c r="J7" s="256">
        <f>G7/$G$6</f>
        <v>0.99717381064531319</v>
      </c>
      <c r="K7" s="255">
        <v>5640</v>
      </c>
      <c r="L7" s="259">
        <f t="shared" si="0"/>
        <v>-0.46717052432687767</v>
      </c>
      <c r="M7" s="260">
        <f t="shared" si="1"/>
        <v>-4945</v>
      </c>
      <c r="N7" s="256">
        <f>K7/$K$6</f>
        <v>0.99418297197250127</v>
      </c>
      <c r="O7" s="255">
        <v>3433</v>
      </c>
      <c r="P7" s="257">
        <f t="shared" si="2"/>
        <v>-0.39131205673758862</v>
      </c>
      <c r="Q7" s="258">
        <f t="shared" si="3"/>
        <v>-2207</v>
      </c>
      <c r="R7" s="257">
        <f t="shared" ref="R7:R10" si="5">O7/C7-1</f>
        <v>3.4411384217335055</v>
      </c>
      <c r="S7" s="258">
        <f t="shared" ref="S7:S10" si="6">O7-C7</f>
        <v>2660</v>
      </c>
      <c r="T7" s="256">
        <f>O7/$O$6</f>
        <v>0.98621085894857796</v>
      </c>
      <c r="V7" s="29"/>
      <c r="W7" s="81"/>
      <c r="AE7" s="1" t="s">
        <v>172</v>
      </c>
    </row>
    <row r="8" spans="1:31" s="4" customFormat="1" x14ac:dyDescent="0.25">
      <c r="B8" s="99" t="s">
        <v>64</v>
      </c>
      <c r="C8" s="261">
        <v>0</v>
      </c>
      <c r="D8" s="261">
        <v>787</v>
      </c>
      <c r="E8" s="261">
        <v>0</v>
      </c>
      <c r="F8" s="262">
        <f t="shared" si="4"/>
        <v>0</v>
      </c>
      <c r="G8" s="261">
        <v>0</v>
      </c>
      <c r="H8" s="263" t="str">
        <f>IFERROR(G8/E8-1,"-")</f>
        <v>-</v>
      </c>
      <c r="I8" s="264">
        <f t="shared" ref="I8:I12" si="7">G8-E8</f>
        <v>0</v>
      </c>
      <c r="J8" s="262">
        <f t="shared" ref="J8:J12" si="8">G8/$G$6</f>
        <v>0</v>
      </c>
      <c r="K8" s="261">
        <v>0</v>
      </c>
      <c r="L8" s="265" t="str">
        <f>IFERROR(K8/G8-1,"-")</f>
        <v>-</v>
      </c>
      <c r="M8" s="266" t="str">
        <f>IF(G8=0,"nd",K8-G8)</f>
        <v>nd</v>
      </c>
      <c r="N8" s="267">
        <f t="shared" ref="N8:N12" si="9">K8/$K$6</f>
        <v>0</v>
      </c>
      <c r="O8" s="261">
        <v>0</v>
      </c>
      <c r="P8" s="265" t="str">
        <f>IFERROR(O8/K8-1,"-")</f>
        <v>-</v>
      </c>
      <c r="Q8" s="268">
        <f t="shared" si="3"/>
        <v>0</v>
      </c>
      <c r="R8" s="265" t="str">
        <f>IFERROR(O8/C8-1,"-")</f>
        <v>-</v>
      </c>
      <c r="S8" s="268">
        <f t="shared" si="6"/>
        <v>0</v>
      </c>
      <c r="T8" s="267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63</v>
      </c>
      <c r="C9" s="261">
        <v>0</v>
      </c>
      <c r="D9" s="261">
        <v>0</v>
      </c>
      <c r="E9" s="261">
        <v>0</v>
      </c>
      <c r="F9" s="267">
        <f t="shared" si="4"/>
        <v>0</v>
      </c>
      <c r="G9" s="261">
        <v>0</v>
      </c>
      <c r="H9" s="263" t="str">
        <f>IFERROR(G9/E9-1,"-")</f>
        <v>-</v>
      </c>
      <c r="I9" s="268">
        <f t="shared" si="7"/>
        <v>0</v>
      </c>
      <c r="J9" s="267">
        <f t="shared" si="8"/>
        <v>0</v>
      </c>
      <c r="K9" s="261">
        <v>0</v>
      </c>
      <c r="L9" s="265" t="str">
        <f>IFERROR(K9/G9-1,"-")</f>
        <v>-</v>
      </c>
      <c r="M9" s="266" t="str">
        <f>IF(G9=0,"nd",K9-G9)</f>
        <v>nd</v>
      </c>
      <c r="N9" s="267">
        <f t="shared" si="9"/>
        <v>0</v>
      </c>
      <c r="O9" s="261">
        <v>0</v>
      </c>
      <c r="P9" s="265" t="e">
        <f t="shared" si="2"/>
        <v>#DIV/0!</v>
      </c>
      <c r="Q9" s="268">
        <f t="shared" si="3"/>
        <v>0</v>
      </c>
      <c r="R9" s="269" t="e">
        <f t="shared" si="5"/>
        <v>#DIV/0!</v>
      </c>
      <c r="S9" s="268">
        <f t="shared" si="6"/>
        <v>0</v>
      </c>
      <c r="T9" s="267">
        <f t="shared" si="10"/>
        <v>0</v>
      </c>
      <c r="V9" s="29"/>
      <c r="W9" s="81"/>
      <c r="AE9" s="1"/>
    </row>
    <row r="10" spans="1:31" s="4" customFormat="1" x14ac:dyDescent="0.25">
      <c r="B10" s="254" t="s">
        <v>188</v>
      </c>
      <c r="C10" s="270">
        <v>350</v>
      </c>
      <c r="D10" s="270">
        <v>0</v>
      </c>
      <c r="E10" s="270">
        <v>0</v>
      </c>
      <c r="F10" s="271">
        <f>IFERROR(E10/$E$6,"-")</f>
        <v>0</v>
      </c>
      <c r="G10" s="270">
        <v>0</v>
      </c>
      <c r="H10" s="259" t="str">
        <f>IFERROR(G10/E10-1,"-")</f>
        <v>-</v>
      </c>
      <c r="I10" s="260">
        <f>IFERROR(G10-E10,"-")</f>
        <v>0</v>
      </c>
      <c r="J10" s="271">
        <f>IFERROR(G10/$G$6,"-")</f>
        <v>0</v>
      </c>
      <c r="K10" s="270">
        <v>0</v>
      </c>
      <c r="L10" s="259" t="str">
        <f>IFERROR(K10/G10-1,"-")</f>
        <v>-</v>
      </c>
      <c r="M10" s="260">
        <f>IFERROR(K10-G10,"-")</f>
        <v>0</v>
      </c>
      <c r="N10" s="271">
        <f>IFERROR(K10/$K$6,"-")</f>
        <v>0</v>
      </c>
      <c r="O10" s="270">
        <v>0</v>
      </c>
      <c r="P10" s="259" t="str">
        <f>IFERROR(O10/K10-1,"-")</f>
        <v>-</v>
      </c>
      <c r="Q10" s="260">
        <f>IFERROR(O10-K10,"-")</f>
        <v>0</v>
      </c>
      <c r="R10" s="259">
        <f t="shared" si="5"/>
        <v>-1</v>
      </c>
      <c r="S10" s="260">
        <f t="shared" si="6"/>
        <v>-350</v>
      </c>
      <c r="T10" s="271">
        <f>IFERROR(O10/$O$6,"-")</f>
        <v>0</v>
      </c>
      <c r="V10" s="29"/>
      <c r="W10" s="81"/>
      <c r="AE10" s="1"/>
    </row>
    <row r="11" spans="1:31" s="4" customFormat="1" hidden="1" x14ac:dyDescent="0.25">
      <c r="B11" s="99" t="s">
        <v>64</v>
      </c>
      <c r="C11" s="261">
        <v>179</v>
      </c>
      <c r="D11" s="261">
        <v>0</v>
      </c>
      <c r="E11" s="261">
        <v>0</v>
      </c>
      <c r="F11" s="267">
        <f t="shared" si="4"/>
        <v>0</v>
      </c>
      <c r="G11" s="261">
        <v>0</v>
      </c>
      <c r="H11" s="269" t="e">
        <f t="shared" ref="H11:H12" si="11">G11/E11-1</f>
        <v>#DIV/0!</v>
      </c>
      <c r="I11" s="268">
        <f t="shared" si="7"/>
        <v>0</v>
      </c>
      <c r="J11" s="267">
        <f t="shared" si="8"/>
        <v>0</v>
      </c>
      <c r="K11" s="261">
        <v>0</v>
      </c>
      <c r="L11" s="265" t="e">
        <f>K11/G11-1</f>
        <v>#DIV/0!</v>
      </c>
      <c r="M11" s="268">
        <f t="shared" si="1"/>
        <v>0</v>
      </c>
      <c r="N11" s="267">
        <f t="shared" si="9"/>
        <v>0</v>
      </c>
      <c r="O11" s="261">
        <v>0</v>
      </c>
      <c r="P11" s="269" t="e">
        <f t="shared" si="2"/>
        <v>#DIV/0!</v>
      </c>
      <c r="Q11" s="268">
        <f t="shared" si="3"/>
        <v>0</v>
      </c>
      <c r="R11" s="269" t="e">
        <f t="shared" ref="R11:R12" si="12">O11/D11-1</f>
        <v>#DIV/0!</v>
      </c>
      <c r="S11" s="268">
        <f t="shared" ref="S11:S12" si="13">O11-D11</f>
        <v>0</v>
      </c>
      <c r="T11" s="267">
        <f t="shared" si="10"/>
        <v>0</v>
      </c>
      <c r="V11" s="29"/>
      <c r="W11" s="81"/>
      <c r="AE11" s="1"/>
    </row>
    <row r="12" spans="1:31" s="4" customFormat="1" hidden="1" x14ac:dyDescent="0.25">
      <c r="B12" s="99" t="s">
        <v>63</v>
      </c>
      <c r="C12" s="261" t="e">
        <v>#REF!</v>
      </c>
      <c r="D12" s="261" t="e">
        <v>#REF!</v>
      </c>
      <c r="E12" s="261" t="e">
        <v>#REF!</v>
      </c>
      <c r="F12" s="267" t="e">
        <f t="shared" si="4"/>
        <v>#REF!</v>
      </c>
      <c r="G12" s="261" t="e">
        <v>#REF!</v>
      </c>
      <c r="H12" s="269" t="e">
        <f t="shared" si="11"/>
        <v>#REF!</v>
      </c>
      <c r="I12" s="268" t="e">
        <f t="shared" si="7"/>
        <v>#REF!</v>
      </c>
      <c r="J12" s="267" t="e">
        <f t="shared" si="8"/>
        <v>#REF!</v>
      </c>
      <c r="K12" s="261" t="e">
        <v>#REF!</v>
      </c>
      <c r="L12" s="265" t="e">
        <f t="shared" si="0"/>
        <v>#REF!</v>
      </c>
      <c r="M12" s="268" t="e">
        <f t="shared" si="1"/>
        <v>#REF!</v>
      </c>
      <c r="N12" s="267" t="e">
        <f t="shared" si="9"/>
        <v>#REF!</v>
      </c>
      <c r="O12" s="261" t="e">
        <v>#REF!</v>
      </c>
      <c r="P12" s="269" t="e">
        <f>O12/K12-1</f>
        <v>#REF!</v>
      </c>
      <c r="Q12" s="268" t="e">
        <f t="shared" si="3"/>
        <v>#REF!</v>
      </c>
      <c r="R12" s="269" t="e">
        <f t="shared" si="12"/>
        <v>#REF!</v>
      </c>
      <c r="S12" s="268" t="e">
        <f t="shared" si="13"/>
        <v>#REF!</v>
      </c>
      <c r="T12" s="267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5"/>
      <c r="C13" s="245"/>
      <c r="D13" s="245"/>
      <c r="E13" s="245"/>
      <c r="F13" s="245"/>
      <c r="G13" s="245"/>
      <c r="H13" s="245"/>
      <c r="I13" s="245"/>
      <c r="J13" s="245"/>
      <c r="K13" s="245"/>
      <c r="L13" s="272"/>
      <c r="M13" s="245"/>
      <c r="N13" s="245"/>
      <c r="O13" s="245"/>
      <c r="P13" s="245"/>
      <c r="Q13" s="245"/>
      <c r="R13" s="245"/>
      <c r="S13" s="245"/>
      <c r="T13" s="245"/>
      <c r="AE13" s="1" t="s">
        <v>177</v>
      </c>
    </row>
    <row r="14" spans="1:31" s="4" customFormat="1" x14ac:dyDescent="0.25">
      <c r="B14" s="173" t="s">
        <v>178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179</v>
      </c>
    </row>
    <row r="15" spans="1:31" s="4" customFormat="1" x14ac:dyDescent="0.25">
      <c r="AE15" s="1"/>
    </row>
    <row r="18" spans="1:27" x14ac:dyDescent="0.25">
      <c r="A18" t="s">
        <v>189</v>
      </c>
    </row>
    <row r="19" spans="1:27" x14ac:dyDescent="0.25">
      <c r="AA19" t="str">
        <f>CONCATENATE("Hoteles: 
",FIXED(O7,0)," viajeros 
cuota: ",FIXED(T7*100,1),"%")</f>
        <v>Hoteles: 
3.433 viajeros 
cuota: 98,6%</v>
      </c>
    </row>
    <row r="20" spans="1:27" x14ac:dyDescent="0.25">
      <c r="AA20" t="str">
        <f>CONCATENATE("Apartamentos: 
",FIXED(O10,0)," viajeros
cuota: ",FIXED(T10*100,1),"%")</f>
        <v>Apartamentos: 
0 viajeros
cuota: 0,0%</v>
      </c>
    </row>
    <row r="38" spans="2:31" s="4" customFormat="1" ht="15.75" hidden="1" customHeight="1" thickBot="1" x14ac:dyDescent="0.3">
      <c r="B38" s="279" t="s">
        <v>180</v>
      </c>
      <c r="C38" s="279"/>
      <c r="D38" s="279"/>
      <c r="E38" s="279"/>
      <c r="F38" s="279"/>
      <c r="G38" s="279"/>
      <c r="H38" s="279"/>
      <c r="I38" s="279"/>
      <c r="J38" s="279"/>
      <c r="K38" s="279"/>
      <c r="L38" s="279"/>
      <c r="M38" s="279"/>
      <c r="N38" s="279"/>
      <c r="O38" s="279"/>
      <c r="P38" s="279"/>
      <c r="Q38" s="279"/>
      <c r="R38" s="279"/>
      <c r="S38" s="279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181</v>
      </c>
      <c r="O40" s="14">
        <v>2021</v>
      </c>
      <c r="P40" s="14" t="s">
        <v>181</v>
      </c>
      <c r="Q40" s="14" t="s">
        <v>182</v>
      </c>
      <c r="R40" s="14" t="s">
        <v>183</v>
      </c>
      <c r="S40" s="14" t="s">
        <v>184</v>
      </c>
      <c r="T40" s="89"/>
      <c r="AE40" s="1"/>
    </row>
    <row r="41" spans="2:31" s="4" customFormat="1" ht="18.75" hidden="1" x14ac:dyDescent="0.3">
      <c r="B41" s="233" t="s">
        <v>168</v>
      </c>
      <c r="C41" s="234"/>
      <c r="D41" s="234"/>
      <c r="E41" s="234"/>
      <c r="F41" s="234"/>
      <c r="G41" s="234"/>
      <c r="H41" s="234"/>
      <c r="I41" s="234"/>
      <c r="J41" s="234"/>
      <c r="K41" s="234">
        <v>1824653</v>
      </c>
      <c r="L41" s="234"/>
      <c r="M41" s="234"/>
      <c r="N41" s="235"/>
      <c r="O41" s="234">
        <v>2354005</v>
      </c>
      <c r="P41" s="235"/>
      <c r="Q41" s="235">
        <v>1</v>
      </c>
      <c r="R41" s="235">
        <v>0.2901110512519367</v>
      </c>
      <c r="S41" s="234">
        <v>529352</v>
      </c>
      <c r="T41" s="246"/>
      <c r="AE41" s="1"/>
    </row>
    <row r="42" spans="2:31" ht="18.75" hidden="1" x14ac:dyDescent="0.3">
      <c r="B42" s="233" t="s">
        <v>169</v>
      </c>
      <c r="C42" s="234"/>
      <c r="D42" s="234"/>
      <c r="E42" s="234"/>
      <c r="F42" s="234"/>
      <c r="G42" s="234"/>
      <c r="H42" s="234"/>
      <c r="I42" s="234"/>
      <c r="J42" s="234"/>
      <c r="K42" s="234">
        <v>603938</v>
      </c>
      <c r="L42" s="234"/>
      <c r="M42" s="234"/>
      <c r="N42" s="235">
        <v>1</v>
      </c>
      <c r="O42" s="234">
        <v>936181</v>
      </c>
      <c r="P42" s="235">
        <v>1</v>
      </c>
      <c r="Q42" s="235">
        <v>0.39769711619134201</v>
      </c>
      <c r="R42" s="235">
        <v>0.55012766211101138</v>
      </c>
      <c r="S42" s="234">
        <v>332243</v>
      </c>
      <c r="T42" s="246"/>
      <c r="AE42" s="1" t="s">
        <v>170</v>
      </c>
    </row>
    <row r="43" spans="2:31" ht="15.75" hidden="1" x14ac:dyDescent="0.25">
      <c r="B43" s="236" t="s">
        <v>102</v>
      </c>
      <c r="C43" s="237"/>
      <c r="D43" s="237"/>
      <c r="E43" s="237"/>
      <c r="F43" s="237"/>
      <c r="G43" s="237"/>
      <c r="H43" s="237"/>
      <c r="I43" s="237"/>
      <c r="J43" s="237"/>
      <c r="K43" s="237">
        <v>276550.36166633503</v>
      </c>
      <c r="L43" s="237"/>
      <c r="M43" s="237"/>
      <c r="N43" s="238">
        <v>0.45791184139155844</v>
      </c>
      <c r="O43" s="237">
        <v>430252.45635520399</v>
      </c>
      <c r="P43" s="238">
        <v>0.4595825554622493</v>
      </c>
      <c r="Q43" s="238">
        <v>0.18277465695918402</v>
      </c>
      <c r="R43" s="238">
        <v>0.55578337978930015</v>
      </c>
      <c r="S43" s="237">
        <v>153702.09468886897</v>
      </c>
      <c r="T43" s="247"/>
      <c r="AE43" s="1" t="s">
        <v>171</v>
      </c>
    </row>
    <row r="44" spans="2:31" s="4" customFormat="1" hidden="1" x14ac:dyDescent="0.25">
      <c r="B44" s="239" t="s">
        <v>105</v>
      </c>
      <c r="C44" s="240"/>
      <c r="D44" s="240"/>
      <c r="E44" s="240"/>
      <c r="F44" s="240"/>
      <c r="G44" s="240"/>
      <c r="H44" s="240"/>
      <c r="I44" s="240"/>
      <c r="J44" s="240"/>
      <c r="K44" s="240">
        <v>327387.63833385095</v>
      </c>
      <c r="L44" s="240"/>
      <c r="M44" s="240"/>
      <c r="N44" s="243">
        <v>0.54208815860874948</v>
      </c>
      <c r="O44" s="240">
        <v>505927.5436448183</v>
      </c>
      <c r="P44" s="243">
        <v>0.54041637636826456</v>
      </c>
      <c r="Q44" s="243">
        <v>0.21492203442423372</v>
      </c>
      <c r="R44" s="241">
        <v>0.54534711884540576</v>
      </c>
      <c r="S44" s="242">
        <v>178539.90531096736</v>
      </c>
      <c r="T44" s="249"/>
      <c r="AE44" s="1" t="s">
        <v>172</v>
      </c>
    </row>
    <row r="45" spans="2:31" s="4" customFormat="1" hidden="1" x14ac:dyDescent="0.25">
      <c r="B45" s="244" t="s">
        <v>173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174</v>
      </c>
    </row>
    <row r="46" spans="2:31" s="4" customFormat="1" hidden="1" x14ac:dyDescent="0.25">
      <c r="B46" s="244" t="s">
        <v>175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176</v>
      </c>
    </row>
    <row r="47" spans="2:31" s="4" customFormat="1" ht="7.5" hidden="1" customHeight="1" x14ac:dyDescent="0.25">
      <c r="B47" s="245"/>
      <c r="C47" s="245"/>
      <c r="D47" s="245"/>
      <c r="E47" s="245"/>
      <c r="F47" s="245"/>
      <c r="G47" s="245"/>
      <c r="H47" s="245"/>
      <c r="I47" s="245"/>
      <c r="J47" s="245"/>
      <c r="K47" s="245"/>
      <c r="L47" s="245"/>
      <c r="M47" s="245"/>
      <c r="N47" s="245"/>
      <c r="O47" s="245"/>
      <c r="P47" s="245"/>
      <c r="Q47" s="245"/>
      <c r="R47" s="245"/>
      <c r="S47" s="245"/>
      <c r="AE47" s="1" t="s">
        <v>177</v>
      </c>
    </row>
    <row r="48" spans="2:31" s="4" customFormat="1" hidden="1" x14ac:dyDescent="0.25">
      <c r="B48" s="278" t="s">
        <v>178</v>
      </c>
      <c r="C48" s="278"/>
      <c r="D48" s="278"/>
      <c r="E48" s="278"/>
      <c r="F48" s="278"/>
      <c r="G48" s="278"/>
      <c r="H48" s="278"/>
      <c r="I48" s="278"/>
      <c r="J48" s="278"/>
      <c r="K48" s="278"/>
      <c r="L48" s="278"/>
      <c r="M48" s="278"/>
      <c r="N48" s="278"/>
      <c r="O48" s="278"/>
      <c r="P48" s="278"/>
      <c r="Q48" s="278"/>
      <c r="R48" s="278"/>
      <c r="S48" s="278"/>
      <c r="T48" s="49"/>
      <c r="AE48" s="1" t="s">
        <v>179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190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1" t="str">
        <f>CONCATENATE("%/s total Tenerife ",RIGHT(F133,4))</f>
        <v>%/s total Tenerife 2023</v>
      </c>
      <c r="J133" s="187">
        <v>2024</v>
      </c>
      <c r="K133" s="251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3" t="s">
        <v>186</v>
      </c>
      <c r="C134" s="252">
        <v>1123</v>
      </c>
      <c r="D134" s="237">
        <v>2535</v>
      </c>
      <c r="E134" s="237">
        <v>3247</v>
      </c>
      <c r="F134" s="237">
        <v>5439</v>
      </c>
      <c r="G134" s="238">
        <f>F134/E134-1</f>
        <v>0.67508469356328926</v>
      </c>
      <c r="H134" s="237">
        <f>F134-E134</f>
        <v>2192</v>
      </c>
      <c r="I134" s="238">
        <f>F134/F$134</f>
        <v>1</v>
      </c>
      <c r="J134" s="237">
        <v>3803</v>
      </c>
      <c r="K134" s="238">
        <f>J134/J$134</f>
        <v>1</v>
      </c>
      <c r="L134" s="238">
        <f>J134/F134-1</f>
        <v>-0.30079058650487223</v>
      </c>
      <c r="M134" s="237">
        <f>J134-F134</f>
        <v>-1636</v>
      </c>
      <c r="N134" s="238">
        <f>J134/D134-1</f>
        <v>0.50019723865877719</v>
      </c>
      <c r="O134" s="237">
        <f>J134-D134</f>
        <v>1268</v>
      </c>
      <c r="Q134" s="29"/>
      <c r="R134" s="81"/>
      <c r="Z134" s="1" t="s">
        <v>170</v>
      </c>
      <c r="AE134"/>
    </row>
    <row r="135" spans="1:31" s="4" customFormat="1" x14ac:dyDescent="0.25">
      <c r="B135" s="254" t="s">
        <v>187</v>
      </c>
      <c r="C135" s="255">
        <v>773</v>
      </c>
      <c r="D135" s="255">
        <v>2535</v>
      </c>
      <c r="E135" s="255">
        <v>3230</v>
      </c>
      <c r="F135" s="255">
        <v>5378</v>
      </c>
      <c r="G135" s="259">
        <f>IFERROR(F135/E135-1,"-")</f>
        <v>0.66501547987616094</v>
      </c>
      <c r="H135" s="255">
        <f t="shared" ref="H135:H138" si="14">F135-E135</f>
        <v>2148</v>
      </c>
      <c r="I135" s="257">
        <f>F135/F$134</f>
        <v>0.98878470307041733</v>
      </c>
      <c r="J135" s="255">
        <v>3739</v>
      </c>
      <c r="K135" s="256">
        <f t="shared" ref="K135:K138" si="15">J135/J$134</f>
        <v>0.98317118064685771</v>
      </c>
      <c r="L135" s="257">
        <f t="shared" ref="L135:L138" si="16">J135/F135-1</f>
        <v>-0.30476013387876533</v>
      </c>
      <c r="M135" s="258">
        <f t="shared" ref="M135:M138" si="17">J135-F135</f>
        <v>-1639</v>
      </c>
      <c r="N135" s="256">
        <f t="shared" ref="N135:N138" si="18">J135/D135-1</f>
        <v>0.47495069033530579</v>
      </c>
      <c r="O135" s="255">
        <f t="shared" ref="O135:O138" si="19">J135-D135</f>
        <v>1204</v>
      </c>
      <c r="Q135" s="29"/>
      <c r="R135" s="81"/>
      <c r="Z135" s="1" t="s">
        <v>172</v>
      </c>
    </row>
    <row r="136" spans="1:31" s="4" customFormat="1" x14ac:dyDescent="0.25">
      <c r="B136" s="99" t="s">
        <v>64</v>
      </c>
      <c r="C136" s="261">
        <v>0</v>
      </c>
      <c r="D136" s="261">
        <v>0</v>
      </c>
      <c r="E136" s="261">
        <v>0</v>
      </c>
      <c r="F136" s="261">
        <v>0</v>
      </c>
      <c r="G136" s="265" t="str">
        <f t="shared" ref="G136:G138" si="20">IFERROR(F136/E136-1,"-")</f>
        <v>-</v>
      </c>
      <c r="H136" s="261">
        <f t="shared" si="14"/>
        <v>0</v>
      </c>
      <c r="I136" s="269">
        <f t="shared" ref="I136:I138" si="21">F136/F$134</f>
        <v>0</v>
      </c>
      <c r="J136" s="261">
        <v>0</v>
      </c>
      <c r="K136" s="267">
        <f t="shared" si="15"/>
        <v>0</v>
      </c>
      <c r="L136" s="269" t="e">
        <f t="shared" si="16"/>
        <v>#DIV/0!</v>
      </c>
      <c r="M136" s="268">
        <f t="shared" si="17"/>
        <v>0</v>
      </c>
      <c r="N136" s="267" t="e">
        <f t="shared" si="18"/>
        <v>#DIV/0!</v>
      </c>
      <c r="O136" s="261">
        <f t="shared" si="19"/>
        <v>0</v>
      </c>
      <c r="Q136" s="29"/>
      <c r="R136" s="81"/>
      <c r="Z136" s="1"/>
    </row>
    <row r="137" spans="1:31" s="4" customFormat="1" x14ac:dyDescent="0.25">
      <c r="B137" s="99" t="s">
        <v>63</v>
      </c>
      <c r="C137" s="261">
        <v>0</v>
      </c>
      <c r="D137" s="261">
        <v>0</v>
      </c>
      <c r="E137" s="261">
        <v>0</v>
      </c>
      <c r="F137" s="261">
        <v>0</v>
      </c>
      <c r="G137" s="263" t="str">
        <f t="shared" si="20"/>
        <v>-</v>
      </c>
      <c r="H137" s="261">
        <f t="shared" si="14"/>
        <v>0</v>
      </c>
      <c r="I137" s="273">
        <f t="shared" si="21"/>
        <v>0</v>
      </c>
      <c r="J137" s="261">
        <v>0</v>
      </c>
      <c r="K137" s="267">
        <f t="shared" si="15"/>
        <v>0</v>
      </c>
      <c r="L137" s="269" t="e">
        <f t="shared" si="16"/>
        <v>#DIV/0!</v>
      </c>
      <c r="M137" s="268">
        <f t="shared" si="17"/>
        <v>0</v>
      </c>
      <c r="N137" s="267" t="e">
        <f t="shared" si="18"/>
        <v>#DIV/0!</v>
      </c>
      <c r="O137" s="261">
        <f t="shared" si="19"/>
        <v>0</v>
      </c>
      <c r="Q137" s="29"/>
      <c r="R137" s="81"/>
      <c r="Z137" s="1"/>
    </row>
    <row r="138" spans="1:31" s="4" customFormat="1" x14ac:dyDescent="0.25">
      <c r="B138" s="254" t="s">
        <v>188</v>
      </c>
      <c r="C138" s="255">
        <v>179</v>
      </c>
      <c r="D138" s="255">
        <v>0</v>
      </c>
      <c r="E138" s="255">
        <v>0</v>
      </c>
      <c r="F138" s="255">
        <v>0</v>
      </c>
      <c r="G138" s="259" t="str">
        <f t="shared" si="20"/>
        <v>-</v>
      </c>
      <c r="H138" s="255">
        <f t="shared" si="14"/>
        <v>0</v>
      </c>
      <c r="I138" s="257">
        <f t="shared" si="21"/>
        <v>0</v>
      </c>
      <c r="J138" s="255">
        <v>0</v>
      </c>
      <c r="K138" s="256">
        <f t="shared" si="15"/>
        <v>0</v>
      </c>
      <c r="L138" s="257" t="e">
        <f t="shared" si="16"/>
        <v>#DIV/0!</v>
      </c>
      <c r="M138" s="258">
        <f t="shared" si="17"/>
        <v>0</v>
      </c>
      <c r="N138" s="256" t="e">
        <f t="shared" si="18"/>
        <v>#DIV/0!</v>
      </c>
      <c r="O138" s="255">
        <f t="shared" si="19"/>
        <v>0</v>
      </c>
      <c r="Q138" s="29"/>
      <c r="R138" s="81"/>
      <c r="Z138" s="1"/>
    </row>
    <row r="139" spans="1:31" s="4" customFormat="1" ht="7.5" customHeight="1" x14ac:dyDescent="0.25">
      <c r="B139" s="245"/>
      <c r="C139" s="245"/>
      <c r="D139" s="245"/>
      <c r="E139" s="245"/>
      <c r="F139" s="245"/>
      <c r="G139" s="245"/>
      <c r="H139" s="245"/>
      <c r="I139" s="245"/>
      <c r="J139" s="245"/>
      <c r="K139" s="245"/>
      <c r="L139" s="245"/>
      <c r="M139" s="245"/>
      <c r="N139" s="245"/>
      <c r="O139" s="245"/>
      <c r="Z139" s="1" t="s">
        <v>177</v>
      </c>
    </row>
    <row r="140" spans="1:31" s="4" customFormat="1" ht="32.25" customHeight="1" x14ac:dyDescent="0.25">
      <c r="B140" s="317" t="s">
        <v>191</v>
      </c>
      <c r="C140" s="317"/>
      <c r="D140" s="317"/>
      <c r="E140" s="317"/>
      <c r="F140" s="317"/>
      <c r="G140" s="317"/>
      <c r="H140" s="317"/>
      <c r="I140" s="317"/>
      <c r="J140" s="317"/>
      <c r="K140" s="317"/>
      <c r="L140" s="317"/>
      <c r="M140" s="317"/>
      <c r="N140" s="317"/>
      <c r="O140" s="317"/>
      <c r="Z140" s="1" t="s">
        <v>179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250E7-DB7C-448B-87B5-AF8C2A55FF67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185</v>
      </c>
      <c r="G1" s="232"/>
      <c r="H1" s="232"/>
      <c r="I1" s="232"/>
      <c r="K1" s="232"/>
    </row>
    <row r="3" spans="1:31" s="4" customFormat="1" ht="25.5" customHeight="1" thickBot="1" x14ac:dyDescent="0.3">
      <c r="B3" s="66" t="s">
        <v>295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0" t="s">
        <v>253</v>
      </c>
      <c r="D5" s="250" t="s">
        <v>254</v>
      </c>
      <c r="E5" s="250" t="s">
        <v>255</v>
      </c>
      <c r="F5" s="251" t="str">
        <f>CONCATENATE("%/s total Tenerife ",RIGHT(E5,4))</f>
        <v>%/s total Tenerife 2022</v>
      </c>
      <c r="G5" s="250" t="s">
        <v>256</v>
      </c>
      <c r="H5" s="251" t="str">
        <f>CONCATENATE("var. ",RIGHT(G5,2),"/",RIGHT(E5,2))</f>
        <v>var. 23/22</v>
      </c>
      <c r="I5" s="251" t="str">
        <f>CONCATENATE("dif. ",RIGHT(G5,2),"/",RIGHT(E5,2))</f>
        <v>dif. 23/22</v>
      </c>
      <c r="J5" s="251" t="str">
        <f>CONCATENATE("%/s total Tenerife ",RIGHT(G5,4))</f>
        <v>%/s total Tenerife 2023</v>
      </c>
      <c r="K5" s="250" t="s">
        <v>257</v>
      </c>
      <c r="L5" s="251" t="str">
        <f>CONCATENATE("var. ",RIGHT(K5,2),"/",RIGHT(G5,2))</f>
        <v>var. 24/23</v>
      </c>
      <c r="M5" s="251" t="str">
        <f>CONCATENATE("dif. ",RIGHT(K5,2),"/",RIGHT(G5,2))</f>
        <v>dif. 24/23</v>
      </c>
      <c r="N5" s="251" t="str">
        <f>CONCATENATE("%/s total Tenerife ",RIGHT(K5,4))</f>
        <v>%/s total Tenerife 2024</v>
      </c>
      <c r="O5" s="250" t="s">
        <v>258</v>
      </c>
      <c r="P5" s="251" t="str">
        <f>CONCATENATE("var. ",RIGHT(O5,2),"/",RIGHT(K5,2))</f>
        <v>var. 25/24</v>
      </c>
      <c r="Q5" s="251" t="str">
        <f>CONCATENATE("dif. ",RIGHT(O5,2),"/",RIGHT(K5,2))</f>
        <v>dif. 25/24</v>
      </c>
      <c r="R5" s="251" t="str">
        <f>CONCATENATE("var. ",RIGHT(O5,2),"/",RIGHT(C5,2))</f>
        <v>var. 25/20</v>
      </c>
      <c r="S5" s="251" t="str">
        <f>CONCATENATE("dif. ",RIGHT(O5,2),"/",RIGHT(C5,2))</f>
        <v>dif. 25/20</v>
      </c>
      <c r="T5" s="251" t="str">
        <f>CONCATENATE("%/s total Tenerife ",RIGHT(O5,4))</f>
        <v>%/s total Tenerife 2025</v>
      </c>
      <c r="AE5" s="1"/>
    </row>
    <row r="6" spans="1:31" ht="18.75" x14ac:dyDescent="0.3">
      <c r="A6" s="4"/>
      <c r="B6" s="233" t="s">
        <v>192</v>
      </c>
      <c r="C6" s="252">
        <v>585</v>
      </c>
      <c r="D6" s="252">
        <v>478</v>
      </c>
      <c r="E6" s="252">
        <v>1003</v>
      </c>
      <c r="F6" s="253">
        <f>E6/$E$6</f>
        <v>1</v>
      </c>
      <c r="G6" s="252">
        <v>2724</v>
      </c>
      <c r="H6" s="253">
        <f>G6/E6-1</f>
        <v>1.7158524426719839</v>
      </c>
      <c r="I6" s="252">
        <f>G6-E6</f>
        <v>1721</v>
      </c>
      <c r="J6" s="253">
        <f>G6/$G$6</f>
        <v>1</v>
      </c>
      <c r="K6" s="252">
        <v>1794</v>
      </c>
      <c r="L6" s="253">
        <f t="shared" ref="L6:L12" si="0">K6/G6-1</f>
        <v>-0.34140969162995594</v>
      </c>
      <c r="M6" s="252">
        <f t="shared" ref="M6:M12" si="1">K6-G6</f>
        <v>-930</v>
      </c>
      <c r="N6" s="253">
        <f>K6/$K$6</f>
        <v>1</v>
      </c>
      <c r="O6" s="252">
        <v>1296</v>
      </c>
      <c r="P6" s="253">
        <f t="shared" ref="P6:P11" si="2">O6/K6-1</f>
        <v>-0.27759197324414719</v>
      </c>
      <c r="Q6" s="252">
        <f t="shared" ref="Q6:Q12" si="3">O6-K6</f>
        <v>-498</v>
      </c>
      <c r="R6" s="253">
        <f>O6/C6-1</f>
        <v>1.2153846153846155</v>
      </c>
      <c r="S6" s="252">
        <f>O6-C6</f>
        <v>711</v>
      </c>
      <c r="T6" s="253">
        <f>O6/$O$6</f>
        <v>1</v>
      </c>
      <c r="V6" s="29"/>
      <c r="W6" s="81"/>
      <c r="AE6" s="1" t="s">
        <v>170</v>
      </c>
    </row>
    <row r="7" spans="1:31" s="4" customFormat="1" x14ac:dyDescent="0.25">
      <c r="B7" s="254" t="s">
        <v>187</v>
      </c>
      <c r="C7" s="255">
        <v>406</v>
      </c>
      <c r="D7" s="255">
        <v>478</v>
      </c>
      <c r="E7" s="255">
        <v>1003</v>
      </c>
      <c r="F7" s="256">
        <f t="shared" ref="F7:F12" si="4">E7/$E$6</f>
        <v>1</v>
      </c>
      <c r="G7" s="255">
        <v>2720</v>
      </c>
      <c r="H7" s="257">
        <f>G7/E7-1</f>
        <v>1.7118644067796609</v>
      </c>
      <c r="I7" s="258">
        <f>G7-E7</f>
        <v>1717</v>
      </c>
      <c r="J7" s="256">
        <f>G7/$G$6</f>
        <v>0.99853157121879588</v>
      </c>
      <c r="K7" s="255">
        <v>1774</v>
      </c>
      <c r="L7" s="259">
        <f t="shared" si="0"/>
        <v>-0.34779411764705881</v>
      </c>
      <c r="M7" s="260">
        <f t="shared" si="1"/>
        <v>-946</v>
      </c>
      <c r="N7" s="256">
        <f>K7/$K$6</f>
        <v>0.98885172798216281</v>
      </c>
      <c r="O7" s="255">
        <v>1282</v>
      </c>
      <c r="P7" s="257">
        <f t="shared" si="2"/>
        <v>-0.27733934611048483</v>
      </c>
      <c r="Q7" s="258">
        <f t="shared" si="3"/>
        <v>-492</v>
      </c>
      <c r="R7" s="257">
        <f t="shared" ref="R7:R10" si="5">O7/C7-1</f>
        <v>2.1576354679802954</v>
      </c>
      <c r="S7" s="258">
        <f t="shared" ref="S7:S10" si="6">O7-C7</f>
        <v>876</v>
      </c>
      <c r="T7" s="256">
        <f>O7/$O$6</f>
        <v>0.98919753086419748</v>
      </c>
      <c r="V7" s="29"/>
      <c r="W7" s="81"/>
      <c r="AE7" s="1" t="s">
        <v>172</v>
      </c>
    </row>
    <row r="8" spans="1:31" s="4" customFormat="1" x14ac:dyDescent="0.25">
      <c r="B8" s="99" t="s">
        <v>64</v>
      </c>
      <c r="C8" s="261">
        <v>0</v>
      </c>
      <c r="D8" s="261">
        <v>478</v>
      </c>
      <c r="E8" s="261">
        <v>0</v>
      </c>
      <c r="F8" s="262">
        <f t="shared" si="4"/>
        <v>0</v>
      </c>
      <c r="G8" s="261">
        <v>0</v>
      </c>
      <c r="H8" s="263" t="str">
        <f>IFERROR(G8/E8-1,"-")</f>
        <v>-</v>
      </c>
      <c r="I8" s="264">
        <f t="shared" ref="I8:I12" si="7">G8-E8</f>
        <v>0</v>
      </c>
      <c r="J8" s="262">
        <f t="shared" ref="J8:J12" si="8">G8/$G$6</f>
        <v>0</v>
      </c>
      <c r="K8" s="261">
        <v>0</v>
      </c>
      <c r="L8" s="265" t="str">
        <f>IFERROR(K8/G8-1,"-")</f>
        <v>-</v>
      </c>
      <c r="M8" s="266" t="str">
        <f>IF(G8=0,"nd",K8-G8)</f>
        <v>nd</v>
      </c>
      <c r="N8" s="267">
        <f t="shared" ref="N8:N12" si="9">K8/$K$6</f>
        <v>0</v>
      </c>
      <c r="O8" s="261">
        <v>0</v>
      </c>
      <c r="P8" s="265" t="str">
        <f>IFERROR(O8/K8-1,"-")</f>
        <v>-</v>
      </c>
      <c r="Q8" s="268">
        <f t="shared" si="3"/>
        <v>0</v>
      </c>
      <c r="R8" s="265" t="str">
        <f>IFERROR(O8/C8-1,"-")</f>
        <v>-</v>
      </c>
      <c r="S8" s="268">
        <f t="shared" si="6"/>
        <v>0</v>
      </c>
      <c r="T8" s="267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63</v>
      </c>
      <c r="C9" s="261">
        <v>0</v>
      </c>
      <c r="D9" s="261">
        <v>0</v>
      </c>
      <c r="E9" s="261">
        <v>0</v>
      </c>
      <c r="F9" s="267">
        <f t="shared" si="4"/>
        <v>0</v>
      </c>
      <c r="G9" s="261">
        <v>0</v>
      </c>
      <c r="H9" s="263" t="str">
        <f>IFERROR(G9/E9-1,"-")</f>
        <v>-</v>
      </c>
      <c r="I9" s="268">
        <f t="shared" si="7"/>
        <v>0</v>
      </c>
      <c r="J9" s="267">
        <f t="shared" si="8"/>
        <v>0</v>
      </c>
      <c r="K9" s="261">
        <v>0</v>
      </c>
      <c r="L9" s="265" t="str">
        <f>IFERROR(K9/G9-1,"-")</f>
        <v>-</v>
      </c>
      <c r="M9" s="266" t="str">
        <f>IF(G9=0,"nd",K9-G9)</f>
        <v>nd</v>
      </c>
      <c r="N9" s="267">
        <f t="shared" si="9"/>
        <v>0</v>
      </c>
      <c r="O9" s="261">
        <v>0</v>
      </c>
      <c r="P9" s="265" t="e">
        <f t="shared" si="2"/>
        <v>#DIV/0!</v>
      </c>
      <c r="Q9" s="268">
        <f t="shared" si="3"/>
        <v>0</v>
      </c>
      <c r="R9" s="269" t="e">
        <f t="shared" si="5"/>
        <v>#DIV/0!</v>
      </c>
      <c r="S9" s="268">
        <f t="shared" si="6"/>
        <v>0</v>
      </c>
      <c r="T9" s="267">
        <f t="shared" si="10"/>
        <v>0</v>
      </c>
      <c r="V9" s="29"/>
      <c r="W9" s="81"/>
      <c r="AE9" s="1"/>
    </row>
    <row r="10" spans="1:31" s="4" customFormat="1" x14ac:dyDescent="0.25">
      <c r="B10" s="254" t="s">
        <v>188</v>
      </c>
      <c r="C10" s="270">
        <v>179</v>
      </c>
      <c r="D10" s="270">
        <v>0</v>
      </c>
      <c r="E10" s="270">
        <v>0</v>
      </c>
      <c r="F10" s="271">
        <f>IFERROR(E10/$E$6,"-")</f>
        <v>0</v>
      </c>
      <c r="G10" s="270">
        <v>0</v>
      </c>
      <c r="H10" s="259" t="str">
        <f>IFERROR(G10/E10-1,"-")</f>
        <v>-</v>
      </c>
      <c r="I10" s="260">
        <f>IFERROR(G10-E10,"-")</f>
        <v>0</v>
      </c>
      <c r="J10" s="271">
        <f>IFERROR(G10/$G$6,"-")</f>
        <v>0</v>
      </c>
      <c r="K10" s="270">
        <v>0</v>
      </c>
      <c r="L10" s="259" t="str">
        <f>IFERROR(K10/G10-1,"-")</f>
        <v>-</v>
      </c>
      <c r="M10" s="260">
        <f>IFERROR(K10-G10,"-")</f>
        <v>0</v>
      </c>
      <c r="N10" s="271">
        <f>IFERROR(K10/$K$6,"-")</f>
        <v>0</v>
      </c>
      <c r="O10" s="270">
        <v>0</v>
      </c>
      <c r="P10" s="259" t="str">
        <f>IFERROR(O10/K10-1,"-")</f>
        <v>-</v>
      </c>
      <c r="Q10" s="260">
        <f>IFERROR(O10-K10,"-")</f>
        <v>0</v>
      </c>
      <c r="R10" s="259">
        <f t="shared" si="5"/>
        <v>-1</v>
      </c>
      <c r="S10" s="260">
        <f t="shared" si="6"/>
        <v>-179</v>
      </c>
      <c r="T10" s="271">
        <f>IFERROR(O10/$O$6,"-")</f>
        <v>0</v>
      </c>
      <c r="V10" s="29"/>
      <c r="W10" s="81"/>
      <c r="AE10" s="1"/>
    </row>
    <row r="11" spans="1:31" s="4" customFormat="1" hidden="1" x14ac:dyDescent="0.25">
      <c r="B11" s="99" t="s">
        <v>64</v>
      </c>
      <c r="C11" s="261">
        <v>179</v>
      </c>
      <c r="D11" s="261">
        <v>0</v>
      </c>
      <c r="E11" s="261">
        <v>0</v>
      </c>
      <c r="F11" s="267">
        <f t="shared" si="4"/>
        <v>0</v>
      </c>
      <c r="G11" s="261">
        <v>0</v>
      </c>
      <c r="H11" s="269" t="e">
        <f t="shared" ref="H11:H12" si="11">G11/E11-1</f>
        <v>#DIV/0!</v>
      </c>
      <c r="I11" s="268">
        <f t="shared" si="7"/>
        <v>0</v>
      </c>
      <c r="J11" s="267">
        <f t="shared" si="8"/>
        <v>0</v>
      </c>
      <c r="K11" s="261">
        <v>0</v>
      </c>
      <c r="L11" s="265" t="e">
        <f>K11/G11-1</f>
        <v>#DIV/0!</v>
      </c>
      <c r="M11" s="268">
        <f t="shared" si="1"/>
        <v>0</v>
      </c>
      <c r="N11" s="267">
        <f t="shared" si="9"/>
        <v>0</v>
      </c>
      <c r="O11" s="261">
        <v>0</v>
      </c>
      <c r="P11" s="269" t="e">
        <f t="shared" si="2"/>
        <v>#DIV/0!</v>
      </c>
      <c r="Q11" s="268">
        <f t="shared" si="3"/>
        <v>0</v>
      </c>
      <c r="R11" s="269" t="e">
        <f t="shared" ref="R11:R12" si="12">O11/D11-1</f>
        <v>#DIV/0!</v>
      </c>
      <c r="S11" s="268">
        <f t="shared" ref="S11:S12" si="13">O11-D11</f>
        <v>0</v>
      </c>
      <c r="T11" s="267">
        <f t="shared" si="10"/>
        <v>0</v>
      </c>
      <c r="V11" s="29"/>
      <c r="W11" s="81"/>
      <c r="AE11" s="1"/>
    </row>
    <row r="12" spans="1:31" s="4" customFormat="1" hidden="1" x14ac:dyDescent="0.25">
      <c r="B12" s="99" t="s">
        <v>63</v>
      </c>
      <c r="C12" s="261" t="e">
        <v>#REF!</v>
      </c>
      <c r="D12" s="261" t="e">
        <v>#REF!</v>
      </c>
      <c r="E12" s="261" t="e">
        <v>#REF!</v>
      </c>
      <c r="F12" s="267" t="e">
        <f t="shared" si="4"/>
        <v>#REF!</v>
      </c>
      <c r="G12" s="261" t="e">
        <v>#REF!</v>
      </c>
      <c r="H12" s="269" t="e">
        <f t="shared" si="11"/>
        <v>#REF!</v>
      </c>
      <c r="I12" s="268" t="e">
        <f t="shared" si="7"/>
        <v>#REF!</v>
      </c>
      <c r="J12" s="267" t="e">
        <f t="shared" si="8"/>
        <v>#REF!</v>
      </c>
      <c r="K12" s="261" t="e">
        <v>#REF!</v>
      </c>
      <c r="L12" s="265" t="e">
        <f t="shared" si="0"/>
        <v>#REF!</v>
      </c>
      <c r="M12" s="268" t="e">
        <f t="shared" si="1"/>
        <v>#REF!</v>
      </c>
      <c r="N12" s="267" t="e">
        <f t="shared" si="9"/>
        <v>#REF!</v>
      </c>
      <c r="O12" s="261" t="e">
        <v>#REF!</v>
      </c>
      <c r="P12" s="269" t="e">
        <f>O12/K12-1</f>
        <v>#REF!</v>
      </c>
      <c r="Q12" s="268" t="e">
        <f t="shared" si="3"/>
        <v>#REF!</v>
      </c>
      <c r="R12" s="269" t="e">
        <f t="shared" si="12"/>
        <v>#REF!</v>
      </c>
      <c r="S12" s="268" t="e">
        <f t="shared" si="13"/>
        <v>#REF!</v>
      </c>
      <c r="T12" s="267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5"/>
      <c r="C13" s="245"/>
      <c r="D13" s="245"/>
      <c r="E13" s="245"/>
      <c r="F13" s="245"/>
      <c r="G13" s="245"/>
      <c r="H13" s="245"/>
      <c r="I13" s="245"/>
      <c r="J13" s="245"/>
      <c r="K13" s="245"/>
      <c r="L13" s="272"/>
      <c r="M13" s="245"/>
      <c r="N13" s="245"/>
      <c r="O13" s="245"/>
      <c r="P13" s="245"/>
      <c r="Q13" s="245"/>
      <c r="R13" s="245"/>
      <c r="S13" s="245"/>
      <c r="T13" s="245"/>
      <c r="AE13" s="1" t="s">
        <v>177</v>
      </c>
    </row>
    <row r="14" spans="1:31" s="4" customFormat="1" x14ac:dyDescent="0.25">
      <c r="B14" s="173" t="s">
        <v>178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179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1.282 viajeros 
cuota: 98,9%</v>
      </c>
    </row>
    <row r="20" spans="27:27" x14ac:dyDescent="0.25">
      <c r="AA20" t="str">
        <f>CONCATENATE("Apartamentos: 
",FIXED(O10,0)," viajeros
cuota: ",FIXED(T10*100,1),"%")</f>
        <v>Apartamentos: 
0 viajeros
cuota: 0,0%</v>
      </c>
    </row>
    <row r="38" spans="2:31" s="4" customFormat="1" ht="15.75" hidden="1" customHeight="1" thickBot="1" x14ac:dyDescent="0.3">
      <c r="B38" s="279" t="s">
        <v>180</v>
      </c>
      <c r="C38" s="279"/>
      <c r="D38" s="279"/>
      <c r="E38" s="279"/>
      <c r="F38" s="279"/>
      <c r="G38" s="279"/>
      <c r="H38" s="279"/>
      <c r="I38" s="279"/>
      <c r="J38" s="279"/>
      <c r="K38" s="279"/>
      <c r="L38" s="279"/>
      <c r="M38" s="279"/>
      <c r="N38" s="279"/>
      <c r="O38" s="279"/>
      <c r="P38" s="279"/>
      <c r="Q38" s="279"/>
      <c r="R38" s="279"/>
      <c r="S38" s="279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181</v>
      </c>
      <c r="O40" s="14">
        <v>2021</v>
      </c>
      <c r="P40" s="14" t="s">
        <v>181</v>
      </c>
      <c r="Q40" s="14" t="s">
        <v>182</v>
      </c>
      <c r="R40" s="14" t="s">
        <v>183</v>
      </c>
      <c r="S40" s="14" t="s">
        <v>184</v>
      </c>
      <c r="T40" s="89"/>
      <c r="AE40" s="1"/>
    </row>
    <row r="41" spans="2:31" s="4" customFormat="1" ht="18.75" hidden="1" x14ac:dyDescent="0.3">
      <c r="B41" s="233" t="s">
        <v>168</v>
      </c>
      <c r="C41" s="234"/>
      <c r="D41" s="234"/>
      <c r="E41" s="234"/>
      <c r="F41" s="234"/>
      <c r="G41" s="234"/>
      <c r="H41" s="234"/>
      <c r="I41" s="234"/>
      <c r="J41" s="234"/>
      <c r="K41" s="234">
        <v>1824653</v>
      </c>
      <c r="L41" s="234"/>
      <c r="M41" s="234"/>
      <c r="N41" s="235"/>
      <c r="O41" s="234">
        <v>2354005</v>
      </c>
      <c r="P41" s="235"/>
      <c r="Q41" s="235">
        <v>1</v>
      </c>
      <c r="R41" s="235">
        <v>0.2901110512519367</v>
      </c>
      <c r="S41" s="234">
        <v>529352</v>
      </c>
      <c r="T41" s="246"/>
      <c r="AE41" s="1"/>
    </row>
    <row r="42" spans="2:31" ht="18.75" hidden="1" x14ac:dyDescent="0.3">
      <c r="B42" s="233" t="s">
        <v>169</v>
      </c>
      <c r="C42" s="234"/>
      <c r="D42" s="234"/>
      <c r="E42" s="234"/>
      <c r="F42" s="234"/>
      <c r="G42" s="234"/>
      <c r="H42" s="234"/>
      <c r="I42" s="234"/>
      <c r="J42" s="234"/>
      <c r="K42" s="234">
        <v>603938</v>
      </c>
      <c r="L42" s="234"/>
      <c r="M42" s="234"/>
      <c r="N42" s="235">
        <v>1</v>
      </c>
      <c r="O42" s="234">
        <v>936181</v>
      </c>
      <c r="P42" s="235">
        <v>1</v>
      </c>
      <c r="Q42" s="235">
        <v>0.39769711619134201</v>
      </c>
      <c r="R42" s="235">
        <v>0.55012766211101138</v>
      </c>
      <c r="S42" s="234">
        <v>332243</v>
      </c>
      <c r="T42" s="246"/>
      <c r="AE42" s="1" t="s">
        <v>170</v>
      </c>
    </row>
    <row r="43" spans="2:31" ht="15.75" hidden="1" x14ac:dyDescent="0.25">
      <c r="B43" s="236" t="s">
        <v>102</v>
      </c>
      <c r="C43" s="237"/>
      <c r="D43" s="237"/>
      <c r="E43" s="237"/>
      <c r="F43" s="237"/>
      <c r="G43" s="237"/>
      <c r="H43" s="237"/>
      <c r="I43" s="237"/>
      <c r="J43" s="237"/>
      <c r="K43" s="237">
        <v>276550.36166633503</v>
      </c>
      <c r="L43" s="237"/>
      <c r="M43" s="237"/>
      <c r="N43" s="238">
        <v>0.45791184139155844</v>
      </c>
      <c r="O43" s="237">
        <v>430252.45635520399</v>
      </c>
      <c r="P43" s="238">
        <v>0.4595825554622493</v>
      </c>
      <c r="Q43" s="238">
        <v>0.18277465695918402</v>
      </c>
      <c r="R43" s="238">
        <v>0.55578337978930015</v>
      </c>
      <c r="S43" s="237">
        <v>153702.09468886897</v>
      </c>
      <c r="T43" s="247"/>
      <c r="AE43" s="1" t="s">
        <v>171</v>
      </c>
    </row>
    <row r="44" spans="2:31" s="4" customFormat="1" hidden="1" x14ac:dyDescent="0.25">
      <c r="B44" s="239" t="s">
        <v>105</v>
      </c>
      <c r="C44" s="240"/>
      <c r="D44" s="240"/>
      <c r="E44" s="240"/>
      <c r="F44" s="240"/>
      <c r="G44" s="240"/>
      <c r="H44" s="240"/>
      <c r="I44" s="240"/>
      <c r="J44" s="240"/>
      <c r="K44" s="240">
        <v>327387.63833385095</v>
      </c>
      <c r="L44" s="240"/>
      <c r="M44" s="240"/>
      <c r="N44" s="243">
        <v>0.54208815860874948</v>
      </c>
      <c r="O44" s="240">
        <v>505927.5436448183</v>
      </c>
      <c r="P44" s="243">
        <v>0.54041637636826456</v>
      </c>
      <c r="Q44" s="243">
        <v>0.21492203442423372</v>
      </c>
      <c r="R44" s="241">
        <v>0.54534711884540576</v>
      </c>
      <c r="S44" s="242">
        <v>178539.90531096736</v>
      </c>
      <c r="T44" s="249"/>
      <c r="AE44" s="1" t="s">
        <v>172</v>
      </c>
    </row>
    <row r="45" spans="2:31" s="4" customFormat="1" hidden="1" x14ac:dyDescent="0.25">
      <c r="B45" s="244" t="s">
        <v>173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174</v>
      </c>
    </row>
    <row r="46" spans="2:31" s="4" customFormat="1" hidden="1" x14ac:dyDescent="0.25">
      <c r="B46" s="244" t="s">
        <v>175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176</v>
      </c>
    </row>
    <row r="47" spans="2:31" s="4" customFormat="1" ht="7.5" hidden="1" customHeight="1" x14ac:dyDescent="0.25">
      <c r="B47" s="245"/>
      <c r="C47" s="245"/>
      <c r="D47" s="245"/>
      <c r="E47" s="245"/>
      <c r="F47" s="245"/>
      <c r="G47" s="245"/>
      <c r="H47" s="245"/>
      <c r="I47" s="245"/>
      <c r="J47" s="245"/>
      <c r="K47" s="245"/>
      <c r="L47" s="245"/>
      <c r="M47" s="245"/>
      <c r="N47" s="245"/>
      <c r="O47" s="245"/>
      <c r="P47" s="245"/>
      <c r="Q47" s="245"/>
      <c r="R47" s="245"/>
      <c r="S47" s="245"/>
      <c r="AE47" s="1" t="s">
        <v>177</v>
      </c>
    </row>
    <row r="48" spans="2:31" s="4" customFormat="1" hidden="1" x14ac:dyDescent="0.25">
      <c r="B48" s="278" t="s">
        <v>178</v>
      </c>
      <c r="C48" s="278"/>
      <c r="D48" s="278"/>
      <c r="E48" s="278"/>
      <c r="F48" s="278"/>
      <c r="G48" s="278"/>
      <c r="H48" s="278"/>
      <c r="I48" s="278"/>
      <c r="J48" s="278"/>
      <c r="K48" s="278"/>
      <c r="L48" s="278"/>
      <c r="M48" s="278"/>
      <c r="N48" s="278"/>
      <c r="O48" s="278"/>
      <c r="P48" s="278"/>
      <c r="Q48" s="278"/>
      <c r="R48" s="278"/>
      <c r="S48" s="278"/>
      <c r="T48" s="49"/>
      <c r="AE48" s="1" t="s">
        <v>179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193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1" t="str">
        <f>CONCATENATE("%/s total Tenerife ",RIGHT(F133,4))</f>
        <v>%/s total Tenerife 2023</v>
      </c>
      <c r="J133" s="187">
        <v>2024</v>
      </c>
      <c r="K133" s="251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3" t="s">
        <v>192</v>
      </c>
      <c r="C134" s="237">
        <v>681</v>
      </c>
      <c r="D134" s="237">
        <v>2535</v>
      </c>
      <c r="E134" s="237">
        <v>3247</v>
      </c>
      <c r="F134" s="237">
        <v>5439</v>
      </c>
      <c r="G134" s="238">
        <f>F134/E134-1</f>
        <v>0.67508469356328926</v>
      </c>
      <c r="H134" s="237">
        <f>F134-E134</f>
        <v>2192</v>
      </c>
      <c r="I134" s="238">
        <f>F134/F$134</f>
        <v>1</v>
      </c>
      <c r="J134" s="237">
        <v>3803</v>
      </c>
      <c r="K134" s="238">
        <f>J134/J$134</f>
        <v>1</v>
      </c>
      <c r="L134" s="238">
        <f>J134/F134-1</f>
        <v>-0.30079058650487223</v>
      </c>
      <c r="M134" s="237">
        <f>J134-F134</f>
        <v>-1636</v>
      </c>
      <c r="N134" s="238">
        <f>J134/D134-1</f>
        <v>0.50019723865877719</v>
      </c>
      <c r="O134" s="237">
        <f>J134-D134</f>
        <v>1268</v>
      </c>
      <c r="Q134" s="29"/>
      <c r="R134" s="81"/>
      <c r="Z134" s="1" t="s">
        <v>170</v>
      </c>
      <c r="AE134"/>
    </row>
    <row r="135" spans="1:31" s="4" customFormat="1" x14ac:dyDescent="0.25">
      <c r="B135" s="254" t="s">
        <v>187</v>
      </c>
      <c r="C135" s="255">
        <v>502</v>
      </c>
      <c r="D135" s="255">
        <v>2535</v>
      </c>
      <c r="E135" s="255">
        <v>3230</v>
      </c>
      <c r="F135" s="255">
        <v>5378</v>
      </c>
      <c r="G135" s="259">
        <f>IFERROR(F135/E135-1,"-")</f>
        <v>0.66501547987616094</v>
      </c>
      <c r="H135" s="255">
        <f t="shared" ref="H135:H138" si="14">F135-E135</f>
        <v>2148</v>
      </c>
      <c r="I135" s="257">
        <f>F135/F$134</f>
        <v>0.98878470307041733</v>
      </c>
      <c r="J135" s="255">
        <v>3739</v>
      </c>
      <c r="K135" s="256">
        <f t="shared" ref="K135:K138" si="15">J135/J$134</f>
        <v>0.98317118064685771</v>
      </c>
      <c r="L135" s="257">
        <f t="shared" ref="L135:L138" si="16">J135/F135-1</f>
        <v>-0.30476013387876533</v>
      </c>
      <c r="M135" s="258">
        <f t="shared" ref="M135:M138" si="17">J135-F135</f>
        <v>-1639</v>
      </c>
      <c r="N135" s="256">
        <f t="shared" ref="N135:N138" si="18">J135/D135-1</f>
        <v>0.47495069033530579</v>
      </c>
      <c r="O135" s="255">
        <f t="shared" ref="O135:O138" si="19">J135-D135</f>
        <v>1204</v>
      </c>
      <c r="Q135" s="29"/>
      <c r="R135" s="81"/>
      <c r="Z135" s="1" t="s">
        <v>172</v>
      </c>
    </row>
    <row r="136" spans="1:31" s="4" customFormat="1" x14ac:dyDescent="0.25">
      <c r="B136" s="99" t="s">
        <v>64</v>
      </c>
      <c r="C136" s="261">
        <v>0</v>
      </c>
      <c r="D136" s="261">
        <v>0</v>
      </c>
      <c r="E136" s="261">
        <v>0</v>
      </c>
      <c r="F136" s="261">
        <v>0</v>
      </c>
      <c r="G136" s="265" t="str">
        <f t="shared" ref="G136:G138" si="20">IFERROR(F136/E136-1,"-")</f>
        <v>-</v>
      </c>
      <c r="H136" s="261">
        <f t="shared" si="14"/>
        <v>0</v>
      </c>
      <c r="I136" s="269">
        <f t="shared" ref="I136:I138" si="21">F136/F$134</f>
        <v>0</v>
      </c>
      <c r="J136" s="261">
        <v>0</v>
      </c>
      <c r="K136" s="267">
        <f t="shared" si="15"/>
        <v>0</v>
      </c>
      <c r="L136" s="269" t="e">
        <f t="shared" si="16"/>
        <v>#DIV/0!</v>
      </c>
      <c r="M136" s="268">
        <f t="shared" si="17"/>
        <v>0</v>
      </c>
      <c r="N136" s="267" t="e">
        <f t="shared" si="18"/>
        <v>#DIV/0!</v>
      </c>
      <c r="O136" s="261">
        <f t="shared" si="19"/>
        <v>0</v>
      </c>
      <c r="Q136" s="29"/>
      <c r="R136" s="81"/>
      <c r="Z136" s="1"/>
    </row>
    <row r="137" spans="1:31" s="4" customFormat="1" x14ac:dyDescent="0.25">
      <c r="B137" s="99" t="s">
        <v>63</v>
      </c>
      <c r="C137" s="261">
        <v>0</v>
      </c>
      <c r="D137" s="261">
        <v>0</v>
      </c>
      <c r="E137" s="261">
        <v>0</v>
      </c>
      <c r="F137" s="261">
        <v>0</v>
      </c>
      <c r="G137" s="263" t="str">
        <f t="shared" si="20"/>
        <v>-</v>
      </c>
      <c r="H137" s="261">
        <f t="shared" si="14"/>
        <v>0</v>
      </c>
      <c r="I137" s="273">
        <f t="shared" si="21"/>
        <v>0</v>
      </c>
      <c r="J137" s="261">
        <v>0</v>
      </c>
      <c r="K137" s="267">
        <f t="shared" si="15"/>
        <v>0</v>
      </c>
      <c r="L137" s="269" t="e">
        <f t="shared" si="16"/>
        <v>#DIV/0!</v>
      </c>
      <c r="M137" s="268">
        <f t="shared" si="17"/>
        <v>0</v>
      </c>
      <c r="N137" s="267" t="e">
        <f t="shared" si="18"/>
        <v>#DIV/0!</v>
      </c>
      <c r="O137" s="261">
        <f t="shared" si="19"/>
        <v>0</v>
      </c>
      <c r="Q137" s="29"/>
      <c r="R137" s="81"/>
      <c r="Z137" s="1"/>
    </row>
    <row r="138" spans="1:31" s="4" customFormat="1" x14ac:dyDescent="0.25">
      <c r="B138" s="254" t="s">
        <v>188</v>
      </c>
      <c r="C138" s="255">
        <v>179</v>
      </c>
      <c r="D138" s="255">
        <v>0</v>
      </c>
      <c r="E138" s="255">
        <v>0</v>
      </c>
      <c r="F138" s="255">
        <v>0</v>
      </c>
      <c r="G138" s="259" t="str">
        <f t="shared" si="20"/>
        <v>-</v>
      </c>
      <c r="H138" s="255">
        <f t="shared" si="14"/>
        <v>0</v>
      </c>
      <c r="I138" s="257">
        <f t="shared" si="21"/>
        <v>0</v>
      </c>
      <c r="J138" s="255">
        <v>0</v>
      </c>
      <c r="K138" s="256">
        <f t="shared" si="15"/>
        <v>0</v>
      </c>
      <c r="L138" s="257" t="e">
        <f t="shared" si="16"/>
        <v>#DIV/0!</v>
      </c>
      <c r="M138" s="258">
        <f t="shared" si="17"/>
        <v>0</v>
      </c>
      <c r="N138" s="256" t="e">
        <f t="shared" si="18"/>
        <v>#DIV/0!</v>
      </c>
      <c r="O138" s="255">
        <f t="shared" si="19"/>
        <v>0</v>
      </c>
      <c r="Q138" s="29"/>
      <c r="R138" s="81"/>
      <c r="Z138" s="1"/>
    </row>
    <row r="139" spans="1:31" s="4" customFormat="1" ht="7.5" customHeight="1" x14ac:dyDescent="0.25">
      <c r="B139" s="245"/>
      <c r="C139" s="245"/>
      <c r="D139" s="245"/>
      <c r="E139" s="245"/>
      <c r="F139" s="245"/>
      <c r="G139" s="245"/>
      <c r="H139" s="245"/>
      <c r="I139" s="245"/>
      <c r="J139" s="245"/>
      <c r="K139" s="245"/>
      <c r="L139" s="245"/>
      <c r="M139" s="245"/>
      <c r="N139" s="245"/>
      <c r="O139" s="245"/>
      <c r="Z139" s="1" t="s">
        <v>177</v>
      </c>
    </row>
    <row r="140" spans="1:31" s="4" customFormat="1" ht="32.25" customHeight="1" x14ac:dyDescent="0.25">
      <c r="B140" s="317" t="s">
        <v>191</v>
      </c>
      <c r="C140" s="317"/>
      <c r="D140" s="317"/>
      <c r="E140" s="317"/>
      <c r="F140" s="317"/>
      <c r="G140" s="317"/>
      <c r="H140" s="317"/>
      <c r="I140" s="317"/>
      <c r="J140" s="317"/>
      <c r="K140" s="317"/>
      <c r="L140" s="317"/>
      <c r="M140" s="317"/>
      <c r="N140" s="317"/>
      <c r="O140" s="317"/>
      <c r="Z140" s="1" t="s">
        <v>179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463B20-7AD9-4255-A331-8E9B94304116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185</v>
      </c>
      <c r="G1" s="232"/>
      <c r="H1" s="232"/>
      <c r="I1" s="232"/>
      <c r="K1" s="232"/>
    </row>
    <row r="3" spans="1:31" s="4" customFormat="1" ht="25.5" customHeight="1" thickBot="1" x14ac:dyDescent="0.3">
      <c r="B3" s="66" t="s">
        <v>296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0" t="s">
        <v>253</v>
      </c>
      <c r="D5" s="250" t="s">
        <v>254</v>
      </c>
      <c r="E5" s="250" t="s">
        <v>255</v>
      </c>
      <c r="F5" s="251" t="str">
        <f>CONCATENATE("%/s total Tenerife ",RIGHT(E5,4))</f>
        <v>%/s total Tenerife 2022</v>
      </c>
      <c r="G5" s="250" t="s">
        <v>256</v>
      </c>
      <c r="H5" s="251" t="str">
        <f>CONCATENATE("var. ",RIGHT(G5,2),"/",RIGHT(E5,2))</f>
        <v>var. 23/22</v>
      </c>
      <c r="I5" s="251" t="str">
        <f>CONCATENATE("dif. ",RIGHT(G5,2),"/",RIGHT(E5,2))</f>
        <v>dif. 23/22</v>
      </c>
      <c r="J5" s="251" t="str">
        <f>CONCATENATE("%/s total Tenerife ",RIGHT(G5,4))</f>
        <v>%/s total Tenerife 2023</v>
      </c>
      <c r="K5" s="250" t="s">
        <v>257</v>
      </c>
      <c r="L5" s="251" t="str">
        <f>CONCATENATE("var. ",RIGHT(K5,2),"/",RIGHT(G5,2))</f>
        <v>var. 24/23</v>
      </c>
      <c r="M5" s="251" t="str">
        <f>CONCATENATE("dif. ",RIGHT(K5,2),"/",RIGHT(G5,2))</f>
        <v>dif. 24/23</v>
      </c>
      <c r="N5" s="251" t="str">
        <f>CONCATENATE("%/s total Tenerife ",RIGHT(K5,4))</f>
        <v>%/s total Tenerife 2024</v>
      </c>
      <c r="O5" s="250" t="s">
        <v>258</v>
      </c>
      <c r="P5" s="251" t="str">
        <f>CONCATENATE("var. ",RIGHT(O5,2),"/",RIGHT(K5,2))</f>
        <v>var. 25/24</v>
      </c>
      <c r="Q5" s="251" t="str">
        <f>CONCATENATE("dif. ",RIGHT(O5,2),"/",RIGHT(K5,2))</f>
        <v>dif. 25/24</v>
      </c>
      <c r="R5" s="251" t="str">
        <f>CONCATENATE("var. ",RIGHT(O5,2),"/",RIGHT(C5,2))</f>
        <v>var. 25/20</v>
      </c>
      <c r="S5" s="251" t="str">
        <f>CONCATENATE("dif. ",RIGHT(O5,2),"/",RIGHT(C5,2))</f>
        <v>dif. 25/20</v>
      </c>
      <c r="T5" s="251" t="str">
        <f>CONCATENATE("%/s total Tenerife ",RIGHT(O5,4))</f>
        <v>%/s total Tenerife 2025</v>
      </c>
      <c r="AE5" s="1"/>
    </row>
    <row r="6" spans="1:31" ht="18.75" x14ac:dyDescent="0.3">
      <c r="A6" s="4"/>
      <c r="B6" s="233" t="s">
        <v>194</v>
      </c>
      <c r="C6" s="252">
        <v>538</v>
      </c>
      <c r="D6" s="252">
        <v>309</v>
      </c>
      <c r="E6" s="252">
        <v>479</v>
      </c>
      <c r="F6" s="253">
        <f>E6/$E$6</f>
        <v>1</v>
      </c>
      <c r="G6" s="252">
        <v>7891</v>
      </c>
      <c r="H6" s="253">
        <f>G6/E6-1</f>
        <v>15.473903966597078</v>
      </c>
      <c r="I6" s="252">
        <f>G6-E6</f>
        <v>7412</v>
      </c>
      <c r="J6" s="253">
        <f>G6/$G$6</f>
        <v>1</v>
      </c>
      <c r="K6" s="252">
        <v>3879</v>
      </c>
      <c r="L6" s="253">
        <f t="shared" ref="L6:L12" si="0">K6/G6-1</f>
        <v>-0.50842732226587251</v>
      </c>
      <c r="M6" s="252">
        <f t="shared" ref="M6:M12" si="1">K6-G6</f>
        <v>-4012</v>
      </c>
      <c r="N6" s="253">
        <f>K6/$K$6</f>
        <v>1</v>
      </c>
      <c r="O6" s="252">
        <v>2185</v>
      </c>
      <c r="P6" s="253">
        <f t="shared" ref="P6:P11" si="2">O6/K6-1</f>
        <v>-0.43671049239494719</v>
      </c>
      <c r="Q6" s="252">
        <f t="shared" ref="Q6:Q12" si="3">O6-K6</f>
        <v>-1694</v>
      </c>
      <c r="R6" s="253">
        <f>O6/C6-1</f>
        <v>3.0613382899628254</v>
      </c>
      <c r="S6" s="252">
        <f>O6-C6</f>
        <v>1647</v>
      </c>
      <c r="T6" s="253">
        <f>O6/$O$6</f>
        <v>1</v>
      </c>
      <c r="V6" s="29"/>
      <c r="W6" s="81"/>
      <c r="AE6" s="1" t="s">
        <v>170</v>
      </c>
    </row>
    <row r="7" spans="1:31" s="4" customFormat="1" x14ac:dyDescent="0.25">
      <c r="B7" s="254" t="s">
        <v>187</v>
      </c>
      <c r="C7" s="255">
        <v>367</v>
      </c>
      <c r="D7" s="255">
        <v>309</v>
      </c>
      <c r="E7" s="255">
        <v>479</v>
      </c>
      <c r="F7" s="256">
        <f t="shared" ref="F7:F12" si="4">E7/$E$6</f>
        <v>1</v>
      </c>
      <c r="G7" s="255">
        <v>7865</v>
      </c>
      <c r="H7" s="257">
        <f>G7/E7-1</f>
        <v>15.419624217118997</v>
      </c>
      <c r="I7" s="258">
        <f>G7-E7</f>
        <v>7386</v>
      </c>
      <c r="J7" s="256">
        <f>G7/$G$6</f>
        <v>0.99670510708401971</v>
      </c>
      <c r="K7" s="255">
        <v>3866</v>
      </c>
      <c r="L7" s="259">
        <f t="shared" si="0"/>
        <v>-0.50845518118245392</v>
      </c>
      <c r="M7" s="260">
        <f t="shared" si="1"/>
        <v>-3999</v>
      </c>
      <c r="N7" s="256">
        <f>K7/$K$6</f>
        <v>0.99664862077855121</v>
      </c>
      <c r="O7" s="255">
        <v>2151</v>
      </c>
      <c r="P7" s="257">
        <f t="shared" si="2"/>
        <v>-0.44361096740817385</v>
      </c>
      <c r="Q7" s="258">
        <f t="shared" si="3"/>
        <v>-1715</v>
      </c>
      <c r="R7" s="257">
        <f t="shared" ref="R7:R10" si="5">O7/C7-1</f>
        <v>4.8610354223433241</v>
      </c>
      <c r="S7" s="258">
        <f t="shared" ref="S7:S10" si="6">O7-C7</f>
        <v>1784</v>
      </c>
      <c r="T7" s="256">
        <f>O7/$O$6</f>
        <v>0.98443935926773452</v>
      </c>
      <c r="V7" s="29"/>
      <c r="W7" s="81"/>
      <c r="AE7" s="1" t="s">
        <v>172</v>
      </c>
    </row>
    <row r="8" spans="1:31" s="4" customFormat="1" x14ac:dyDescent="0.25">
      <c r="B8" s="99" t="s">
        <v>64</v>
      </c>
      <c r="C8" s="261">
        <v>0</v>
      </c>
      <c r="D8" s="261">
        <v>309</v>
      </c>
      <c r="E8" s="261">
        <v>0</v>
      </c>
      <c r="F8" s="262">
        <f t="shared" si="4"/>
        <v>0</v>
      </c>
      <c r="G8" s="261">
        <v>0</v>
      </c>
      <c r="H8" s="263" t="str">
        <f>IFERROR(G8/E8-1,"-")</f>
        <v>-</v>
      </c>
      <c r="I8" s="264">
        <f t="shared" ref="I8:I12" si="7">G8-E8</f>
        <v>0</v>
      </c>
      <c r="J8" s="262">
        <f t="shared" ref="J8:J12" si="8">G8/$G$6</f>
        <v>0</v>
      </c>
      <c r="K8" s="261">
        <v>0</v>
      </c>
      <c r="L8" s="265" t="str">
        <f>IFERROR(K8/G8-1,"-")</f>
        <v>-</v>
      </c>
      <c r="M8" s="266" t="str">
        <f>IF(G8=0,"nd",K8-G8)</f>
        <v>nd</v>
      </c>
      <c r="N8" s="267">
        <f t="shared" ref="N8:N12" si="9">K8/$K$6</f>
        <v>0</v>
      </c>
      <c r="O8" s="261">
        <v>0</v>
      </c>
      <c r="P8" s="265" t="str">
        <f>IFERROR(O8/K8-1,"-")</f>
        <v>-</v>
      </c>
      <c r="Q8" s="268">
        <f t="shared" si="3"/>
        <v>0</v>
      </c>
      <c r="R8" s="265" t="str">
        <f>IFERROR(O8/C8-1,"-")</f>
        <v>-</v>
      </c>
      <c r="S8" s="268">
        <f t="shared" si="6"/>
        <v>0</v>
      </c>
      <c r="T8" s="267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63</v>
      </c>
      <c r="C9" s="261">
        <v>0</v>
      </c>
      <c r="D9" s="261">
        <v>0</v>
      </c>
      <c r="E9" s="261">
        <v>0</v>
      </c>
      <c r="F9" s="267">
        <f t="shared" si="4"/>
        <v>0</v>
      </c>
      <c r="G9" s="261">
        <v>0</v>
      </c>
      <c r="H9" s="263" t="str">
        <f>IFERROR(G9/E9-1,"-")</f>
        <v>-</v>
      </c>
      <c r="I9" s="268">
        <f t="shared" si="7"/>
        <v>0</v>
      </c>
      <c r="J9" s="267">
        <f t="shared" si="8"/>
        <v>0</v>
      </c>
      <c r="K9" s="261">
        <v>0</v>
      </c>
      <c r="L9" s="265" t="str">
        <f>IFERROR(K9/G9-1,"-")</f>
        <v>-</v>
      </c>
      <c r="M9" s="266" t="str">
        <f>IF(G9=0,"nd",K9-G9)</f>
        <v>nd</v>
      </c>
      <c r="N9" s="267">
        <f t="shared" si="9"/>
        <v>0</v>
      </c>
      <c r="O9" s="261">
        <v>0</v>
      </c>
      <c r="P9" s="265" t="e">
        <f t="shared" si="2"/>
        <v>#DIV/0!</v>
      </c>
      <c r="Q9" s="268">
        <f t="shared" si="3"/>
        <v>0</v>
      </c>
      <c r="R9" s="269" t="e">
        <f t="shared" si="5"/>
        <v>#DIV/0!</v>
      </c>
      <c r="S9" s="268">
        <f t="shared" si="6"/>
        <v>0</v>
      </c>
      <c r="T9" s="267">
        <f t="shared" si="10"/>
        <v>0</v>
      </c>
      <c r="V9" s="29"/>
      <c r="W9" s="81"/>
      <c r="AE9" s="1"/>
    </row>
    <row r="10" spans="1:31" s="4" customFormat="1" x14ac:dyDescent="0.25">
      <c r="B10" s="254" t="s">
        <v>188</v>
      </c>
      <c r="C10" s="270">
        <v>171</v>
      </c>
      <c r="D10" s="270">
        <v>0</v>
      </c>
      <c r="E10" s="270">
        <v>0</v>
      </c>
      <c r="F10" s="271">
        <f>IFERROR(E10/$E$6,"-")</f>
        <v>0</v>
      </c>
      <c r="G10" s="270">
        <v>0</v>
      </c>
      <c r="H10" s="259" t="str">
        <f>IFERROR(G10/E10-1,"-")</f>
        <v>-</v>
      </c>
      <c r="I10" s="260">
        <f>IFERROR(G10-E10,"-")</f>
        <v>0</v>
      </c>
      <c r="J10" s="271">
        <f>IFERROR(G10/$G$6,"-")</f>
        <v>0</v>
      </c>
      <c r="K10" s="270">
        <v>0</v>
      </c>
      <c r="L10" s="259" t="str">
        <f>IFERROR(K10/G10-1,"-")</f>
        <v>-</v>
      </c>
      <c r="M10" s="260">
        <f>IFERROR(K10-G10,"-")</f>
        <v>0</v>
      </c>
      <c r="N10" s="271">
        <f>IFERROR(K10/$K$6,"-")</f>
        <v>0</v>
      </c>
      <c r="O10" s="270">
        <v>0</v>
      </c>
      <c r="P10" s="259" t="str">
        <f>IFERROR(O10/K10-1,"-")</f>
        <v>-</v>
      </c>
      <c r="Q10" s="260">
        <f>IFERROR(O10-K10,"-")</f>
        <v>0</v>
      </c>
      <c r="R10" s="259">
        <f t="shared" si="5"/>
        <v>-1</v>
      </c>
      <c r="S10" s="260">
        <f t="shared" si="6"/>
        <v>-171</v>
      </c>
      <c r="T10" s="271">
        <f>IFERROR(O10/$O$6,"-")</f>
        <v>0</v>
      </c>
      <c r="V10" s="29"/>
      <c r="W10" s="81"/>
      <c r="AE10" s="1"/>
    </row>
    <row r="11" spans="1:31" s="4" customFormat="1" hidden="1" x14ac:dyDescent="0.25">
      <c r="B11" s="99" t="s">
        <v>64</v>
      </c>
      <c r="C11" s="261">
        <v>171</v>
      </c>
      <c r="D11" s="261">
        <v>0</v>
      </c>
      <c r="E11" s="261">
        <v>0</v>
      </c>
      <c r="F11" s="267">
        <f t="shared" si="4"/>
        <v>0</v>
      </c>
      <c r="G11" s="261">
        <v>0</v>
      </c>
      <c r="H11" s="269" t="e">
        <f t="shared" ref="H11:H12" si="11">G11/E11-1</f>
        <v>#DIV/0!</v>
      </c>
      <c r="I11" s="268">
        <f t="shared" si="7"/>
        <v>0</v>
      </c>
      <c r="J11" s="267">
        <f t="shared" si="8"/>
        <v>0</v>
      </c>
      <c r="K11" s="261">
        <v>0</v>
      </c>
      <c r="L11" s="265" t="e">
        <f>K11/G11-1</f>
        <v>#DIV/0!</v>
      </c>
      <c r="M11" s="268">
        <f t="shared" si="1"/>
        <v>0</v>
      </c>
      <c r="N11" s="267">
        <f t="shared" si="9"/>
        <v>0</v>
      </c>
      <c r="O11" s="261">
        <v>0</v>
      </c>
      <c r="P11" s="269" t="e">
        <f t="shared" si="2"/>
        <v>#DIV/0!</v>
      </c>
      <c r="Q11" s="268">
        <f t="shared" si="3"/>
        <v>0</v>
      </c>
      <c r="R11" s="269" t="e">
        <f t="shared" ref="R11:R12" si="12">O11/D11-1</f>
        <v>#DIV/0!</v>
      </c>
      <c r="S11" s="268">
        <f t="shared" ref="S11:S12" si="13">O11-D11</f>
        <v>0</v>
      </c>
      <c r="T11" s="267">
        <f t="shared" si="10"/>
        <v>0</v>
      </c>
      <c r="V11" s="29"/>
      <c r="W11" s="81"/>
      <c r="AE11" s="1"/>
    </row>
    <row r="12" spans="1:31" s="4" customFormat="1" hidden="1" x14ac:dyDescent="0.25">
      <c r="B12" s="99" t="s">
        <v>63</v>
      </c>
      <c r="C12" s="261" t="e">
        <v>#REF!</v>
      </c>
      <c r="D12" s="261" t="e">
        <v>#REF!</v>
      </c>
      <c r="E12" s="261" t="e">
        <v>#REF!</v>
      </c>
      <c r="F12" s="267" t="e">
        <f t="shared" si="4"/>
        <v>#REF!</v>
      </c>
      <c r="G12" s="261" t="e">
        <v>#REF!</v>
      </c>
      <c r="H12" s="269" t="e">
        <f t="shared" si="11"/>
        <v>#REF!</v>
      </c>
      <c r="I12" s="268" t="e">
        <f t="shared" si="7"/>
        <v>#REF!</v>
      </c>
      <c r="J12" s="267" t="e">
        <f t="shared" si="8"/>
        <v>#REF!</v>
      </c>
      <c r="K12" s="261" t="e">
        <v>#REF!</v>
      </c>
      <c r="L12" s="265" t="e">
        <f t="shared" si="0"/>
        <v>#REF!</v>
      </c>
      <c r="M12" s="268" t="e">
        <f t="shared" si="1"/>
        <v>#REF!</v>
      </c>
      <c r="N12" s="267" t="e">
        <f t="shared" si="9"/>
        <v>#REF!</v>
      </c>
      <c r="O12" s="261" t="e">
        <v>#REF!</v>
      </c>
      <c r="P12" s="269" t="e">
        <f>O12/K12-1</f>
        <v>#REF!</v>
      </c>
      <c r="Q12" s="268" t="e">
        <f t="shared" si="3"/>
        <v>#REF!</v>
      </c>
      <c r="R12" s="269" t="e">
        <f t="shared" si="12"/>
        <v>#REF!</v>
      </c>
      <c r="S12" s="268" t="e">
        <f t="shared" si="13"/>
        <v>#REF!</v>
      </c>
      <c r="T12" s="267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5"/>
      <c r="C13" s="245"/>
      <c r="D13" s="245"/>
      <c r="E13" s="245"/>
      <c r="F13" s="245"/>
      <c r="G13" s="245"/>
      <c r="H13" s="245"/>
      <c r="I13" s="245"/>
      <c r="J13" s="245"/>
      <c r="K13" s="245"/>
      <c r="L13" s="272"/>
      <c r="M13" s="245"/>
      <c r="N13" s="245"/>
      <c r="O13" s="245"/>
      <c r="P13" s="245"/>
      <c r="Q13" s="245"/>
      <c r="R13" s="245"/>
      <c r="S13" s="245"/>
      <c r="T13" s="245"/>
      <c r="AE13" s="1" t="s">
        <v>177</v>
      </c>
    </row>
    <row r="14" spans="1:31" s="4" customFormat="1" x14ac:dyDescent="0.25">
      <c r="B14" s="173" t="s">
        <v>178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179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2.151 viajeros 
cuota: 98,4%</v>
      </c>
    </row>
    <row r="20" spans="27:27" x14ac:dyDescent="0.25">
      <c r="AA20" t="str">
        <f>CONCATENATE("Apartamentos: 
",FIXED(O10,0)," viajeros
cuota: ",FIXED(T10*100,1),"%")</f>
        <v>Apartamentos: 
0 viajeros
cuota: 0,0%</v>
      </c>
    </row>
    <row r="38" spans="2:31" s="4" customFormat="1" ht="15.75" hidden="1" customHeight="1" thickBot="1" x14ac:dyDescent="0.3">
      <c r="B38" s="279" t="s">
        <v>180</v>
      </c>
      <c r="C38" s="279"/>
      <c r="D38" s="279"/>
      <c r="E38" s="279"/>
      <c r="F38" s="279"/>
      <c r="G38" s="279"/>
      <c r="H38" s="279"/>
      <c r="I38" s="279"/>
      <c r="J38" s="279"/>
      <c r="K38" s="279"/>
      <c r="L38" s="279"/>
      <c r="M38" s="279"/>
      <c r="N38" s="279"/>
      <c r="O38" s="279"/>
      <c r="P38" s="279"/>
      <c r="Q38" s="279"/>
      <c r="R38" s="279"/>
      <c r="S38" s="279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181</v>
      </c>
      <c r="O40" s="14">
        <v>2021</v>
      </c>
      <c r="P40" s="14" t="s">
        <v>181</v>
      </c>
      <c r="Q40" s="14" t="s">
        <v>182</v>
      </c>
      <c r="R40" s="14" t="s">
        <v>183</v>
      </c>
      <c r="S40" s="14" t="s">
        <v>184</v>
      </c>
      <c r="T40" s="89"/>
      <c r="AE40" s="1"/>
    </row>
    <row r="41" spans="2:31" s="4" customFormat="1" ht="18.75" hidden="1" x14ac:dyDescent="0.3">
      <c r="B41" s="233" t="s">
        <v>168</v>
      </c>
      <c r="C41" s="234"/>
      <c r="D41" s="234"/>
      <c r="E41" s="234"/>
      <c r="F41" s="234"/>
      <c r="G41" s="234"/>
      <c r="H41" s="234"/>
      <c r="I41" s="234"/>
      <c r="J41" s="234"/>
      <c r="K41" s="234">
        <v>1824653</v>
      </c>
      <c r="L41" s="234"/>
      <c r="M41" s="234"/>
      <c r="N41" s="235"/>
      <c r="O41" s="234">
        <v>2354005</v>
      </c>
      <c r="P41" s="235"/>
      <c r="Q41" s="235">
        <v>1</v>
      </c>
      <c r="R41" s="235">
        <v>0.2901110512519367</v>
      </c>
      <c r="S41" s="234">
        <v>529352</v>
      </c>
      <c r="T41" s="246"/>
      <c r="AE41" s="1"/>
    </row>
    <row r="42" spans="2:31" ht="18.75" hidden="1" x14ac:dyDescent="0.3">
      <c r="B42" s="233" t="s">
        <v>169</v>
      </c>
      <c r="C42" s="234"/>
      <c r="D42" s="234"/>
      <c r="E42" s="234"/>
      <c r="F42" s="234"/>
      <c r="G42" s="234"/>
      <c r="H42" s="234"/>
      <c r="I42" s="234"/>
      <c r="J42" s="234"/>
      <c r="K42" s="234">
        <v>603938</v>
      </c>
      <c r="L42" s="234"/>
      <c r="M42" s="234"/>
      <c r="N42" s="235">
        <v>1</v>
      </c>
      <c r="O42" s="234">
        <v>936181</v>
      </c>
      <c r="P42" s="235">
        <v>1</v>
      </c>
      <c r="Q42" s="235">
        <v>0.39769711619134201</v>
      </c>
      <c r="R42" s="235">
        <v>0.55012766211101138</v>
      </c>
      <c r="S42" s="234">
        <v>332243</v>
      </c>
      <c r="T42" s="246"/>
      <c r="AE42" s="1" t="s">
        <v>170</v>
      </c>
    </row>
    <row r="43" spans="2:31" ht="15.75" hidden="1" x14ac:dyDescent="0.25">
      <c r="B43" s="236" t="s">
        <v>102</v>
      </c>
      <c r="C43" s="237"/>
      <c r="D43" s="237"/>
      <c r="E43" s="237"/>
      <c r="F43" s="237"/>
      <c r="G43" s="237"/>
      <c r="H43" s="237"/>
      <c r="I43" s="237"/>
      <c r="J43" s="237"/>
      <c r="K43" s="237">
        <v>276550.36166633503</v>
      </c>
      <c r="L43" s="237"/>
      <c r="M43" s="237"/>
      <c r="N43" s="238">
        <v>0.45791184139155844</v>
      </c>
      <c r="O43" s="237">
        <v>430252.45635520399</v>
      </c>
      <c r="P43" s="238">
        <v>0.4595825554622493</v>
      </c>
      <c r="Q43" s="238">
        <v>0.18277465695918402</v>
      </c>
      <c r="R43" s="238">
        <v>0.55578337978930015</v>
      </c>
      <c r="S43" s="237">
        <v>153702.09468886897</v>
      </c>
      <c r="T43" s="247"/>
      <c r="AE43" s="1" t="s">
        <v>171</v>
      </c>
    </row>
    <row r="44" spans="2:31" s="4" customFormat="1" hidden="1" x14ac:dyDescent="0.25">
      <c r="B44" s="239" t="s">
        <v>105</v>
      </c>
      <c r="C44" s="240"/>
      <c r="D44" s="240"/>
      <c r="E44" s="240"/>
      <c r="F44" s="240"/>
      <c r="G44" s="240"/>
      <c r="H44" s="240"/>
      <c r="I44" s="240"/>
      <c r="J44" s="240"/>
      <c r="K44" s="240">
        <v>327387.63833385095</v>
      </c>
      <c r="L44" s="240"/>
      <c r="M44" s="240"/>
      <c r="N44" s="243">
        <v>0.54208815860874948</v>
      </c>
      <c r="O44" s="240">
        <v>505927.5436448183</v>
      </c>
      <c r="P44" s="243">
        <v>0.54041637636826456</v>
      </c>
      <c r="Q44" s="243">
        <v>0.21492203442423372</v>
      </c>
      <c r="R44" s="241">
        <v>0.54534711884540576</v>
      </c>
      <c r="S44" s="242">
        <v>178539.90531096736</v>
      </c>
      <c r="T44" s="249"/>
      <c r="AE44" s="1" t="s">
        <v>172</v>
      </c>
    </row>
    <row r="45" spans="2:31" s="4" customFormat="1" hidden="1" x14ac:dyDescent="0.25">
      <c r="B45" s="244" t="s">
        <v>173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174</v>
      </c>
    </row>
    <row r="46" spans="2:31" s="4" customFormat="1" hidden="1" x14ac:dyDescent="0.25">
      <c r="B46" s="244" t="s">
        <v>175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176</v>
      </c>
    </row>
    <row r="47" spans="2:31" s="4" customFormat="1" ht="7.5" hidden="1" customHeight="1" x14ac:dyDescent="0.25">
      <c r="B47" s="245"/>
      <c r="C47" s="245"/>
      <c r="D47" s="245"/>
      <c r="E47" s="245"/>
      <c r="F47" s="245"/>
      <c r="G47" s="245"/>
      <c r="H47" s="245"/>
      <c r="I47" s="245"/>
      <c r="J47" s="245"/>
      <c r="K47" s="245"/>
      <c r="L47" s="245"/>
      <c r="M47" s="245"/>
      <c r="N47" s="245"/>
      <c r="O47" s="245"/>
      <c r="P47" s="245"/>
      <c r="Q47" s="245"/>
      <c r="R47" s="245"/>
      <c r="S47" s="245"/>
      <c r="AE47" s="1" t="s">
        <v>177</v>
      </c>
    </row>
    <row r="48" spans="2:31" s="4" customFormat="1" hidden="1" x14ac:dyDescent="0.25">
      <c r="B48" s="278" t="s">
        <v>178</v>
      </c>
      <c r="C48" s="278"/>
      <c r="D48" s="278"/>
      <c r="E48" s="278"/>
      <c r="F48" s="278"/>
      <c r="G48" s="278"/>
      <c r="H48" s="278"/>
      <c r="I48" s="278"/>
      <c r="J48" s="278"/>
      <c r="K48" s="278"/>
      <c r="L48" s="278"/>
      <c r="M48" s="278"/>
      <c r="N48" s="278"/>
      <c r="O48" s="278"/>
      <c r="P48" s="278"/>
      <c r="Q48" s="278"/>
      <c r="R48" s="278"/>
      <c r="S48" s="278"/>
      <c r="T48" s="49"/>
      <c r="AE48" s="1" t="s">
        <v>179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195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1" t="str">
        <f>CONCATENATE("%/s total Tenerife ",RIGHT(F133,4))</f>
        <v>%/s total Tenerife 2023</v>
      </c>
      <c r="J133" s="187">
        <v>2024</v>
      </c>
      <c r="K133" s="251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3" t="s">
        <v>194</v>
      </c>
      <c r="C134" s="237">
        <v>1658</v>
      </c>
      <c r="D134" s="237">
        <v>2415</v>
      </c>
      <c r="E134" s="237">
        <v>3515</v>
      </c>
      <c r="F134" s="237">
        <v>14811</v>
      </c>
      <c r="G134" s="238">
        <f>F134/E134-1</f>
        <v>3.2136557610241825</v>
      </c>
      <c r="H134" s="237">
        <f>F134-E134</f>
        <v>11296</v>
      </c>
      <c r="I134" s="238">
        <f>F134/F$134</f>
        <v>1</v>
      </c>
      <c r="J134" s="237">
        <v>7251</v>
      </c>
      <c r="K134" s="238">
        <f>J134/J$134</f>
        <v>1</v>
      </c>
      <c r="L134" s="238">
        <f>J134/F134-1</f>
        <v>-0.51043143609479436</v>
      </c>
      <c r="M134" s="237">
        <f>J134-F134</f>
        <v>-7560</v>
      </c>
      <c r="N134" s="238">
        <f>J134/D134-1</f>
        <v>2.0024844720496895</v>
      </c>
      <c r="O134" s="237">
        <f>J134-D134</f>
        <v>4836</v>
      </c>
      <c r="Q134" s="29"/>
      <c r="R134" s="81"/>
      <c r="Z134" s="1" t="s">
        <v>170</v>
      </c>
      <c r="AE134"/>
    </row>
    <row r="135" spans="1:31" s="4" customFormat="1" x14ac:dyDescent="0.25">
      <c r="B135" s="254" t="s">
        <v>187</v>
      </c>
      <c r="C135" s="255">
        <v>1487</v>
      </c>
      <c r="D135" s="255">
        <v>2415</v>
      </c>
      <c r="E135" s="255">
        <v>3508</v>
      </c>
      <c r="F135" s="255">
        <v>14700</v>
      </c>
      <c r="G135" s="259">
        <f>IFERROR(F135/E135-1,"-")</f>
        <v>3.1904218928164196</v>
      </c>
      <c r="H135" s="255">
        <f t="shared" ref="H135:H138" si="14">F135-E135</f>
        <v>11192</v>
      </c>
      <c r="I135" s="257">
        <f>F135/F$134</f>
        <v>0.99250557018432251</v>
      </c>
      <c r="J135" s="255">
        <v>7147</v>
      </c>
      <c r="K135" s="256">
        <f t="shared" ref="K135:K138" si="15">J135/J$134</f>
        <v>0.98565715073782922</v>
      </c>
      <c r="L135" s="257">
        <f t="shared" ref="L135:L138" si="16">J135/F135-1</f>
        <v>-0.51380952380952383</v>
      </c>
      <c r="M135" s="258">
        <f t="shared" ref="M135:M138" si="17">J135-F135</f>
        <v>-7553</v>
      </c>
      <c r="N135" s="256">
        <f t="shared" ref="N135:N138" si="18">J135/D135-1</f>
        <v>1.9594202898550726</v>
      </c>
      <c r="O135" s="255">
        <f t="shared" ref="O135:O138" si="19">J135-D135</f>
        <v>4732</v>
      </c>
      <c r="Q135" s="29"/>
      <c r="R135" s="81"/>
      <c r="Z135" s="1" t="s">
        <v>172</v>
      </c>
    </row>
    <row r="136" spans="1:31" s="4" customFormat="1" x14ac:dyDescent="0.25">
      <c r="B136" s="99" t="s">
        <v>64</v>
      </c>
      <c r="C136" s="261">
        <v>0</v>
      </c>
      <c r="D136" s="261">
        <v>0</v>
      </c>
      <c r="E136" s="261">
        <v>0</v>
      </c>
      <c r="F136" s="261">
        <v>0</v>
      </c>
      <c r="G136" s="265" t="str">
        <f t="shared" ref="G136:G138" si="20">IFERROR(F136/E136-1,"-")</f>
        <v>-</v>
      </c>
      <c r="H136" s="261">
        <f t="shared" si="14"/>
        <v>0</v>
      </c>
      <c r="I136" s="269">
        <f t="shared" ref="I136:I138" si="21">F136/F$134</f>
        <v>0</v>
      </c>
      <c r="J136" s="261">
        <v>0</v>
      </c>
      <c r="K136" s="267">
        <f t="shared" si="15"/>
        <v>0</v>
      </c>
      <c r="L136" s="269" t="e">
        <f t="shared" si="16"/>
        <v>#DIV/0!</v>
      </c>
      <c r="M136" s="268">
        <f t="shared" si="17"/>
        <v>0</v>
      </c>
      <c r="N136" s="267" t="e">
        <f t="shared" si="18"/>
        <v>#DIV/0!</v>
      </c>
      <c r="O136" s="261">
        <f t="shared" si="19"/>
        <v>0</v>
      </c>
      <c r="Q136" s="29"/>
      <c r="R136" s="81"/>
      <c r="Z136" s="1"/>
    </row>
    <row r="137" spans="1:31" s="4" customFormat="1" x14ac:dyDescent="0.25">
      <c r="B137" s="99" t="s">
        <v>63</v>
      </c>
      <c r="C137" s="261">
        <v>0</v>
      </c>
      <c r="D137" s="261">
        <v>0</v>
      </c>
      <c r="E137" s="261">
        <v>0</v>
      </c>
      <c r="F137" s="261">
        <v>0</v>
      </c>
      <c r="G137" s="263" t="str">
        <f t="shared" si="20"/>
        <v>-</v>
      </c>
      <c r="H137" s="261">
        <f t="shared" si="14"/>
        <v>0</v>
      </c>
      <c r="I137" s="273">
        <f t="shared" si="21"/>
        <v>0</v>
      </c>
      <c r="J137" s="261">
        <v>0</v>
      </c>
      <c r="K137" s="267">
        <f t="shared" si="15"/>
        <v>0</v>
      </c>
      <c r="L137" s="269" t="e">
        <f t="shared" si="16"/>
        <v>#DIV/0!</v>
      </c>
      <c r="M137" s="268">
        <f t="shared" si="17"/>
        <v>0</v>
      </c>
      <c r="N137" s="267" t="e">
        <f t="shared" si="18"/>
        <v>#DIV/0!</v>
      </c>
      <c r="O137" s="261">
        <f t="shared" si="19"/>
        <v>0</v>
      </c>
      <c r="Q137" s="29"/>
      <c r="R137" s="81"/>
      <c r="Z137" s="1"/>
    </row>
    <row r="138" spans="1:31" s="4" customFormat="1" x14ac:dyDescent="0.25">
      <c r="B138" s="254" t="s">
        <v>188</v>
      </c>
      <c r="C138" s="255">
        <v>171</v>
      </c>
      <c r="D138" s="255">
        <v>0</v>
      </c>
      <c r="E138" s="255">
        <v>0</v>
      </c>
      <c r="F138" s="255">
        <v>0</v>
      </c>
      <c r="G138" s="259" t="str">
        <f t="shared" si="20"/>
        <v>-</v>
      </c>
      <c r="H138" s="255">
        <f t="shared" si="14"/>
        <v>0</v>
      </c>
      <c r="I138" s="257">
        <f t="shared" si="21"/>
        <v>0</v>
      </c>
      <c r="J138" s="255">
        <v>0</v>
      </c>
      <c r="K138" s="256">
        <f t="shared" si="15"/>
        <v>0</v>
      </c>
      <c r="L138" s="257" t="e">
        <f t="shared" si="16"/>
        <v>#DIV/0!</v>
      </c>
      <c r="M138" s="258">
        <f t="shared" si="17"/>
        <v>0</v>
      </c>
      <c r="N138" s="256" t="e">
        <f t="shared" si="18"/>
        <v>#DIV/0!</v>
      </c>
      <c r="O138" s="255">
        <f t="shared" si="19"/>
        <v>0</v>
      </c>
      <c r="Q138" s="29"/>
      <c r="R138" s="81"/>
      <c r="Z138" s="1"/>
    </row>
    <row r="139" spans="1:31" s="4" customFormat="1" ht="7.5" customHeight="1" x14ac:dyDescent="0.25">
      <c r="B139" s="245"/>
      <c r="C139" s="245"/>
      <c r="D139" s="245"/>
      <c r="E139" s="245"/>
      <c r="F139" s="245"/>
      <c r="G139" s="245"/>
      <c r="H139" s="245"/>
      <c r="I139" s="245"/>
      <c r="J139" s="245"/>
      <c r="K139" s="245"/>
      <c r="L139" s="245"/>
      <c r="M139" s="245"/>
      <c r="N139" s="245"/>
      <c r="O139" s="245"/>
      <c r="Z139" s="1" t="s">
        <v>177</v>
      </c>
    </row>
    <row r="140" spans="1:31" s="4" customFormat="1" ht="32.25" customHeight="1" x14ac:dyDescent="0.25">
      <c r="B140" s="317" t="s">
        <v>191</v>
      </c>
      <c r="C140" s="317"/>
      <c r="D140" s="317"/>
      <c r="E140" s="317"/>
      <c r="F140" s="317"/>
      <c r="G140" s="317"/>
      <c r="H140" s="317"/>
      <c r="I140" s="317"/>
      <c r="J140" s="317"/>
      <c r="K140" s="317"/>
      <c r="L140" s="317"/>
      <c r="M140" s="317"/>
      <c r="N140" s="317"/>
      <c r="O140" s="317"/>
      <c r="Z140" s="1" t="s">
        <v>179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8CC01-B6BC-4B12-AA0B-7BA0F4436CAB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196</v>
      </c>
      <c r="G1" s="232"/>
      <c r="H1" s="232"/>
      <c r="I1" s="232"/>
      <c r="K1" s="232"/>
    </row>
    <row r="3" spans="1:31" s="4" customFormat="1" ht="25.5" customHeight="1" thickBot="1" x14ac:dyDescent="0.3">
      <c r="B3" s="66" t="s">
        <v>29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0" t="s">
        <v>253</v>
      </c>
      <c r="D5" s="250" t="s">
        <v>254</v>
      </c>
      <c r="E5" s="250" t="s">
        <v>255</v>
      </c>
      <c r="F5" s="251" t="str">
        <f>CONCATENATE("%/s total Tenerife ",RIGHT(E5,4))</f>
        <v>%/s total Tenerife 2022</v>
      </c>
      <c r="G5" s="250" t="s">
        <v>256</v>
      </c>
      <c r="H5" s="251" t="str">
        <f>CONCATENATE("var. ",RIGHT(G5,2),"/",RIGHT(E5,2))</f>
        <v>var. 23/22</v>
      </c>
      <c r="I5" s="251" t="str">
        <f>CONCATENATE("dif. ",RIGHT(G5,2),"/",RIGHT(E5,2))</f>
        <v>dif. 23/22</v>
      </c>
      <c r="J5" s="251" t="str">
        <f>CONCATENATE("%/s total Tenerife ",RIGHT(G5,4))</f>
        <v>%/s total Tenerife 2023</v>
      </c>
      <c r="K5" s="250" t="s">
        <v>257</v>
      </c>
      <c r="L5" s="251" t="str">
        <f>CONCATENATE("var. ",RIGHT(K5,2),"/",RIGHT(G5,2))</f>
        <v>var. 24/23</v>
      </c>
      <c r="M5" s="251" t="str">
        <f>CONCATENATE("dif. ",RIGHT(K5,2),"/",RIGHT(G5,2))</f>
        <v>dif. 24/23</v>
      </c>
      <c r="N5" s="251" t="str">
        <f>CONCATENATE("%/s total Tenerife ",RIGHT(K5,4))</f>
        <v>%/s total Tenerife 2024</v>
      </c>
      <c r="O5" s="250" t="s">
        <v>258</v>
      </c>
      <c r="P5" s="251" t="str">
        <f>CONCATENATE("var. ",RIGHT(O5,2),"/",RIGHT(K5,2))</f>
        <v>var. 25/24</v>
      </c>
      <c r="Q5" s="251" t="str">
        <f>CONCATENATE("dif. ",RIGHT(O5,2),"/",RIGHT(K5,2))</f>
        <v>dif. 25/24</v>
      </c>
      <c r="R5" s="251" t="str">
        <f>CONCATENATE("var. ",RIGHT(O5,2),"/",RIGHT(C5,2))</f>
        <v>var. 25/20</v>
      </c>
      <c r="S5" s="251" t="str">
        <f>CONCATENATE("dif. ",RIGHT(O5,2),"/",RIGHT(C5,2))</f>
        <v>dif. 25/20</v>
      </c>
      <c r="T5" s="251" t="str">
        <f>CONCATENATE("%/s total Tenerife ",RIGHT(O5,4))</f>
        <v>%/s total Tenerife 2025</v>
      </c>
      <c r="AE5" s="1"/>
    </row>
    <row r="6" spans="1:31" ht="18.75" x14ac:dyDescent="0.3">
      <c r="A6" s="4"/>
      <c r="B6" s="233" t="s">
        <v>197</v>
      </c>
      <c r="C6" s="252">
        <v>140877</v>
      </c>
      <c r="D6" s="252">
        <v>194447</v>
      </c>
      <c r="E6" s="252">
        <v>345836</v>
      </c>
      <c r="F6" s="253">
        <f>E6/$E$6</f>
        <v>1</v>
      </c>
      <c r="G6" s="252">
        <v>368879</v>
      </c>
      <c r="H6" s="253">
        <f>G6/E6-1</f>
        <v>6.6629847673463694E-2</v>
      </c>
      <c r="I6" s="252">
        <f>G6-E6</f>
        <v>23043</v>
      </c>
      <c r="J6" s="253">
        <f>G6/$G$6</f>
        <v>1</v>
      </c>
      <c r="K6" s="252">
        <v>368338</v>
      </c>
      <c r="L6" s="253">
        <f>K6/G6-1</f>
        <v>-1.4666055806917822E-3</v>
      </c>
      <c r="M6" s="252">
        <f>K6-G6</f>
        <v>-541</v>
      </c>
      <c r="N6" s="253">
        <f>K6/$K$6</f>
        <v>1</v>
      </c>
      <c r="O6" s="252">
        <v>373306</v>
      </c>
      <c r="P6" s="253">
        <f>O6/K6-1</f>
        <v>1.3487611921658926E-2</v>
      </c>
      <c r="Q6" s="252">
        <f>O6-K6</f>
        <v>4968</v>
      </c>
      <c r="R6" s="253">
        <f>IFERROR(O6/C6-1,"-")</f>
        <v>1.6498718740461538</v>
      </c>
      <c r="S6" s="252">
        <f>O6-C6</f>
        <v>232429</v>
      </c>
      <c r="T6" s="253">
        <f>O6/$O$6</f>
        <v>1</v>
      </c>
      <c r="V6" s="29"/>
      <c r="W6" s="81"/>
      <c r="AE6" s="1" t="s">
        <v>170</v>
      </c>
    </row>
    <row r="7" spans="1:31" s="4" customFormat="1" x14ac:dyDescent="0.25">
      <c r="B7" s="244" t="s">
        <v>46</v>
      </c>
      <c r="C7" s="261">
        <v>20277</v>
      </c>
      <c r="D7" s="261">
        <v>67859</v>
      </c>
      <c r="E7" s="261">
        <v>65893</v>
      </c>
      <c r="F7" s="267">
        <f t="shared" ref="F7:F16" si="0">E7/$E$6</f>
        <v>0.19053250673729744</v>
      </c>
      <c r="G7" s="261">
        <v>57104</v>
      </c>
      <c r="H7" s="269">
        <f>G7/E7-1</f>
        <v>-0.13338290865494062</v>
      </c>
      <c r="I7" s="268">
        <f>G7-E7</f>
        <v>-8789</v>
      </c>
      <c r="J7" s="267">
        <f>G7/$G$6</f>
        <v>0.15480414987028265</v>
      </c>
      <c r="K7" s="261">
        <v>49810</v>
      </c>
      <c r="L7" s="269">
        <f>K7/G7-1</f>
        <v>-0.12773185766321093</v>
      </c>
      <c r="M7" s="268">
        <f>K7-G7</f>
        <v>-7294</v>
      </c>
      <c r="N7" s="267">
        <f>K7/$K$6</f>
        <v>0.13522905592146345</v>
      </c>
      <c r="O7" s="261">
        <v>47755</v>
      </c>
      <c r="P7" s="269">
        <f>O7/K7-1</f>
        <v>-4.1256775747841812E-2</v>
      </c>
      <c r="Q7" s="268">
        <f>O7-K7</f>
        <v>-2055</v>
      </c>
      <c r="R7" s="269">
        <f t="shared" ref="R7:R16" si="1">IFERROR(O7/C7-1,"-")</f>
        <v>1.3551314296986732</v>
      </c>
      <c r="S7" s="268">
        <f t="shared" ref="S7:S16" si="2">O7-C7</f>
        <v>27478</v>
      </c>
      <c r="T7" s="267">
        <f>O7/$O$6</f>
        <v>0.12792454447557769</v>
      </c>
      <c r="V7" s="29"/>
      <c r="W7" s="81"/>
      <c r="AE7" s="1" t="s">
        <v>172</v>
      </c>
    </row>
    <row r="8" spans="1:31" s="4" customFormat="1" x14ac:dyDescent="0.25">
      <c r="B8" s="244" t="s">
        <v>47</v>
      </c>
      <c r="C8" s="261">
        <v>13953</v>
      </c>
      <c r="D8" s="261">
        <v>20214</v>
      </c>
      <c r="E8" s="261">
        <v>39365</v>
      </c>
      <c r="F8" s="267">
        <f t="shared" si="0"/>
        <v>0.11382562833250442</v>
      </c>
      <c r="G8" s="261">
        <v>36909</v>
      </c>
      <c r="H8" s="269">
        <f t="shared" ref="H8:H16" si="3">G8/E8-1</f>
        <v>-6.2390448367839468E-2</v>
      </c>
      <c r="I8" s="268">
        <f t="shared" ref="I8:I16" si="4">G8-E8</f>
        <v>-2456</v>
      </c>
      <c r="J8" s="267">
        <f t="shared" ref="J8:J16" si="5">G8/$G$6</f>
        <v>0.10005720032856302</v>
      </c>
      <c r="K8" s="261">
        <v>35905</v>
      </c>
      <c r="L8" s="269">
        <f t="shared" ref="L8:L16" si="6">K8/G8-1</f>
        <v>-2.7202037443441962E-2</v>
      </c>
      <c r="M8" s="268">
        <f t="shared" ref="M8:M16" si="7">K8-G8</f>
        <v>-1004</v>
      </c>
      <c r="N8" s="267">
        <f t="shared" ref="N8:N16" si="8">K8/$K$6</f>
        <v>9.7478402988559421E-2</v>
      </c>
      <c r="O8" s="261">
        <v>39006</v>
      </c>
      <c r="P8" s="269">
        <f t="shared" ref="P8:P16" si="9">O8/K8-1</f>
        <v>8.63668012811587E-2</v>
      </c>
      <c r="Q8" s="268">
        <f t="shared" ref="Q8:Q16" si="10">O8-K8</f>
        <v>3101</v>
      </c>
      <c r="R8" s="269">
        <f t="shared" si="1"/>
        <v>1.7955278434745217</v>
      </c>
      <c r="S8" s="268">
        <f t="shared" si="2"/>
        <v>25053</v>
      </c>
      <c r="T8" s="267">
        <f t="shared" ref="T8:T16" si="11">O8/$O$6</f>
        <v>0.1044880071576669</v>
      </c>
      <c r="V8" s="29"/>
      <c r="W8" s="81"/>
      <c r="AE8" s="1"/>
    </row>
    <row r="9" spans="1:31" s="4" customFormat="1" x14ac:dyDescent="0.25">
      <c r="B9" s="244" t="s">
        <v>48</v>
      </c>
      <c r="C9" s="261">
        <v>1123</v>
      </c>
      <c r="D9" s="261">
        <v>787</v>
      </c>
      <c r="E9" s="261">
        <v>1482</v>
      </c>
      <c r="F9" s="262">
        <f t="shared" si="0"/>
        <v>4.2852681617876684E-3</v>
      </c>
      <c r="G9" s="261">
        <v>10615</v>
      </c>
      <c r="H9" s="273">
        <f t="shared" si="3"/>
        <v>6.162618083670715</v>
      </c>
      <c r="I9" s="264">
        <f t="shared" si="4"/>
        <v>9133</v>
      </c>
      <c r="J9" s="262">
        <f t="shared" si="5"/>
        <v>2.8776373824479031E-2</v>
      </c>
      <c r="K9" s="261">
        <v>5673</v>
      </c>
      <c r="L9" s="269">
        <f t="shared" si="6"/>
        <v>-0.46556759302873296</v>
      </c>
      <c r="M9" s="268">
        <f t="shared" si="7"/>
        <v>-4942</v>
      </c>
      <c r="N9" s="267">
        <f t="shared" si="8"/>
        <v>1.5401614821169687E-2</v>
      </c>
      <c r="O9" s="261">
        <v>3481</v>
      </c>
      <c r="P9" s="269">
        <f t="shared" si="9"/>
        <v>-0.38639167988718492</v>
      </c>
      <c r="Q9" s="268">
        <f t="shared" si="10"/>
        <v>-2192</v>
      </c>
      <c r="R9" s="269">
        <f t="shared" si="1"/>
        <v>2.0997328584149599</v>
      </c>
      <c r="S9" s="268">
        <f t="shared" si="2"/>
        <v>2358</v>
      </c>
      <c r="T9" s="267">
        <f t="shared" si="11"/>
        <v>9.324789850685496E-3</v>
      </c>
      <c r="V9" s="29"/>
      <c r="W9" s="81"/>
      <c r="AE9" s="1"/>
    </row>
    <row r="10" spans="1:31" s="4" customFormat="1" x14ac:dyDescent="0.25">
      <c r="B10" s="244" t="s">
        <v>50</v>
      </c>
      <c r="C10" s="261">
        <v>47060</v>
      </c>
      <c r="D10" s="261">
        <v>23087</v>
      </c>
      <c r="E10" s="261">
        <v>115113</v>
      </c>
      <c r="F10" s="267">
        <f t="shared" si="0"/>
        <v>0.33285430088249923</v>
      </c>
      <c r="G10" s="261">
        <v>123715</v>
      </c>
      <c r="H10" s="269">
        <f t="shared" si="3"/>
        <v>7.4726573019554765E-2</v>
      </c>
      <c r="I10" s="268">
        <f t="shared" si="4"/>
        <v>8602</v>
      </c>
      <c r="J10" s="267">
        <f t="shared" si="5"/>
        <v>0.33538097858647414</v>
      </c>
      <c r="K10" s="261">
        <v>132182</v>
      </c>
      <c r="L10" s="269">
        <f t="shared" si="6"/>
        <v>6.8439558663056177E-2</v>
      </c>
      <c r="M10" s="268">
        <f t="shared" si="7"/>
        <v>8467</v>
      </c>
      <c r="N10" s="267">
        <f t="shared" si="8"/>
        <v>0.35886061172075651</v>
      </c>
      <c r="O10" s="261">
        <v>139895</v>
      </c>
      <c r="P10" s="269">
        <f t="shared" si="9"/>
        <v>5.8351364028385033E-2</v>
      </c>
      <c r="Q10" s="268">
        <f t="shared" si="10"/>
        <v>7713</v>
      </c>
      <c r="R10" s="269">
        <f t="shared" si="1"/>
        <v>1.9726944326391842</v>
      </c>
      <c r="S10" s="268">
        <f t="shared" si="2"/>
        <v>92835</v>
      </c>
      <c r="T10" s="267">
        <f>O10/$O$6</f>
        <v>0.37474618677438881</v>
      </c>
      <c r="V10" s="29"/>
      <c r="W10" s="81"/>
      <c r="AE10" s="1"/>
    </row>
    <row r="11" spans="1:31" s="4" customFormat="1" x14ac:dyDescent="0.25">
      <c r="B11" s="244" t="s">
        <v>52</v>
      </c>
      <c r="C11" s="261">
        <v>7208</v>
      </c>
      <c r="D11" s="261">
        <v>12072</v>
      </c>
      <c r="E11" s="261">
        <v>15168</v>
      </c>
      <c r="F11" s="262">
        <f t="shared" si="0"/>
        <v>4.3858938919025203E-2</v>
      </c>
      <c r="G11" s="261">
        <v>19220</v>
      </c>
      <c r="H11" s="273">
        <f t="shared" si="3"/>
        <v>0.26714135021097052</v>
      </c>
      <c r="I11" s="264">
        <f t="shared" si="4"/>
        <v>4052</v>
      </c>
      <c r="J11" s="262">
        <f t="shared" si="5"/>
        <v>5.2103806397219683E-2</v>
      </c>
      <c r="K11" s="261">
        <v>17517</v>
      </c>
      <c r="L11" s="269">
        <f t="shared" si="6"/>
        <v>-8.8605619146722159E-2</v>
      </c>
      <c r="M11" s="268">
        <f t="shared" si="7"/>
        <v>-1703</v>
      </c>
      <c r="N11" s="267">
        <f t="shared" si="8"/>
        <v>4.7556863532950716E-2</v>
      </c>
      <c r="O11" s="261">
        <v>19777</v>
      </c>
      <c r="P11" s="269">
        <f t="shared" si="9"/>
        <v>0.12901752583204895</v>
      </c>
      <c r="Q11" s="268">
        <f t="shared" si="10"/>
        <v>2260</v>
      </c>
      <c r="R11" s="269">
        <f t="shared" si="1"/>
        <v>1.743756936736959</v>
      </c>
      <c r="S11" s="268">
        <f t="shared" si="2"/>
        <v>12569</v>
      </c>
      <c r="T11" s="267">
        <f t="shared" si="11"/>
        <v>5.2977985888252532E-2</v>
      </c>
      <c r="V11" s="29"/>
      <c r="W11" s="81"/>
      <c r="AE11" s="1"/>
    </row>
    <row r="12" spans="1:31" s="4" customFormat="1" x14ac:dyDescent="0.25">
      <c r="B12" s="244" t="s">
        <v>53</v>
      </c>
      <c r="C12" s="261">
        <v>26940</v>
      </c>
      <c r="D12" s="261">
        <v>28730</v>
      </c>
      <c r="E12" s="261">
        <v>50567</v>
      </c>
      <c r="F12" s="267">
        <f t="shared" si="0"/>
        <v>0.14621670387119906</v>
      </c>
      <c r="G12" s="261">
        <v>63399</v>
      </c>
      <c r="H12" s="269">
        <f t="shared" si="3"/>
        <v>0.25376233511974222</v>
      </c>
      <c r="I12" s="268">
        <f t="shared" si="4"/>
        <v>12832</v>
      </c>
      <c r="J12" s="267">
        <f t="shared" si="5"/>
        <v>0.17186936637759265</v>
      </c>
      <c r="K12" s="261">
        <v>61062</v>
      </c>
      <c r="L12" s="269">
        <f t="shared" si="6"/>
        <v>-3.6861780154261115E-2</v>
      </c>
      <c r="M12" s="268">
        <f t="shared" si="7"/>
        <v>-2337</v>
      </c>
      <c r="N12" s="267">
        <f t="shared" si="8"/>
        <v>0.16577708517720138</v>
      </c>
      <c r="O12" s="261">
        <v>71053</v>
      </c>
      <c r="P12" s="269">
        <f t="shared" si="9"/>
        <v>0.16362058235891386</v>
      </c>
      <c r="Q12" s="268">
        <f t="shared" si="10"/>
        <v>9991</v>
      </c>
      <c r="R12" s="269">
        <f t="shared" si="1"/>
        <v>1.6374536005939122</v>
      </c>
      <c r="S12" s="268">
        <f t="shared" si="2"/>
        <v>44113</v>
      </c>
      <c r="T12" s="267">
        <f t="shared" si="11"/>
        <v>0.19033447091662067</v>
      </c>
      <c r="V12" s="29"/>
      <c r="W12" s="81"/>
      <c r="AE12" s="1"/>
    </row>
    <row r="13" spans="1:31" s="4" customFormat="1" x14ac:dyDescent="0.25">
      <c r="B13" s="244" t="s">
        <v>51</v>
      </c>
      <c r="C13" s="261">
        <v>7454</v>
      </c>
      <c r="D13" s="261">
        <v>5503</v>
      </c>
      <c r="E13" s="261">
        <v>11803</v>
      </c>
      <c r="F13" s="262">
        <f t="shared" si="0"/>
        <v>3.4128893463954015E-2</v>
      </c>
      <c r="G13" s="261">
        <v>16636</v>
      </c>
      <c r="H13" s="273">
        <f t="shared" si="3"/>
        <v>0.40947216809285769</v>
      </c>
      <c r="I13" s="264">
        <f t="shared" si="4"/>
        <v>4833</v>
      </c>
      <c r="J13" s="262">
        <f t="shared" si="5"/>
        <v>4.5098799335283386E-2</v>
      </c>
      <c r="K13" s="261">
        <v>13888</v>
      </c>
      <c r="L13" s="269">
        <f t="shared" si="6"/>
        <v>-0.16518393844674195</v>
      </c>
      <c r="M13" s="268">
        <f t="shared" si="7"/>
        <v>-2748</v>
      </c>
      <c r="N13" s="267">
        <f t="shared" si="8"/>
        <v>3.7704499671497374E-2</v>
      </c>
      <c r="O13" s="261">
        <v>13527</v>
      </c>
      <c r="P13" s="269">
        <f t="shared" si="9"/>
        <v>-2.5993663594470084E-2</v>
      </c>
      <c r="Q13" s="268">
        <f t="shared" si="10"/>
        <v>-361</v>
      </c>
      <c r="R13" s="269">
        <f t="shared" si="1"/>
        <v>0.81473034612288697</v>
      </c>
      <c r="S13" s="268">
        <f t="shared" si="2"/>
        <v>6073</v>
      </c>
      <c r="T13" s="267">
        <f t="shared" si="11"/>
        <v>3.6235688684350106E-2</v>
      </c>
      <c r="V13" s="29"/>
      <c r="W13" s="81"/>
      <c r="AE13" s="1"/>
    </row>
    <row r="14" spans="1:31" s="4" customFormat="1" x14ac:dyDescent="0.25">
      <c r="B14" s="244" t="s">
        <v>54</v>
      </c>
      <c r="C14" s="261">
        <v>2629</v>
      </c>
      <c r="D14" s="261">
        <v>17683</v>
      </c>
      <c r="E14" s="261">
        <v>9518</v>
      </c>
      <c r="F14" s="267">
        <f t="shared" si="0"/>
        <v>2.7521715495205819E-2</v>
      </c>
      <c r="G14" s="261">
        <v>11034</v>
      </c>
      <c r="H14" s="269">
        <f t="shared" si="3"/>
        <v>0.15927715906703099</v>
      </c>
      <c r="I14" s="268">
        <f t="shared" si="4"/>
        <v>1516</v>
      </c>
      <c r="J14" s="267">
        <f t="shared" si="5"/>
        <v>2.9912247647602603E-2</v>
      </c>
      <c r="K14" s="261">
        <v>8304</v>
      </c>
      <c r="L14" s="269">
        <f t="shared" si="6"/>
        <v>-0.24741707449700923</v>
      </c>
      <c r="M14" s="268">
        <f t="shared" si="7"/>
        <v>-2730</v>
      </c>
      <c r="N14" s="267">
        <f t="shared" si="8"/>
        <v>2.2544510748280112E-2</v>
      </c>
      <c r="O14" s="261">
        <v>6547</v>
      </c>
      <c r="P14" s="269">
        <f t="shared" si="9"/>
        <v>-0.21158477842003853</v>
      </c>
      <c r="Q14" s="268">
        <f t="shared" si="10"/>
        <v>-1757</v>
      </c>
      <c r="R14" s="269">
        <f t="shared" si="1"/>
        <v>1.490300494484595</v>
      </c>
      <c r="S14" s="268">
        <f t="shared" si="2"/>
        <v>3918</v>
      </c>
      <c r="T14" s="267">
        <f t="shared" si="11"/>
        <v>1.7537891167031871E-2</v>
      </c>
      <c r="V14" s="29"/>
      <c r="W14" s="81"/>
      <c r="AE14" s="1"/>
    </row>
    <row r="15" spans="1:31" s="4" customFormat="1" x14ac:dyDescent="0.25">
      <c r="B15" s="244" t="s">
        <v>49</v>
      </c>
      <c r="C15" s="261">
        <v>5545</v>
      </c>
      <c r="D15" s="261">
        <v>6965</v>
      </c>
      <c r="E15" s="261">
        <v>12964</v>
      </c>
      <c r="F15" s="262">
        <f t="shared" si="0"/>
        <v>3.7485976011751236E-2</v>
      </c>
      <c r="G15" s="261">
        <v>7172</v>
      </c>
      <c r="H15" s="273">
        <f t="shared" si="3"/>
        <v>-0.44677568651650723</v>
      </c>
      <c r="I15" s="264">
        <f t="shared" si="4"/>
        <v>-5792</v>
      </c>
      <c r="J15" s="262">
        <f t="shared" si="5"/>
        <v>1.9442689879337127E-2</v>
      </c>
      <c r="K15" s="261">
        <v>21594</v>
      </c>
      <c r="L15" s="269">
        <f t="shared" si="6"/>
        <v>2.0108756274400448</v>
      </c>
      <c r="M15" s="268">
        <f t="shared" si="7"/>
        <v>14422</v>
      </c>
      <c r="N15" s="267">
        <f t="shared" si="8"/>
        <v>5.8625501577355583E-2</v>
      </c>
      <c r="O15" s="261">
        <v>13320</v>
      </c>
      <c r="P15" s="269">
        <f t="shared" si="9"/>
        <v>-0.38316198944151159</v>
      </c>
      <c r="Q15" s="268">
        <f t="shared" si="10"/>
        <v>-8274</v>
      </c>
      <c r="R15" s="269">
        <f t="shared" si="1"/>
        <v>1.4021641118124437</v>
      </c>
      <c r="S15" s="268">
        <f t="shared" si="2"/>
        <v>7775</v>
      </c>
      <c r="T15" s="267">
        <f t="shared" si="11"/>
        <v>3.5681183800956855E-2</v>
      </c>
      <c r="V15" s="29"/>
      <c r="W15" s="81"/>
      <c r="AE15" s="1"/>
    </row>
    <row r="16" spans="1:31" s="4" customFormat="1" x14ac:dyDescent="0.25">
      <c r="B16" s="244" t="s">
        <v>198</v>
      </c>
      <c r="C16" s="261">
        <f>C6-SUM(C7:C15)</f>
        <v>8688</v>
      </c>
      <c r="D16" s="261">
        <f>D6-SUM(D7:D15)</f>
        <v>11547</v>
      </c>
      <c r="E16" s="261">
        <f>E6-SUM(E7:E15)</f>
        <v>23963</v>
      </c>
      <c r="F16" s="267">
        <f t="shared" si="0"/>
        <v>6.9290068124775908E-2</v>
      </c>
      <c r="G16" s="261">
        <f>G6-SUM(G7:G15)</f>
        <v>23075</v>
      </c>
      <c r="H16" s="269">
        <f t="shared" si="3"/>
        <v>-3.7057129741685069E-2</v>
      </c>
      <c r="I16" s="268">
        <f t="shared" si="4"/>
        <v>-888</v>
      </c>
      <c r="J16" s="267">
        <f t="shared" si="5"/>
        <v>6.2554387753165672E-2</v>
      </c>
      <c r="K16" s="261">
        <f>K6-SUM(K7:K15)</f>
        <v>22403</v>
      </c>
      <c r="L16" s="269">
        <f t="shared" si="6"/>
        <v>-2.912242686890576E-2</v>
      </c>
      <c r="M16" s="268">
        <f t="shared" si="7"/>
        <v>-672</v>
      </c>
      <c r="N16" s="267">
        <f t="shared" si="8"/>
        <v>6.082185384076582E-2</v>
      </c>
      <c r="O16" s="261">
        <f>O6-SUM(O7:O15)</f>
        <v>18945</v>
      </c>
      <c r="P16" s="269">
        <f t="shared" si="9"/>
        <v>-0.154354327545418</v>
      </c>
      <c r="Q16" s="268">
        <f t="shared" si="10"/>
        <v>-3458</v>
      </c>
      <c r="R16" s="269">
        <f t="shared" si="1"/>
        <v>1.1805939226519335</v>
      </c>
      <c r="S16" s="268">
        <f t="shared" si="2"/>
        <v>10257</v>
      </c>
      <c r="T16" s="267">
        <f t="shared" si="11"/>
        <v>5.0749251284469041E-2</v>
      </c>
      <c r="V16" s="29"/>
      <c r="W16" s="81"/>
      <c r="AE16" s="1"/>
    </row>
    <row r="17" spans="2:31" s="4" customFormat="1" ht="7.5" customHeight="1" x14ac:dyDescent="0.25">
      <c r="B17" s="245"/>
      <c r="C17" s="245"/>
      <c r="D17" s="245"/>
      <c r="E17" s="245"/>
      <c r="F17" s="245"/>
      <c r="G17" s="245"/>
      <c r="H17" s="245"/>
      <c r="I17" s="245"/>
      <c r="J17" s="245"/>
      <c r="K17" s="245"/>
      <c r="L17" s="245"/>
      <c r="M17" s="245"/>
      <c r="N17" s="245"/>
      <c r="O17" s="245"/>
      <c r="P17" s="245"/>
      <c r="Q17" s="245"/>
      <c r="R17" s="245"/>
      <c r="S17" s="245"/>
      <c r="T17" s="245"/>
      <c r="AE17" s="1" t="s">
        <v>177</v>
      </c>
    </row>
    <row r="18" spans="2:31" s="4" customFormat="1" x14ac:dyDescent="0.25">
      <c r="B18" s="173" t="s">
        <v>178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179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9" t="s">
        <v>180</v>
      </c>
      <c r="C42" s="279"/>
      <c r="D42" s="279"/>
      <c r="E42" s="279"/>
      <c r="F42" s="279"/>
      <c r="G42" s="279"/>
      <c r="H42" s="279"/>
      <c r="I42" s="279"/>
      <c r="J42" s="279"/>
      <c r="K42" s="279"/>
      <c r="L42" s="279"/>
      <c r="M42" s="279"/>
      <c r="N42" s="279"/>
      <c r="O42" s="279"/>
      <c r="P42" s="279"/>
      <c r="Q42" s="279"/>
      <c r="R42" s="279"/>
      <c r="S42" s="279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181</v>
      </c>
      <c r="O44" s="14">
        <v>2021</v>
      </c>
      <c r="P44" s="14" t="s">
        <v>181</v>
      </c>
      <c r="Q44" s="14" t="s">
        <v>182</v>
      </c>
      <c r="R44" s="14" t="s">
        <v>183</v>
      </c>
      <c r="S44" s="14" t="s">
        <v>184</v>
      </c>
      <c r="T44" s="89"/>
      <c r="AE44" s="1"/>
    </row>
    <row r="45" spans="2:31" s="4" customFormat="1" ht="18.75" hidden="1" x14ac:dyDescent="0.3">
      <c r="B45" s="233" t="s">
        <v>168</v>
      </c>
      <c r="C45" s="234"/>
      <c r="D45" s="234"/>
      <c r="E45" s="234"/>
      <c r="F45" s="234"/>
      <c r="G45" s="234"/>
      <c r="H45" s="234"/>
      <c r="I45" s="234"/>
      <c r="J45" s="234"/>
      <c r="K45" s="234">
        <v>1824653</v>
      </c>
      <c r="L45" s="234"/>
      <c r="M45" s="234"/>
      <c r="N45" s="235"/>
      <c r="O45" s="234">
        <v>2354005</v>
      </c>
      <c r="P45" s="235"/>
      <c r="Q45" s="235">
        <v>1</v>
      </c>
      <c r="R45" s="235">
        <v>0.2901110512519367</v>
      </c>
      <c r="S45" s="234">
        <v>529352</v>
      </c>
      <c r="T45" s="246"/>
      <c r="AE45" s="1"/>
    </row>
    <row r="46" spans="2:31" ht="18.75" hidden="1" x14ac:dyDescent="0.3">
      <c r="B46" s="233" t="s">
        <v>169</v>
      </c>
      <c r="C46" s="234"/>
      <c r="D46" s="234"/>
      <c r="E46" s="234"/>
      <c r="F46" s="234"/>
      <c r="G46" s="234"/>
      <c r="H46" s="234"/>
      <c r="I46" s="234"/>
      <c r="J46" s="234"/>
      <c r="K46" s="234">
        <v>603938</v>
      </c>
      <c r="L46" s="234"/>
      <c r="M46" s="234"/>
      <c r="N46" s="235">
        <v>1</v>
      </c>
      <c r="O46" s="234">
        <v>936181</v>
      </c>
      <c r="P46" s="235">
        <v>1</v>
      </c>
      <c r="Q46" s="235">
        <v>0.39769711619134201</v>
      </c>
      <c r="R46" s="235">
        <v>0.55012766211101138</v>
      </c>
      <c r="S46" s="234">
        <v>332243</v>
      </c>
      <c r="T46" s="246"/>
      <c r="AE46" s="1" t="s">
        <v>170</v>
      </c>
    </row>
    <row r="47" spans="2:31" ht="15.75" hidden="1" x14ac:dyDescent="0.25">
      <c r="B47" s="236" t="s">
        <v>102</v>
      </c>
      <c r="C47" s="237"/>
      <c r="D47" s="237"/>
      <c r="E47" s="237"/>
      <c r="F47" s="237"/>
      <c r="G47" s="237"/>
      <c r="H47" s="237"/>
      <c r="I47" s="237"/>
      <c r="J47" s="237"/>
      <c r="K47" s="237">
        <v>276550.36166633503</v>
      </c>
      <c r="L47" s="237"/>
      <c r="M47" s="237"/>
      <c r="N47" s="238">
        <v>0.45791184139155844</v>
      </c>
      <c r="O47" s="237">
        <v>430252.45635520399</v>
      </c>
      <c r="P47" s="238">
        <v>0.4595825554622493</v>
      </c>
      <c r="Q47" s="238">
        <v>0.18277465695918402</v>
      </c>
      <c r="R47" s="238">
        <v>0.55578337978930015</v>
      </c>
      <c r="S47" s="237">
        <v>153702.09468886897</v>
      </c>
      <c r="T47" s="247"/>
      <c r="AE47" s="1" t="s">
        <v>171</v>
      </c>
    </row>
    <row r="48" spans="2:31" s="4" customFormat="1" hidden="1" x14ac:dyDescent="0.25">
      <c r="B48" s="239" t="s">
        <v>105</v>
      </c>
      <c r="C48" s="240"/>
      <c r="D48" s="240"/>
      <c r="E48" s="240"/>
      <c r="F48" s="240"/>
      <c r="G48" s="240"/>
      <c r="H48" s="240"/>
      <c r="I48" s="240"/>
      <c r="J48" s="240"/>
      <c r="K48" s="240">
        <v>327387.63833385095</v>
      </c>
      <c r="L48" s="240"/>
      <c r="M48" s="240"/>
      <c r="N48" s="243">
        <v>0.54208815860874948</v>
      </c>
      <c r="O48" s="240">
        <v>505927.5436448183</v>
      </c>
      <c r="P48" s="243">
        <v>0.54041637636826456</v>
      </c>
      <c r="Q48" s="243">
        <v>0.21492203442423372</v>
      </c>
      <c r="R48" s="241">
        <v>0.54534711884540576</v>
      </c>
      <c r="S48" s="242">
        <v>178539.90531096736</v>
      </c>
      <c r="T48" s="249"/>
      <c r="AE48" s="1" t="s">
        <v>172</v>
      </c>
    </row>
    <row r="49" spans="2:31" s="4" customFormat="1" hidden="1" x14ac:dyDescent="0.25">
      <c r="B49" s="244" t="s">
        <v>173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174</v>
      </c>
    </row>
    <row r="50" spans="2:31" s="4" customFormat="1" hidden="1" x14ac:dyDescent="0.25">
      <c r="B50" s="244" t="s">
        <v>175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176</v>
      </c>
    </row>
    <row r="51" spans="2:31" s="4" customFormat="1" ht="7.5" hidden="1" customHeight="1" x14ac:dyDescent="0.25">
      <c r="B51" s="245"/>
      <c r="C51" s="245"/>
      <c r="D51" s="245"/>
      <c r="E51" s="245"/>
      <c r="F51" s="245"/>
      <c r="G51" s="245"/>
      <c r="H51" s="245"/>
      <c r="I51" s="245"/>
      <c r="J51" s="245"/>
      <c r="K51" s="245"/>
      <c r="L51" s="245"/>
      <c r="M51" s="245"/>
      <c r="N51" s="245"/>
      <c r="O51" s="245"/>
      <c r="P51" s="245"/>
      <c r="Q51" s="245"/>
      <c r="R51" s="245"/>
      <c r="S51" s="245"/>
      <c r="AE51" s="1" t="s">
        <v>177</v>
      </c>
    </row>
    <row r="52" spans="2:31" s="4" customFormat="1" hidden="1" x14ac:dyDescent="0.25">
      <c r="B52" s="278" t="s">
        <v>178</v>
      </c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78"/>
      <c r="R52" s="278"/>
      <c r="S52" s="278"/>
      <c r="T52" s="49"/>
      <c r="AE52" s="1" t="s">
        <v>179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29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3" t="s">
        <v>197</v>
      </c>
      <c r="C136" s="237">
        <v>456683</v>
      </c>
      <c r="D136" s="237">
        <v>800301</v>
      </c>
      <c r="E136" s="237">
        <v>1016781</v>
      </c>
      <c r="F136" s="237">
        <v>1041269</v>
      </c>
      <c r="G136" s="238">
        <f>F136/E136-1</f>
        <v>2.4083848931087504E-2</v>
      </c>
      <c r="H136" s="237">
        <f>F136-E136</f>
        <v>24488</v>
      </c>
      <c r="I136" s="238">
        <f>F136/F$136</f>
        <v>1</v>
      </c>
      <c r="J136" s="237">
        <v>1058434</v>
      </c>
      <c r="K136" s="238">
        <f>H136/H$136</f>
        <v>1</v>
      </c>
      <c r="L136" s="238">
        <f>J136/F136-1</f>
        <v>1.6484693196474609E-2</v>
      </c>
      <c r="M136" s="237">
        <f>J136-F136</f>
        <v>17165</v>
      </c>
      <c r="N136" s="238">
        <f>J136/C136-1</f>
        <v>1.3176557918731375</v>
      </c>
      <c r="O136" s="237">
        <f>J136-C136</f>
        <v>601751</v>
      </c>
      <c r="Q136" s="29"/>
      <c r="R136" s="81"/>
      <c r="Z136" s="1" t="s">
        <v>170</v>
      </c>
      <c r="AE136"/>
    </row>
    <row r="137" spans="1:31" s="4" customFormat="1" x14ac:dyDescent="0.25">
      <c r="B137" s="244" t="s">
        <v>46</v>
      </c>
      <c r="C137" s="261">
        <v>117997</v>
      </c>
      <c r="D137" s="261">
        <v>247584</v>
      </c>
      <c r="E137" s="261">
        <v>207208</v>
      </c>
      <c r="F137" s="261">
        <v>181512</v>
      </c>
      <c r="G137" s="267">
        <f t="shared" ref="G137:G146" si="12">F137/E137-1</f>
        <v>-0.12401065595922933</v>
      </c>
      <c r="H137" s="274">
        <f t="shared" ref="H137:H146" si="13">F137-E137</f>
        <v>-25696</v>
      </c>
      <c r="I137" s="269">
        <f t="shared" ref="I137:K146" si="14">F137/F$136</f>
        <v>0.17431806766551197</v>
      </c>
      <c r="J137" s="261">
        <v>161819</v>
      </c>
      <c r="K137" s="269">
        <f t="shared" si="14"/>
        <v>-1.049330284220843</v>
      </c>
      <c r="L137" s="269">
        <f t="shared" ref="L137:L146" si="15">J137/F137-1</f>
        <v>-0.10849420423994005</v>
      </c>
      <c r="M137" s="268">
        <f t="shared" ref="M137:M146" si="16">J137-F137</f>
        <v>-19693</v>
      </c>
      <c r="N137" s="267">
        <f t="shared" ref="N137:N146" si="17">J137/C137-1</f>
        <v>0.37138232327940535</v>
      </c>
      <c r="O137" s="261">
        <f t="shared" ref="O137:O146" si="18">J137-C137</f>
        <v>43822</v>
      </c>
      <c r="Q137" s="29"/>
      <c r="R137" s="81"/>
      <c r="Z137" s="1" t="s">
        <v>172</v>
      </c>
    </row>
    <row r="138" spans="1:31" s="4" customFormat="1" x14ac:dyDescent="0.25">
      <c r="B138" s="244" t="s">
        <v>47</v>
      </c>
      <c r="C138" s="261">
        <v>51760</v>
      </c>
      <c r="D138" s="261">
        <v>83468</v>
      </c>
      <c r="E138" s="261">
        <v>123951</v>
      </c>
      <c r="F138" s="261">
        <v>118966</v>
      </c>
      <c r="G138" s="267">
        <f t="shared" si="12"/>
        <v>-4.0217505304515511E-2</v>
      </c>
      <c r="H138" s="274">
        <f t="shared" si="13"/>
        <v>-4985</v>
      </c>
      <c r="I138" s="269">
        <f t="shared" si="14"/>
        <v>0.1142509764527706</v>
      </c>
      <c r="J138" s="261">
        <v>114660</v>
      </c>
      <c r="K138" s="269">
        <f t="shared" si="14"/>
        <v>-0.20356909506697157</v>
      </c>
      <c r="L138" s="269">
        <f t="shared" si="15"/>
        <v>-3.6195215439705497E-2</v>
      </c>
      <c r="M138" s="268">
        <f t="shared" si="16"/>
        <v>-4306</v>
      </c>
      <c r="N138" s="267">
        <f t="shared" si="17"/>
        <v>1.2152241112828439</v>
      </c>
      <c r="O138" s="261">
        <f t="shared" si="18"/>
        <v>62900</v>
      </c>
      <c r="Q138" s="29"/>
      <c r="R138" s="81"/>
      <c r="Z138" s="1"/>
    </row>
    <row r="139" spans="1:31" s="4" customFormat="1" x14ac:dyDescent="0.25">
      <c r="B139" s="244" t="s">
        <v>48</v>
      </c>
      <c r="C139" s="261">
        <v>2339</v>
      </c>
      <c r="D139" s="261">
        <v>4950</v>
      </c>
      <c r="E139" s="261">
        <v>6762</v>
      </c>
      <c r="F139" s="261">
        <v>20250</v>
      </c>
      <c r="G139" s="267">
        <f t="shared" si="12"/>
        <v>1.9946761313220942</v>
      </c>
      <c r="H139" s="274">
        <f t="shared" si="13"/>
        <v>13488</v>
      </c>
      <c r="I139" s="269">
        <f t="shared" si="14"/>
        <v>1.9447424248681178E-2</v>
      </c>
      <c r="J139" s="261">
        <v>11054</v>
      </c>
      <c r="K139" s="273">
        <f t="shared" si="14"/>
        <v>0.55080039202874875</v>
      </c>
      <c r="L139" s="269">
        <f t="shared" si="15"/>
        <v>-0.45412345679012345</v>
      </c>
      <c r="M139" s="268">
        <f t="shared" si="16"/>
        <v>-9196</v>
      </c>
      <c r="N139" s="267">
        <f t="shared" si="17"/>
        <v>3.725951261222745</v>
      </c>
      <c r="O139" s="261">
        <f t="shared" si="18"/>
        <v>8715</v>
      </c>
      <c r="Q139" s="29"/>
      <c r="R139" s="81"/>
      <c r="Z139" s="1"/>
    </row>
    <row r="140" spans="1:31" s="4" customFormat="1" x14ac:dyDescent="0.25">
      <c r="B140" s="244" t="s">
        <v>50</v>
      </c>
      <c r="C140" s="261">
        <v>103133</v>
      </c>
      <c r="D140" s="261">
        <v>181693</v>
      </c>
      <c r="E140" s="261">
        <v>342343</v>
      </c>
      <c r="F140" s="261">
        <v>341923</v>
      </c>
      <c r="G140" s="267">
        <f t="shared" si="12"/>
        <v>-1.2268397484394011E-3</v>
      </c>
      <c r="H140" s="274">
        <f t="shared" si="13"/>
        <v>-420</v>
      </c>
      <c r="I140" s="269">
        <f t="shared" si="14"/>
        <v>0.32837143908058342</v>
      </c>
      <c r="J140" s="261">
        <v>382237</v>
      </c>
      <c r="K140" s="269">
        <f t="shared" si="14"/>
        <v>-1.7151257758902319E-2</v>
      </c>
      <c r="L140" s="269">
        <f t="shared" si="15"/>
        <v>0.1179037385610211</v>
      </c>
      <c r="M140" s="268">
        <f t="shared" si="16"/>
        <v>40314</v>
      </c>
      <c r="N140" s="267">
        <f t="shared" si="17"/>
        <v>2.7062530906693301</v>
      </c>
      <c r="O140" s="261">
        <f t="shared" si="18"/>
        <v>279104</v>
      </c>
      <c r="Q140" s="29"/>
      <c r="R140" s="81"/>
      <c r="Z140" s="1"/>
    </row>
    <row r="141" spans="1:31" s="4" customFormat="1" x14ac:dyDescent="0.25">
      <c r="B141" s="244" t="s">
        <v>52</v>
      </c>
      <c r="C141" s="261">
        <v>30584</v>
      </c>
      <c r="D141" s="261">
        <v>44398</v>
      </c>
      <c r="E141" s="261">
        <v>48630</v>
      </c>
      <c r="F141" s="261">
        <v>55684</v>
      </c>
      <c r="G141" s="267">
        <f t="shared" si="12"/>
        <v>0.14505449311124829</v>
      </c>
      <c r="H141" s="274">
        <f t="shared" si="13"/>
        <v>7054</v>
      </c>
      <c r="I141" s="269">
        <f t="shared" si="14"/>
        <v>5.3477055400669757E-2</v>
      </c>
      <c r="J141" s="261">
        <v>49807</v>
      </c>
      <c r="K141" s="273">
        <f t="shared" si="14"/>
        <v>0.28805945769356417</v>
      </c>
      <c r="L141" s="269">
        <f t="shared" si="15"/>
        <v>-0.10554198692622652</v>
      </c>
      <c r="M141" s="268">
        <f t="shared" si="16"/>
        <v>-5877</v>
      </c>
      <c r="N141" s="267">
        <f t="shared" si="17"/>
        <v>0.62853125817420863</v>
      </c>
      <c r="O141" s="261">
        <f t="shared" si="18"/>
        <v>19223</v>
      </c>
      <c r="Q141" s="29"/>
      <c r="R141" s="81"/>
      <c r="Z141" s="1"/>
    </row>
    <row r="142" spans="1:31" s="4" customFormat="1" x14ac:dyDescent="0.25">
      <c r="B142" s="244" t="s">
        <v>53</v>
      </c>
      <c r="C142" s="261">
        <v>61571</v>
      </c>
      <c r="D142" s="261">
        <v>104557</v>
      </c>
      <c r="E142" s="261">
        <v>134886</v>
      </c>
      <c r="F142" s="261">
        <v>146430</v>
      </c>
      <c r="G142" s="267">
        <f t="shared" si="12"/>
        <v>8.5583381522174262E-2</v>
      </c>
      <c r="H142" s="274">
        <f t="shared" si="13"/>
        <v>11544</v>
      </c>
      <c r="I142" s="269">
        <f t="shared" si="14"/>
        <v>0.14062648556713012</v>
      </c>
      <c r="J142" s="261">
        <v>156566</v>
      </c>
      <c r="K142" s="269">
        <f t="shared" si="14"/>
        <v>0.47141457040182949</v>
      </c>
      <c r="L142" s="269">
        <f t="shared" si="15"/>
        <v>6.9220788089872309E-2</v>
      </c>
      <c r="M142" s="268">
        <f t="shared" si="16"/>
        <v>10136</v>
      </c>
      <c r="N142" s="267">
        <f t="shared" si="17"/>
        <v>1.5428529664939665</v>
      </c>
      <c r="O142" s="261">
        <f t="shared" si="18"/>
        <v>94995</v>
      </c>
      <c r="Q142" s="29"/>
      <c r="R142" s="81"/>
      <c r="Z142" s="1"/>
    </row>
    <row r="143" spans="1:31" s="4" customFormat="1" x14ac:dyDescent="0.25">
      <c r="B143" s="244" t="s">
        <v>51</v>
      </c>
      <c r="C143" s="261">
        <v>16023</v>
      </c>
      <c r="D143" s="261">
        <v>21732</v>
      </c>
      <c r="E143" s="261">
        <v>33809</v>
      </c>
      <c r="F143" s="261">
        <v>37722</v>
      </c>
      <c r="G143" s="267">
        <f t="shared" si="12"/>
        <v>0.11573841284864983</v>
      </c>
      <c r="H143" s="274">
        <f t="shared" si="13"/>
        <v>3913</v>
      </c>
      <c r="I143" s="269">
        <f t="shared" si="14"/>
        <v>3.6226950000432162E-2</v>
      </c>
      <c r="J143" s="261">
        <v>35821</v>
      </c>
      <c r="K143" s="273">
        <f t="shared" si="14"/>
        <v>0.15979255145377327</v>
      </c>
      <c r="L143" s="269">
        <f t="shared" si="15"/>
        <v>-5.0394994963151474E-2</v>
      </c>
      <c r="M143" s="268">
        <f t="shared" si="16"/>
        <v>-1901</v>
      </c>
      <c r="N143" s="267">
        <f t="shared" si="17"/>
        <v>1.2355988266866378</v>
      </c>
      <c r="O143" s="261">
        <f t="shared" si="18"/>
        <v>19798</v>
      </c>
      <c r="Q143" s="29"/>
      <c r="R143" s="81"/>
      <c r="Z143" s="1"/>
    </row>
    <row r="144" spans="1:31" s="4" customFormat="1" x14ac:dyDescent="0.25">
      <c r="B144" s="244" t="s">
        <v>54</v>
      </c>
      <c r="C144" s="261">
        <v>26839</v>
      </c>
      <c r="D144" s="261">
        <v>45216</v>
      </c>
      <c r="E144" s="261">
        <v>29061</v>
      </c>
      <c r="F144" s="261">
        <v>32018</v>
      </c>
      <c r="G144" s="267">
        <f t="shared" si="12"/>
        <v>0.10175148824885594</v>
      </c>
      <c r="H144" s="274">
        <f t="shared" si="13"/>
        <v>2957</v>
      </c>
      <c r="I144" s="269">
        <f t="shared" si="14"/>
        <v>3.0749018745396241E-2</v>
      </c>
      <c r="J144" s="261">
        <v>29188</v>
      </c>
      <c r="K144" s="269">
        <f t="shared" si="14"/>
        <v>0.12075302188827181</v>
      </c>
      <c r="L144" s="269">
        <f t="shared" si="15"/>
        <v>-8.838778187269658E-2</v>
      </c>
      <c r="M144" s="268">
        <f t="shared" si="16"/>
        <v>-2830</v>
      </c>
      <c r="N144" s="267">
        <f t="shared" si="17"/>
        <v>8.752188978724984E-2</v>
      </c>
      <c r="O144" s="261">
        <f t="shared" si="18"/>
        <v>2349</v>
      </c>
      <c r="Q144" s="29"/>
      <c r="R144" s="81"/>
      <c r="Z144" s="1"/>
    </row>
    <row r="145" spans="2:31" s="4" customFormat="1" x14ac:dyDescent="0.25">
      <c r="B145" s="244" t="s">
        <v>49</v>
      </c>
      <c r="C145" s="261">
        <v>24273</v>
      </c>
      <c r="D145" s="261">
        <v>26311</v>
      </c>
      <c r="E145" s="261">
        <v>32375</v>
      </c>
      <c r="F145" s="261">
        <v>47068</v>
      </c>
      <c r="G145" s="267">
        <f t="shared" si="12"/>
        <v>0.45383783783783782</v>
      </c>
      <c r="H145" s="274">
        <f t="shared" si="13"/>
        <v>14693</v>
      </c>
      <c r="I145" s="269">
        <f t="shared" si="14"/>
        <v>4.5202536520342007E-2</v>
      </c>
      <c r="J145" s="261">
        <v>61312</v>
      </c>
      <c r="K145" s="273">
        <f t="shared" si="14"/>
        <v>0.60000816726559947</v>
      </c>
      <c r="L145" s="269">
        <f t="shared" si="15"/>
        <v>0.30262598793235318</v>
      </c>
      <c r="M145" s="268">
        <f t="shared" si="16"/>
        <v>14244</v>
      </c>
      <c r="N145" s="267">
        <f t="shared" si="17"/>
        <v>1.5259341655337204</v>
      </c>
      <c r="O145" s="261">
        <f t="shared" si="18"/>
        <v>37039</v>
      </c>
      <c r="Q145" s="29"/>
      <c r="R145" s="81"/>
      <c r="Z145" s="1"/>
    </row>
    <row r="146" spans="2:31" s="4" customFormat="1" x14ac:dyDescent="0.25">
      <c r="B146" s="244" t="s">
        <v>198</v>
      </c>
      <c r="C146" s="261">
        <f>C136-SUM(C137:C145)</f>
        <v>22164</v>
      </c>
      <c r="D146" s="261">
        <f>D136-SUM(D137:D145)</f>
        <v>40392</v>
      </c>
      <c r="E146" s="261">
        <f>E136-SUM(E137:E145)</f>
        <v>57756</v>
      </c>
      <c r="F146" s="261">
        <f>F136-SUM(F137:F145)</f>
        <v>59696</v>
      </c>
      <c r="G146" s="267">
        <f t="shared" si="12"/>
        <v>3.3589583766188813E-2</v>
      </c>
      <c r="H146" s="274">
        <f t="shared" si="13"/>
        <v>1940</v>
      </c>
      <c r="I146" s="269">
        <f t="shared" si="14"/>
        <v>5.7330046318482542E-2</v>
      </c>
      <c r="J146" s="261">
        <f>J136-SUM(J137:J145)</f>
        <v>55970</v>
      </c>
      <c r="K146" s="269">
        <f t="shared" si="14"/>
        <v>7.9222476314929763E-2</v>
      </c>
      <c r="L146" s="269">
        <f t="shared" si="15"/>
        <v>-6.2416242294291102E-2</v>
      </c>
      <c r="M146" s="268">
        <f t="shared" si="16"/>
        <v>-3726</v>
      </c>
      <c r="N146" s="267">
        <f t="shared" si="17"/>
        <v>1.5252661974372859</v>
      </c>
      <c r="O146" s="261">
        <f t="shared" si="18"/>
        <v>33806</v>
      </c>
      <c r="Q146" s="29"/>
      <c r="R146" s="81"/>
      <c r="Z146" s="1"/>
    </row>
    <row r="147" spans="2:31" s="4" customFormat="1" ht="7.5" customHeight="1" x14ac:dyDescent="0.25">
      <c r="B147" s="245"/>
      <c r="C147" s="245"/>
      <c r="D147" s="245"/>
      <c r="E147" s="245"/>
      <c r="F147" s="245"/>
      <c r="G147" s="245"/>
      <c r="H147" s="245"/>
      <c r="I147" s="245"/>
      <c r="J147" s="245"/>
      <c r="K147" s="245"/>
      <c r="L147" s="245"/>
      <c r="M147" s="245"/>
      <c r="N147" s="245"/>
      <c r="O147" s="245"/>
      <c r="Z147" s="1" t="s">
        <v>177</v>
      </c>
    </row>
    <row r="148" spans="2:31" s="4" customFormat="1" x14ac:dyDescent="0.25">
      <c r="B148" s="173" t="s">
        <v>178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179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768CA-D844-41C3-A3C9-C0AECF2E77A3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199</v>
      </c>
      <c r="G1" s="232"/>
      <c r="H1" s="232"/>
      <c r="I1" s="232"/>
      <c r="K1" s="232"/>
    </row>
    <row r="3" spans="1:31" s="4" customFormat="1" ht="25.5" customHeight="1" thickBot="1" x14ac:dyDescent="0.3">
      <c r="B3" s="66" t="s">
        <v>30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0" t="s">
        <v>253</v>
      </c>
      <c r="D5" s="250" t="s">
        <v>254</v>
      </c>
      <c r="E5" s="250" t="s">
        <v>255</v>
      </c>
      <c r="F5" s="251" t="str">
        <f>CONCATENATE("%/s total Tenerife ",RIGHT(E5,4))</f>
        <v>%/s total Tenerife 2022</v>
      </c>
      <c r="G5" s="250" t="s">
        <v>256</v>
      </c>
      <c r="H5" s="251" t="str">
        <f>CONCATENATE("var. ",RIGHT(G5,2),"/",RIGHT(E5,2))</f>
        <v>var. 23/22</v>
      </c>
      <c r="I5" s="251" t="str">
        <f>CONCATENATE("dif. ",RIGHT(G5,2),"/",RIGHT(E5,2))</f>
        <v>dif. 23/22</v>
      </c>
      <c r="J5" s="251" t="str">
        <f>CONCATENATE("%/s total Tenerife ",RIGHT(G5,4))</f>
        <v>%/s total Tenerife 2023</v>
      </c>
      <c r="K5" s="250" t="s">
        <v>257</v>
      </c>
      <c r="L5" s="251" t="str">
        <f>CONCATENATE("var. ",RIGHT(K5,2),"/",RIGHT(G5,2))</f>
        <v>var. 24/23</v>
      </c>
      <c r="M5" s="251" t="str">
        <f>CONCATENATE("dif. ",RIGHT(K5,2),"/",RIGHT(G5,2))</f>
        <v>dif. 24/23</v>
      </c>
      <c r="N5" s="251" t="str">
        <f>CONCATENATE("%/s total Tenerife ",RIGHT(K5,4))</f>
        <v>%/s total Tenerife 2024</v>
      </c>
      <c r="O5" s="250" t="s">
        <v>258</v>
      </c>
      <c r="P5" s="251" t="str">
        <f>CONCATENATE("var. ",RIGHT(O5,2),"/",RIGHT(K5,2))</f>
        <v>var. 25/24</v>
      </c>
      <c r="Q5" s="251" t="str">
        <f>CONCATENATE("dif. ",RIGHT(O5,2),"/",RIGHT(K5,2))</f>
        <v>dif. 25/24</v>
      </c>
      <c r="R5" s="251" t="str">
        <f>CONCATENATE("var. ",RIGHT(O5,2),"/",RIGHT(C5,2))</f>
        <v>var. 25/20</v>
      </c>
      <c r="S5" s="251" t="str">
        <f>CONCATENATE("dif. ",RIGHT(O5,2),"/",RIGHT(C5,2))</f>
        <v>dif. 25/20</v>
      </c>
      <c r="T5" s="251" t="str">
        <f>CONCATENATE("%/s total Tenerife ",RIGHT(O5,4))</f>
        <v>%/s total Tenerife 2025</v>
      </c>
      <c r="AE5" s="1"/>
    </row>
    <row r="6" spans="1:31" ht="18.75" x14ac:dyDescent="0.3">
      <c r="A6" s="4"/>
      <c r="B6" s="233" t="s">
        <v>197</v>
      </c>
      <c r="C6" s="252">
        <v>89409</v>
      </c>
      <c r="D6" s="252">
        <v>59393</v>
      </c>
      <c r="E6" s="252">
        <v>196651</v>
      </c>
      <c r="F6" s="253">
        <f>E6/$E$6</f>
        <v>1</v>
      </c>
      <c r="G6" s="252">
        <v>222242</v>
      </c>
      <c r="H6" s="253">
        <f>G6/E6-1</f>
        <v>0.13013409542794085</v>
      </c>
      <c r="I6" s="252">
        <f>G6-E6</f>
        <v>25591</v>
      </c>
      <c r="J6" s="253">
        <f>G6/$G$6</f>
        <v>1</v>
      </c>
      <c r="K6" s="252">
        <v>227572</v>
      </c>
      <c r="L6" s="253">
        <f>K6/G6-1</f>
        <v>2.3982865524968311E-2</v>
      </c>
      <c r="M6" s="252">
        <f>K6-G6</f>
        <v>5330</v>
      </c>
      <c r="N6" s="253">
        <f>K6/$K$6</f>
        <v>1</v>
      </c>
      <c r="O6" s="252">
        <v>237548</v>
      </c>
      <c r="P6" s="253">
        <f>O6/K6-1</f>
        <v>4.3836675865220665E-2</v>
      </c>
      <c r="Q6" s="252">
        <f>O6-K6</f>
        <v>9976</v>
      </c>
      <c r="R6" s="253">
        <f>IFERROR(O6/C6-1,"-")</f>
        <v>1.6568689952913016</v>
      </c>
      <c r="S6" s="252">
        <f>O6-C6</f>
        <v>148139</v>
      </c>
      <c r="T6" s="253">
        <f>O6/$O$6</f>
        <v>1</v>
      </c>
      <c r="V6" s="29"/>
      <c r="W6" s="81"/>
      <c r="AE6" s="1" t="s">
        <v>170</v>
      </c>
    </row>
    <row r="7" spans="1:31" s="4" customFormat="1" x14ac:dyDescent="0.25">
      <c r="B7" s="244" t="s">
        <v>46</v>
      </c>
      <c r="C7" s="261">
        <v>10899</v>
      </c>
      <c r="D7" s="261">
        <v>23249</v>
      </c>
      <c r="E7" s="261">
        <v>35485</v>
      </c>
      <c r="F7" s="267">
        <f t="shared" ref="F7:F16" si="0">E7/$E$6</f>
        <v>0.18044657794773483</v>
      </c>
      <c r="G7" s="261">
        <v>32677</v>
      </c>
      <c r="H7" s="269">
        <f>G7/E7-1</f>
        <v>-7.9132027617303091E-2</v>
      </c>
      <c r="I7" s="268">
        <f>G7-E7</f>
        <v>-2808</v>
      </c>
      <c r="J7" s="267">
        <f>G7/$G$6</f>
        <v>0.14703341402615167</v>
      </c>
      <c r="K7" s="261">
        <v>31243</v>
      </c>
      <c r="L7" s="269">
        <f>K7/G7-1</f>
        <v>-4.388407748569334E-2</v>
      </c>
      <c r="M7" s="268">
        <f>K7-G7</f>
        <v>-1434</v>
      </c>
      <c r="N7" s="267">
        <f>K7/$K$6</f>
        <v>0.13728841861037386</v>
      </c>
      <c r="O7" s="261">
        <v>27512</v>
      </c>
      <c r="P7" s="269">
        <f>O7/K7-1</f>
        <v>-0.11941874979995515</v>
      </c>
      <c r="Q7" s="268">
        <f>O7-K7</f>
        <v>-3731</v>
      </c>
      <c r="R7" s="269">
        <f t="shared" ref="R7:R16" si="1">IFERROR(O7/C7-1,"-")</f>
        <v>1.5242682814937152</v>
      </c>
      <c r="S7" s="268">
        <f t="shared" ref="S7:S16" si="2">O7-C7</f>
        <v>16613</v>
      </c>
      <c r="T7" s="267">
        <f>O7/$O$6</f>
        <v>0.11581659285702257</v>
      </c>
      <c r="V7" s="29"/>
      <c r="W7" s="81"/>
      <c r="AE7" s="1" t="s">
        <v>172</v>
      </c>
    </row>
    <row r="8" spans="1:31" s="4" customFormat="1" x14ac:dyDescent="0.25">
      <c r="B8" s="244" t="s">
        <v>47</v>
      </c>
      <c r="C8" s="261">
        <v>8874</v>
      </c>
      <c r="D8" s="261">
        <v>3806</v>
      </c>
      <c r="E8" s="261">
        <v>23004</v>
      </c>
      <c r="F8" s="267">
        <f t="shared" si="0"/>
        <v>0.11697881017640388</v>
      </c>
      <c r="G8" s="261">
        <v>22463</v>
      </c>
      <c r="H8" s="269">
        <f t="shared" ref="H8:H16" si="3">G8/E8-1</f>
        <v>-2.3517649104503602E-2</v>
      </c>
      <c r="I8" s="268">
        <f t="shared" ref="I8:I16" si="4">G8-E8</f>
        <v>-541</v>
      </c>
      <c r="J8" s="267">
        <f t="shared" ref="J8:J16" si="5">G8/$G$6</f>
        <v>0.10107450436911115</v>
      </c>
      <c r="K8" s="261">
        <v>20973</v>
      </c>
      <c r="L8" s="269">
        <f t="shared" ref="L8:L16" si="6">K8/G8-1</f>
        <v>-6.6331300360592982E-2</v>
      </c>
      <c r="M8" s="268">
        <f t="shared" ref="M8:M16" si="7">K8-G8</f>
        <v>-1490</v>
      </c>
      <c r="N8" s="267">
        <f t="shared" ref="N8:N16" si="8">K8/$K$6</f>
        <v>9.2159843917529391E-2</v>
      </c>
      <c r="O8" s="261">
        <v>23308</v>
      </c>
      <c r="P8" s="269">
        <f t="shared" ref="P8:P16" si="9">O8/K8-1</f>
        <v>0.11133361941543884</v>
      </c>
      <c r="Q8" s="268">
        <f t="shared" ref="Q8:Q16" si="10">O8-K8</f>
        <v>2335</v>
      </c>
      <c r="R8" s="269">
        <f t="shared" si="1"/>
        <v>1.6265494703628578</v>
      </c>
      <c r="S8" s="268">
        <f t="shared" si="2"/>
        <v>14434</v>
      </c>
      <c r="T8" s="267">
        <f t="shared" ref="T8:T16" si="11">O8/$O$6</f>
        <v>9.8119116978463303E-2</v>
      </c>
      <c r="V8" s="29"/>
      <c r="W8" s="81"/>
      <c r="AE8" s="1"/>
    </row>
    <row r="9" spans="1:31" s="4" customFormat="1" x14ac:dyDescent="0.25">
      <c r="B9" s="244" t="s">
        <v>48</v>
      </c>
      <c r="C9" s="261">
        <v>585</v>
      </c>
      <c r="D9" s="261">
        <v>478</v>
      </c>
      <c r="E9" s="261">
        <v>1003</v>
      </c>
      <c r="F9" s="262">
        <f t="shared" si="0"/>
        <v>5.1004063035529953E-3</v>
      </c>
      <c r="G9" s="261">
        <v>2724</v>
      </c>
      <c r="H9" s="273">
        <f t="shared" si="3"/>
        <v>1.7158524426719839</v>
      </c>
      <c r="I9" s="264">
        <f t="shared" si="4"/>
        <v>1721</v>
      </c>
      <c r="J9" s="262">
        <f t="shared" si="5"/>
        <v>1.2256909135086978E-2</v>
      </c>
      <c r="K9" s="261">
        <v>1794</v>
      </c>
      <c r="L9" s="269">
        <f t="shared" si="6"/>
        <v>-0.34140969162995594</v>
      </c>
      <c r="M9" s="268">
        <f t="shared" si="7"/>
        <v>-930</v>
      </c>
      <c r="N9" s="267">
        <f t="shared" si="8"/>
        <v>7.8832193767247281E-3</v>
      </c>
      <c r="O9" s="261">
        <v>1296</v>
      </c>
      <c r="P9" s="269">
        <f t="shared" si="9"/>
        <v>-0.27759197324414719</v>
      </c>
      <c r="Q9" s="268">
        <f t="shared" si="10"/>
        <v>-498</v>
      </c>
      <c r="R9" s="269">
        <f t="shared" si="1"/>
        <v>1.2153846153846155</v>
      </c>
      <c r="S9" s="268">
        <f t="shared" si="2"/>
        <v>711</v>
      </c>
      <c r="T9" s="267">
        <f t="shared" si="11"/>
        <v>5.4557394716015289E-3</v>
      </c>
      <c r="V9" s="29"/>
      <c r="W9" s="81"/>
      <c r="AE9" s="1"/>
    </row>
    <row r="10" spans="1:31" s="4" customFormat="1" x14ac:dyDescent="0.25">
      <c r="B10" s="244" t="s">
        <v>50</v>
      </c>
      <c r="C10" s="261">
        <v>38308</v>
      </c>
      <c r="D10" s="261">
        <v>11597</v>
      </c>
      <c r="E10" s="261">
        <v>82138</v>
      </c>
      <c r="F10" s="267">
        <f t="shared" si="0"/>
        <v>0.4176841205994376</v>
      </c>
      <c r="G10" s="261">
        <v>93908</v>
      </c>
      <c r="H10" s="269">
        <f t="shared" si="3"/>
        <v>0.14329542964279618</v>
      </c>
      <c r="I10" s="268">
        <f t="shared" si="4"/>
        <v>11770</v>
      </c>
      <c r="J10" s="267">
        <f t="shared" si="5"/>
        <v>0.4225483931930058</v>
      </c>
      <c r="K10" s="261">
        <v>97415</v>
      </c>
      <c r="L10" s="269">
        <f t="shared" si="6"/>
        <v>3.7345061123652989E-2</v>
      </c>
      <c r="M10" s="268">
        <f t="shared" si="7"/>
        <v>3507</v>
      </c>
      <c r="N10" s="267">
        <f t="shared" si="8"/>
        <v>0.42806232752711232</v>
      </c>
      <c r="O10" s="261">
        <v>108590</v>
      </c>
      <c r="P10" s="269">
        <f t="shared" si="9"/>
        <v>0.11471539290663646</v>
      </c>
      <c r="Q10" s="268">
        <f t="shared" si="10"/>
        <v>11175</v>
      </c>
      <c r="R10" s="269">
        <f t="shared" si="1"/>
        <v>1.8346559465385819</v>
      </c>
      <c r="S10" s="268">
        <f t="shared" si="2"/>
        <v>70282</v>
      </c>
      <c r="T10" s="267">
        <f>O10/$O$6</f>
        <v>0.45712866452253859</v>
      </c>
      <c r="V10" s="29"/>
      <c r="W10" s="81"/>
      <c r="AE10" s="1"/>
    </row>
    <row r="11" spans="1:31" s="4" customFormat="1" x14ac:dyDescent="0.25">
      <c r="B11" s="244" t="s">
        <v>52</v>
      </c>
      <c r="C11" s="261">
        <v>5757</v>
      </c>
      <c r="D11" s="261">
        <v>898</v>
      </c>
      <c r="E11" s="261">
        <v>8596</v>
      </c>
      <c r="F11" s="262">
        <f t="shared" si="0"/>
        <v>4.3711956715195954E-2</v>
      </c>
      <c r="G11" s="261">
        <v>11298</v>
      </c>
      <c r="H11" s="273">
        <f t="shared" si="3"/>
        <v>0.31433224755700317</v>
      </c>
      <c r="I11" s="264">
        <f t="shared" si="4"/>
        <v>2702</v>
      </c>
      <c r="J11" s="262">
        <f t="shared" si="5"/>
        <v>5.0836475553675722E-2</v>
      </c>
      <c r="K11" s="261">
        <v>12797</v>
      </c>
      <c r="L11" s="269">
        <f t="shared" si="6"/>
        <v>0.13267835015046914</v>
      </c>
      <c r="M11" s="268">
        <f t="shared" si="7"/>
        <v>1499</v>
      </c>
      <c r="N11" s="267">
        <f t="shared" si="8"/>
        <v>5.623275271122985E-2</v>
      </c>
      <c r="O11" s="261">
        <v>13166</v>
      </c>
      <c r="P11" s="269">
        <f t="shared" si="9"/>
        <v>2.8834883175744341E-2</v>
      </c>
      <c r="Q11" s="268">
        <f t="shared" si="10"/>
        <v>369</v>
      </c>
      <c r="R11" s="269">
        <f t="shared" si="1"/>
        <v>1.2869550112906025</v>
      </c>
      <c r="S11" s="268">
        <f t="shared" si="2"/>
        <v>7409</v>
      </c>
      <c r="T11" s="267">
        <f t="shared" si="11"/>
        <v>5.5424587872766766E-2</v>
      </c>
      <c r="V11" s="29"/>
      <c r="W11" s="81"/>
      <c r="AE11" s="1"/>
    </row>
    <row r="12" spans="1:31" s="4" customFormat="1" x14ac:dyDescent="0.25">
      <c r="B12" s="244" t="s">
        <v>53</v>
      </c>
      <c r="C12" s="261">
        <v>13225</v>
      </c>
      <c r="D12" s="261">
        <v>13394</v>
      </c>
      <c r="E12" s="261">
        <v>25860</v>
      </c>
      <c r="F12" s="267">
        <f t="shared" si="0"/>
        <v>0.13150200100685988</v>
      </c>
      <c r="G12" s="261">
        <v>34187</v>
      </c>
      <c r="H12" s="269">
        <f t="shared" si="3"/>
        <v>0.3220030935808198</v>
      </c>
      <c r="I12" s="268">
        <f t="shared" si="4"/>
        <v>8327</v>
      </c>
      <c r="J12" s="267">
        <f t="shared" si="5"/>
        <v>0.15382780932497009</v>
      </c>
      <c r="K12" s="261">
        <v>34286</v>
      </c>
      <c r="L12" s="269">
        <f t="shared" si="6"/>
        <v>2.895837599087292E-3</v>
      </c>
      <c r="M12" s="268">
        <f t="shared" si="7"/>
        <v>99</v>
      </c>
      <c r="N12" s="267">
        <f t="shared" si="8"/>
        <v>0.15066001089764997</v>
      </c>
      <c r="O12" s="261">
        <v>35908</v>
      </c>
      <c r="P12" s="269">
        <f t="shared" si="9"/>
        <v>4.7307939100507568E-2</v>
      </c>
      <c r="Q12" s="268">
        <f t="shared" si="10"/>
        <v>1622</v>
      </c>
      <c r="R12" s="269">
        <f t="shared" si="1"/>
        <v>1.7151606805293005</v>
      </c>
      <c r="S12" s="268">
        <f t="shared" si="2"/>
        <v>22683</v>
      </c>
      <c r="T12" s="267">
        <f t="shared" si="11"/>
        <v>0.1511610285079226</v>
      </c>
      <c r="V12" s="29"/>
      <c r="W12" s="81"/>
      <c r="AE12" s="1"/>
    </row>
    <row r="13" spans="1:31" s="4" customFormat="1" x14ac:dyDescent="0.25">
      <c r="B13" s="244" t="s">
        <v>51</v>
      </c>
      <c r="C13" s="261">
        <v>3215</v>
      </c>
      <c r="D13" s="261">
        <v>2350</v>
      </c>
      <c r="E13" s="261">
        <v>6154</v>
      </c>
      <c r="F13" s="262">
        <f t="shared" si="0"/>
        <v>3.1294018337053968E-2</v>
      </c>
      <c r="G13" s="261">
        <v>11499</v>
      </c>
      <c r="H13" s="273">
        <f t="shared" si="3"/>
        <v>0.86854078648033806</v>
      </c>
      <c r="I13" s="264">
        <f t="shared" si="4"/>
        <v>5345</v>
      </c>
      <c r="J13" s="262">
        <f t="shared" si="5"/>
        <v>5.1740895060339631E-2</v>
      </c>
      <c r="K13" s="261">
        <v>9940</v>
      </c>
      <c r="L13" s="269">
        <f t="shared" si="6"/>
        <v>-0.1355770066962344</v>
      </c>
      <c r="M13" s="268">
        <f t="shared" si="7"/>
        <v>-1559</v>
      </c>
      <c r="N13" s="267">
        <f t="shared" si="8"/>
        <v>4.3678484172042252E-2</v>
      </c>
      <c r="O13" s="261">
        <v>9155</v>
      </c>
      <c r="P13" s="269">
        <f t="shared" si="9"/>
        <v>-7.8973843058350091E-2</v>
      </c>
      <c r="Q13" s="268">
        <f t="shared" si="10"/>
        <v>-785</v>
      </c>
      <c r="R13" s="269">
        <f t="shared" si="1"/>
        <v>1.8475894245723175</v>
      </c>
      <c r="S13" s="268">
        <f t="shared" si="2"/>
        <v>5940</v>
      </c>
      <c r="T13" s="267">
        <f t="shared" si="11"/>
        <v>3.853957936922222E-2</v>
      </c>
      <c r="V13" s="29"/>
      <c r="W13" s="81"/>
      <c r="AE13" s="1"/>
    </row>
    <row r="14" spans="1:31" s="4" customFormat="1" x14ac:dyDescent="0.25">
      <c r="B14" s="244" t="s">
        <v>54</v>
      </c>
      <c r="C14" s="261">
        <v>866</v>
      </c>
      <c r="D14" s="261">
        <v>2208</v>
      </c>
      <c r="E14" s="261">
        <v>2888</v>
      </c>
      <c r="F14" s="267">
        <f t="shared" si="0"/>
        <v>1.4685915657687985E-2</v>
      </c>
      <c r="G14" s="261">
        <v>3665</v>
      </c>
      <c r="H14" s="269">
        <f t="shared" si="3"/>
        <v>0.26904432132963985</v>
      </c>
      <c r="I14" s="268">
        <f t="shared" si="4"/>
        <v>777</v>
      </c>
      <c r="J14" s="267">
        <f t="shared" si="5"/>
        <v>1.6491032298125468E-2</v>
      </c>
      <c r="K14" s="261">
        <v>3052</v>
      </c>
      <c r="L14" s="269">
        <f t="shared" si="6"/>
        <v>-0.16725784447476122</v>
      </c>
      <c r="M14" s="268">
        <f t="shared" si="7"/>
        <v>-613</v>
      </c>
      <c r="N14" s="267">
        <f t="shared" si="8"/>
        <v>1.3411140210570721E-2</v>
      </c>
      <c r="O14" s="261">
        <v>3545</v>
      </c>
      <c r="P14" s="269">
        <f t="shared" si="9"/>
        <v>0.16153342070773258</v>
      </c>
      <c r="Q14" s="268">
        <f t="shared" si="10"/>
        <v>493</v>
      </c>
      <c r="R14" s="269">
        <f t="shared" si="1"/>
        <v>3.0935334872979219</v>
      </c>
      <c r="S14" s="268">
        <f t="shared" si="2"/>
        <v>2679</v>
      </c>
      <c r="T14" s="267">
        <f t="shared" si="11"/>
        <v>1.4923299712058195E-2</v>
      </c>
      <c r="V14" s="29"/>
      <c r="W14" s="81"/>
      <c r="AE14" s="1"/>
    </row>
    <row r="15" spans="1:31" s="4" customFormat="1" x14ac:dyDescent="0.25">
      <c r="B15" s="244" t="s">
        <v>49</v>
      </c>
      <c r="C15" s="261">
        <v>3282</v>
      </c>
      <c r="D15" s="261">
        <v>154</v>
      </c>
      <c r="E15" s="261">
        <v>3868</v>
      </c>
      <c r="F15" s="262">
        <f t="shared" si="0"/>
        <v>1.9669363491667979E-2</v>
      </c>
      <c r="G15" s="261">
        <v>2605</v>
      </c>
      <c r="H15" s="273">
        <f t="shared" si="3"/>
        <v>-0.32652533609100309</v>
      </c>
      <c r="I15" s="264">
        <f t="shared" si="4"/>
        <v>-1263</v>
      </c>
      <c r="J15" s="262">
        <f t="shared" si="5"/>
        <v>1.1721456790345659E-2</v>
      </c>
      <c r="K15" s="261">
        <v>9404</v>
      </c>
      <c r="L15" s="269">
        <f t="shared" si="6"/>
        <v>2.6099808061420346</v>
      </c>
      <c r="M15" s="268">
        <f t="shared" si="7"/>
        <v>6799</v>
      </c>
      <c r="N15" s="267">
        <f t="shared" si="8"/>
        <v>4.1323185629163518E-2</v>
      </c>
      <c r="O15" s="261">
        <v>8323</v>
      </c>
      <c r="P15" s="269">
        <f t="shared" si="9"/>
        <v>-0.11495108464483195</v>
      </c>
      <c r="Q15" s="268">
        <f t="shared" si="10"/>
        <v>-1081</v>
      </c>
      <c r="R15" s="269">
        <f t="shared" si="1"/>
        <v>1.5359536867763559</v>
      </c>
      <c r="S15" s="268">
        <f t="shared" si="2"/>
        <v>5041</v>
      </c>
      <c r="T15" s="267">
        <f t="shared" si="11"/>
        <v>3.503712933807062E-2</v>
      </c>
      <c r="V15" s="29"/>
      <c r="W15" s="81"/>
      <c r="AE15" s="1"/>
    </row>
    <row r="16" spans="1:31" s="4" customFormat="1" x14ac:dyDescent="0.25">
      <c r="B16" s="244" t="s">
        <v>198</v>
      </c>
      <c r="C16" s="261">
        <f>C6-SUM(C7:C15)</f>
        <v>4398</v>
      </c>
      <c r="D16" s="261">
        <f>D6-SUM(D7:D15)</f>
        <v>1259</v>
      </c>
      <c r="E16" s="261">
        <f>E6-SUM(E7:E15)</f>
        <v>7655</v>
      </c>
      <c r="F16" s="267">
        <f t="shared" si="0"/>
        <v>3.8926829764404959E-2</v>
      </c>
      <c r="G16" s="261">
        <f>G6-SUM(G7:G15)</f>
        <v>7216</v>
      </c>
      <c r="H16" s="269">
        <f t="shared" si="3"/>
        <v>-5.7348138471587151E-2</v>
      </c>
      <c r="I16" s="268">
        <f t="shared" si="4"/>
        <v>-439</v>
      </c>
      <c r="J16" s="267">
        <f t="shared" si="5"/>
        <v>3.2469110249187826E-2</v>
      </c>
      <c r="K16" s="261">
        <f>K6-SUM(K7:K15)</f>
        <v>6668</v>
      </c>
      <c r="L16" s="269">
        <f t="shared" si="6"/>
        <v>-7.5942350332594222E-2</v>
      </c>
      <c r="M16" s="268">
        <f t="shared" si="7"/>
        <v>-548</v>
      </c>
      <c r="N16" s="267">
        <f t="shared" si="8"/>
        <v>2.9300616947603397E-2</v>
      </c>
      <c r="O16" s="261">
        <f>O6-SUM(O7:O15)</f>
        <v>6745</v>
      </c>
      <c r="P16" s="269">
        <f t="shared" si="9"/>
        <v>1.1547690461907623E-2</v>
      </c>
      <c r="Q16" s="268">
        <f t="shared" si="10"/>
        <v>77</v>
      </c>
      <c r="R16" s="269">
        <f t="shared" si="1"/>
        <v>0.53365165984538421</v>
      </c>
      <c r="S16" s="268">
        <f t="shared" si="2"/>
        <v>2347</v>
      </c>
      <c r="T16" s="267">
        <f t="shared" si="11"/>
        <v>2.8394261370333573E-2</v>
      </c>
      <c r="V16" s="29"/>
      <c r="W16" s="81"/>
      <c r="AE16" s="1"/>
    </row>
    <row r="17" spans="2:31" s="4" customFormat="1" ht="7.5" customHeight="1" x14ac:dyDescent="0.25">
      <c r="B17" s="245"/>
      <c r="C17" s="245"/>
      <c r="D17" s="245"/>
      <c r="E17" s="245"/>
      <c r="F17" s="245"/>
      <c r="G17" s="245"/>
      <c r="H17" s="245"/>
      <c r="I17" s="245"/>
      <c r="J17" s="245"/>
      <c r="K17" s="245"/>
      <c r="L17" s="245"/>
      <c r="M17" s="245"/>
      <c r="N17" s="245"/>
      <c r="O17" s="245"/>
      <c r="P17" s="245"/>
      <c r="Q17" s="245"/>
      <c r="R17" s="245"/>
      <c r="S17" s="245"/>
      <c r="T17" s="245"/>
      <c r="AE17" s="1" t="s">
        <v>177</v>
      </c>
    </row>
    <row r="18" spans="2:31" s="4" customFormat="1" x14ac:dyDescent="0.25">
      <c r="B18" s="173" t="s">
        <v>178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179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9" t="s">
        <v>180</v>
      </c>
      <c r="C42" s="279"/>
      <c r="D42" s="279"/>
      <c r="E42" s="279"/>
      <c r="F42" s="279"/>
      <c r="G42" s="279"/>
      <c r="H42" s="279"/>
      <c r="I42" s="279"/>
      <c r="J42" s="279"/>
      <c r="K42" s="279"/>
      <c r="L42" s="279"/>
      <c r="M42" s="279"/>
      <c r="N42" s="279"/>
      <c r="O42" s="279"/>
      <c r="P42" s="279"/>
      <c r="Q42" s="279"/>
      <c r="R42" s="279"/>
      <c r="S42" s="279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181</v>
      </c>
      <c r="O44" s="14">
        <v>2021</v>
      </c>
      <c r="P44" s="14" t="s">
        <v>181</v>
      </c>
      <c r="Q44" s="14" t="s">
        <v>182</v>
      </c>
      <c r="R44" s="14" t="s">
        <v>183</v>
      </c>
      <c r="S44" s="14" t="s">
        <v>184</v>
      </c>
      <c r="T44" s="89"/>
      <c r="AE44" s="1"/>
    </row>
    <row r="45" spans="2:31" s="4" customFormat="1" ht="18.75" hidden="1" x14ac:dyDescent="0.3">
      <c r="B45" s="233" t="s">
        <v>168</v>
      </c>
      <c r="C45" s="234"/>
      <c r="D45" s="234"/>
      <c r="E45" s="234"/>
      <c r="F45" s="234"/>
      <c r="G45" s="234"/>
      <c r="H45" s="234"/>
      <c r="I45" s="234"/>
      <c r="J45" s="234"/>
      <c r="K45" s="234">
        <v>1824653</v>
      </c>
      <c r="L45" s="234"/>
      <c r="M45" s="234"/>
      <c r="N45" s="235"/>
      <c r="O45" s="234">
        <v>2354005</v>
      </c>
      <c r="P45" s="235"/>
      <c r="Q45" s="235">
        <v>1</v>
      </c>
      <c r="R45" s="235">
        <v>0.2901110512519367</v>
      </c>
      <c r="S45" s="234">
        <v>529352</v>
      </c>
      <c r="T45" s="246"/>
      <c r="AE45" s="1"/>
    </row>
    <row r="46" spans="2:31" ht="18.75" hidden="1" x14ac:dyDescent="0.3">
      <c r="B46" s="233" t="s">
        <v>169</v>
      </c>
      <c r="C46" s="234"/>
      <c r="D46" s="234"/>
      <c r="E46" s="234"/>
      <c r="F46" s="234"/>
      <c r="G46" s="234"/>
      <c r="H46" s="234"/>
      <c r="I46" s="234"/>
      <c r="J46" s="234"/>
      <c r="K46" s="234">
        <v>603938</v>
      </c>
      <c r="L46" s="234"/>
      <c r="M46" s="234"/>
      <c r="N46" s="235">
        <v>1</v>
      </c>
      <c r="O46" s="234">
        <v>936181</v>
      </c>
      <c r="P46" s="235">
        <v>1</v>
      </c>
      <c r="Q46" s="235">
        <v>0.39769711619134201</v>
      </c>
      <c r="R46" s="235">
        <v>0.55012766211101138</v>
      </c>
      <c r="S46" s="234">
        <v>332243</v>
      </c>
      <c r="T46" s="246"/>
      <c r="AE46" s="1" t="s">
        <v>170</v>
      </c>
    </row>
    <row r="47" spans="2:31" ht="15.75" hidden="1" x14ac:dyDescent="0.25">
      <c r="B47" s="236" t="s">
        <v>102</v>
      </c>
      <c r="C47" s="237"/>
      <c r="D47" s="237"/>
      <c r="E47" s="237"/>
      <c r="F47" s="237"/>
      <c r="G47" s="237"/>
      <c r="H47" s="237"/>
      <c r="I47" s="237"/>
      <c r="J47" s="237"/>
      <c r="K47" s="237">
        <v>276550.36166633503</v>
      </c>
      <c r="L47" s="237"/>
      <c r="M47" s="237"/>
      <c r="N47" s="238">
        <v>0.45791184139155844</v>
      </c>
      <c r="O47" s="237">
        <v>430252.45635520399</v>
      </c>
      <c r="P47" s="238">
        <v>0.4595825554622493</v>
      </c>
      <c r="Q47" s="238">
        <v>0.18277465695918402</v>
      </c>
      <c r="R47" s="238">
        <v>0.55578337978930015</v>
      </c>
      <c r="S47" s="237">
        <v>153702.09468886897</v>
      </c>
      <c r="T47" s="247"/>
      <c r="AE47" s="1" t="s">
        <v>171</v>
      </c>
    </row>
    <row r="48" spans="2:31" s="4" customFormat="1" hidden="1" x14ac:dyDescent="0.25">
      <c r="B48" s="239" t="s">
        <v>105</v>
      </c>
      <c r="C48" s="240"/>
      <c r="D48" s="240"/>
      <c r="E48" s="240"/>
      <c r="F48" s="240"/>
      <c r="G48" s="240"/>
      <c r="H48" s="240"/>
      <c r="I48" s="240"/>
      <c r="J48" s="240"/>
      <c r="K48" s="240">
        <v>327387.63833385095</v>
      </c>
      <c r="L48" s="240"/>
      <c r="M48" s="240"/>
      <c r="N48" s="243">
        <v>0.54208815860874948</v>
      </c>
      <c r="O48" s="240">
        <v>505927.5436448183</v>
      </c>
      <c r="P48" s="243">
        <v>0.54041637636826456</v>
      </c>
      <c r="Q48" s="243">
        <v>0.21492203442423372</v>
      </c>
      <c r="R48" s="241">
        <v>0.54534711884540576</v>
      </c>
      <c r="S48" s="242">
        <v>178539.90531096736</v>
      </c>
      <c r="T48" s="249"/>
      <c r="AE48" s="1" t="s">
        <v>172</v>
      </c>
    </row>
    <row r="49" spans="2:31" s="4" customFormat="1" hidden="1" x14ac:dyDescent="0.25">
      <c r="B49" s="244" t="s">
        <v>173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174</v>
      </c>
    </row>
    <row r="50" spans="2:31" s="4" customFormat="1" hidden="1" x14ac:dyDescent="0.25">
      <c r="B50" s="244" t="s">
        <v>175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176</v>
      </c>
    </row>
    <row r="51" spans="2:31" s="4" customFormat="1" ht="7.5" hidden="1" customHeight="1" x14ac:dyDescent="0.25">
      <c r="B51" s="245"/>
      <c r="C51" s="245"/>
      <c r="D51" s="245"/>
      <c r="E51" s="245"/>
      <c r="F51" s="245"/>
      <c r="G51" s="245"/>
      <c r="H51" s="245"/>
      <c r="I51" s="245"/>
      <c r="J51" s="245"/>
      <c r="K51" s="245"/>
      <c r="L51" s="245"/>
      <c r="M51" s="245"/>
      <c r="N51" s="245"/>
      <c r="O51" s="245"/>
      <c r="P51" s="245"/>
      <c r="Q51" s="245"/>
      <c r="R51" s="245"/>
      <c r="S51" s="245"/>
      <c r="AE51" s="1" t="s">
        <v>177</v>
      </c>
    </row>
    <row r="52" spans="2:31" s="4" customFormat="1" hidden="1" x14ac:dyDescent="0.25">
      <c r="B52" s="278" t="s">
        <v>178</v>
      </c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78"/>
      <c r="R52" s="278"/>
      <c r="S52" s="278"/>
      <c r="T52" s="49"/>
      <c r="AE52" s="1" t="s">
        <v>179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30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3" t="s">
        <v>197</v>
      </c>
      <c r="C136" s="237">
        <v>248294</v>
      </c>
      <c r="D136" s="237">
        <v>384253</v>
      </c>
      <c r="E136" s="237">
        <v>593573</v>
      </c>
      <c r="F136" s="237">
        <v>612478</v>
      </c>
      <c r="G136" s="238">
        <f>F136/E136-1</f>
        <v>3.1849494501939857E-2</v>
      </c>
      <c r="H136" s="237">
        <f>F136-E136</f>
        <v>18905</v>
      </c>
      <c r="I136" s="238">
        <f>F136/F$136</f>
        <v>1</v>
      </c>
      <c r="J136" s="237">
        <v>636461</v>
      </c>
      <c r="K136" s="238">
        <f>H136/H$136</f>
        <v>1</v>
      </c>
      <c r="L136" s="238">
        <f>J136/F136-1</f>
        <v>3.915732483452472E-2</v>
      </c>
      <c r="M136" s="237">
        <f>J136-F136</f>
        <v>23983</v>
      </c>
      <c r="N136" s="238">
        <f>J136/C136-1</f>
        <v>1.5633362062715972</v>
      </c>
      <c r="O136" s="237">
        <f>J136-C136</f>
        <v>388167</v>
      </c>
      <c r="Q136" s="29"/>
      <c r="R136" s="81"/>
      <c r="Z136" s="1" t="s">
        <v>170</v>
      </c>
      <c r="AE136"/>
    </row>
    <row r="137" spans="1:31" s="4" customFormat="1" x14ac:dyDescent="0.25">
      <c r="B137" s="244" t="s">
        <v>46</v>
      </c>
      <c r="C137" s="261">
        <v>49521</v>
      </c>
      <c r="D137" s="261">
        <v>120918</v>
      </c>
      <c r="E137" s="261">
        <v>120397</v>
      </c>
      <c r="F137" s="261">
        <v>106138</v>
      </c>
      <c r="G137" s="267">
        <f t="shared" ref="G137:G146" si="12">F137/E137-1</f>
        <v>-0.11843318355108512</v>
      </c>
      <c r="H137" s="274">
        <f t="shared" ref="H137:H146" si="13">F137-E137</f>
        <v>-14259</v>
      </c>
      <c r="I137" s="269">
        <f t="shared" ref="I137:K146" si="14">F137/F$136</f>
        <v>0.17329275500507774</v>
      </c>
      <c r="J137" s="261">
        <v>101169</v>
      </c>
      <c r="K137" s="269">
        <f t="shared" si="14"/>
        <v>-0.75424490875429784</v>
      </c>
      <c r="L137" s="269">
        <f t="shared" ref="L137:L146" si="15">J137/F137-1</f>
        <v>-4.6816408826245048E-2</v>
      </c>
      <c r="M137" s="268">
        <f t="shared" ref="M137:M146" si="16">J137-F137</f>
        <v>-4969</v>
      </c>
      <c r="N137" s="267">
        <f t="shared" ref="N137:N145" si="17">J137/C137-1</f>
        <v>1.0429514751317623</v>
      </c>
      <c r="O137" s="261">
        <f t="shared" ref="O137:O146" si="18">J137-C137</f>
        <v>51648</v>
      </c>
      <c r="Q137" s="29"/>
      <c r="R137" s="81"/>
      <c r="Z137" s="1" t="s">
        <v>172</v>
      </c>
    </row>
    <row r="138" spans="1:31" s="4" customFormat="1" x14ac:dyDescent="0.25">
      <c r="B138" s="244" t="s">
        <v>47</v>
      </c>
      <c r="C138" s="261">
        <v>26848</v>
      </c>
      <c r="D138" s="261">
        <v>39986</v>
      </c>
      <c r="E138" s="261">
        <v>75857</v>
      </c>
      <c r="F138" s="261">
        <v>67064</v>
      </c>
      <c r="G138" s="267">
        <f t="shared" si="12"/>
        <v>-0.1159154725338466</v>
      </c>
      <c r="H138" s="274">
        <f t="shared" si="13"/>
        <v>-8793</v>
      </c>
      <c r="I138" s="269">
        <f t="shared" si="14"/>
        <v>0.10949617782189727</v>
      </c>
      <c r="J138" s="261">
        <v>64415</v>
      </c>
      <c r="K138" s="269">
        <f t="shared" si="14"/>
        <v>-0.4651150489288548</v>
      </c>
      <c r="L138" s="269">
        <f t="shared" si="15"/>
        <v>-3.9499582488369267E-2</v>
      </c>
      <c r="M138" s="268">
        <f t="shared" si="16"/>
        <v>-2649</v>
      </c>
      <c r="N138" s="267">
        <f t="shared" si="17"/>
        <v>1.3992476162097733</v>
      </c>
      <c r="O138" s="261">
        <f t="shared" si="18"/>
        <v>37567</v>
      </c>
      <c r="Q138" s="29"/>
      <c r="R138" s="81"/>
      <c r="Z138" s="1"/>
    </row>
    <row r="139" spans="1:31" s="4" customFormat="1" x14ac:dyDescent="0.25">
      <c r="B139" s="244" t="s">
        <v>48</v>
      </c>
      <c r="C139" s="261">
        <v>681</v>
      </c>
      <c r="D139" s="261">
        <v>2535</v>
      </c>
      <c r="E139" s="261">
        <v>3247</v>
      </c>
      <c r="F139" s="261">
        <v>5439</v>
      </c>
      <c r="G139" s="267">
        <f t="shared" si="12"/>
        <v>0.67508469356328926</v>
      </c>
      <c r="H139" s="275">
        <f t="shared" si="13"/>
        <v>2192</v>
      </c>
      <c r="I139" s="273">
        <f t="shared" si="14"/>
        <v>8.8803189665587982E-3</v>
      </c>
      <c r="J139" s="261">
        <v>3803</v>
      </c>
      <c r="K139" s="273">
        <f t="shared" si="14"/>
        <v>0.11594816186194129</v>
      </c>
      <c r="L139" s="269">
        <f t="shared" si="15"/>
        <v>-0.30079058650487223</v>
      </c>
      <c r="M139" s="268">
        <f t="shared" si="16"/>
        <v>-1636</v>
      </c>
      <c r="N139" s="267">
        <f t="shared" si="17"/>
        <v>4.5844346549192361</v>
      </c>
      <c r="O139" s="261">
        <f t="shared" si="18"/>
        <v>3122</v>
      </c>
      <c r="Q139" s="29"/>
      <c r="R139" s="81"/>
      <c r="Z139" s="1"/>
    </row>
    <row r="140" spans="1:31" s="4" customFormat="1" x14ac:dyDescent="0.25">
      <c r="B140" s="244" t="s">
        <v>50</v>
      </c>
      <c r="C140" s="261">
        <v>74813</v>
      </c>
      <c r="D140" s="261">
        <v>114704</v>
      </c>
      <c r="E140" s="261">
        <v>244952</v>
      </c>
      <c r="F140" s="261">
        <v>249820</v>
      </c>
      <c r="G140" s="267">
        <f t="shared" si="12"/>
        <v>1.987328129592747E-2</v>
      </c>
      <c r="H140" s="274">
        <f t="shared" si="13"/>
        <v>4868</v>
      </c>
      <c r="I140" s="269">
        <f t="shared" si="14"/>
        <v>0.40788403828382408</v>
      </c>
      <c r="J140" s="261">
        <v>275953</v>
      </c>
      <c r="K140" s="269">
        <f t="shared" si="14"/>
        <v>0.25749801639777836</v>
      </c>
      <c r="L140" s="269">
        <f t="shared" si="15"/>
        <v>0.1046073172684332</v>
      </c>
      <c r="M140" s="268">
        <f t="shared" si="16"/>
        <v>26133</v>
      </c>
      <c r="N140" s="267">
        <f t="shared" si="17"/>
        <v>2.6885701682862604</v>
      </c>
      <c r="O140" s="261">
        <f t="shared" si="18"/>
        <v>201140</v>
      </c>
      <c r="Q140" s="29"/>
      <c r="R140" s="81"/>
      <c r="Z140" s="1"/>
    </row>
    <row r="141" spans="1:31" s="4" customFormat="1" x14ac:dyDescent="0.25">
      <c r="B141" s="244" t="s">
        <v>52</v>
      </c>
      <c r="C141" s="261">
        <v>25621</v>
      </c>
      <c r="D141" s="261">
        <v>20278</v>
      </c>
      <c r="E141" s="261">
        <v>32271</v>
      </c>
      <c r="F141" s="261">
        <v>36164</v>
      </c>
      <c r="G141" s="267">
        <f t="shared" si="12"/>
        <v>0.12063462551516846</v>
      </c>
      <c r="H141" s="275">
        <f t="shared" si="13"/>
        <v>3893</v>
      </c>
      <c r="I141" s="273">
        <f t="shared" si="14"/>
        <v>5.9045386119991251E-2</v>
      </c>
      <c r="J141" s="261">
        <v>33708</v>
      </c>
      <c r="K141" s="273">
        <f t="shared" si="14"/>
        <v>0.20592435863528166</v>
      </c>
      <c r="L141" s="269">
        <f t="shared" si="15"/>
        <v>-6.791284149983412E-2</v>
      </c>
      <c r="M141" s="268">
        <f t="shared" si="16"/>
        <v>-2456</v>
      </c>
      <c r="N141" s="267">
        <f t="shared" si="17"/>
        <v>0.31563951446079397</v>
      </c>
      <c r="O141" s="261">
        <f t="shared" si="18"/>
        <v>8087</v>
      </c>
      <c r="Q141" s="29"/>
      <c r="R141" s="81"/>
      <c r="Z141" s="1"/>
    </row>
    <row r="142" spans="1:31" s="4" customFormat="1" x14ac:dyDescent="0.25">
      <c r="B142" s="244" t="s">
        <v>53</v>
      </c>
      <c r="C142" s="261">
        <v>33780</v>
      </c>
      <c r="D142" s="261">
        <v>51310</v>
      </c>
      <c r="E142" s="261">
        <v>65021</v>
      </c>
      <c r="F142" s="261">
        <v>80309</v>
      </c>
      <c r="G142" s="267">
        <f t="shared" si="12"/>
        <v>0.23512403684963323</v>
      </c>
      <c r="H142" s="274">
        <f t="shared" si="13"/>
        <v>15288</v>
      </c>
      <c r="I142" s="269">
        <f t="shared" si="14"/>
        <v>0.1311214443620832</v>
      </c>
      <c r="J142" s="261">
        <v>80773</v>
      </c>
      <c r="K142" s="269">
        <f t="shared" si="14"/>
        <v>0.80867495371594811</v>
      </c>
      <c r="L142" s="269">
        <f t="shared" si="15"/>
        <v>5.7776836967213807E-3</v>
      </c>
      <c r="M142" s="268">
        <f t="shared" si="16"/>
        <v>464</v>
      </c>
      <c r="N142" s="267">
        <f t="shared" si="17"/>
        <v>1.3911486086441682</v>
      </c>
      <c r="O142" s="261">
        <f t="shared" si="18"/>
        <v>46993</v>
      </c>
      <c r="Q142" s="29"/>
      <c r="R142" s="81"/>
      <c r="Z142" s="1"/>
    </row>
    <row r="143" spans="1:31" s="4" customFormat="1" x14ac:dyDescent="0.25">
      <c r="B143" s="244" t="s">
        <v>51</v>
      </c>
      <c r="C143" s="261">
        <v>7339</v>
      </c>
      <c r="D143" s="261">
        <v>10731</v>
      </c>
      <c r="E143" s="261">
        <v>17520</v>
      </c>
      <c r="F143" s="261">
        <v>25698</v>
      </c>
      <c r="G143" s="267">
        <f t="shared" si="12"/>
        <v>0.46678082191780823</v>
      </c>
      <c r="H143" s="275">
        <f t="shared" si="13"/>
        <v>8178</v>
      </c>
      <c r="I143" s="273">
        <f t="shared" si="14"/>
        <v>4.1957425409565728E-2</v>
      </c>
      <c r="J143" s="261">
        <v>23944</v>
      </c>
      <c r="K143" s="273">
        <f t="shared" si="14"/>
        <v>0.43258397249404917</v>
      </c>
      <c r="L143" s="269">
        <f t="shared" si="15"/>
        <v>-6.8254338859055186E-2</v>
      </c>
      <c r="M143" s="268">
        <f t="shared" si="16"/>
        <v>-1754</v>
      </c>
      <c r="N143" s="267">
        <f t="shared" si="17"/>
        <v>2.2625698324022347</v>
      </c>
      <c r="O143" s="261">
        <f t="shared" si="18"/>
        <v>16605</v>
      </c>
      <c r="Q143" s="29"/>
      <c r="R143" s="81"/>
      <c r="Z143" s="1"/>
    </row>
    <row r="144" spans="1:31" s="4" customFormat="1" x14ac:dyDescent="0.25">
      <c r="B144" s="244" t="s">
        <v>54</v>
      </c>
      <c r="C144" s="261">
        <v>6781</v>
      </c>
      <c r="D144" s="261">
        <v>11021</v>
      </c>
      <c r="E144" s="261">
        <v>9118</v>
      </c>
      <c r="F144" s="261">
        <v>11280</v>
      </c>
      <c r="G144" s="267">
        <f t="shared" si="12"/>
        <v>0.23711340206185572</v>
      </c>
      <c r="H144" s="274">
        <f t="shared" si="13"/>
        <v>2162</v>
      </c>
      <c r="I144" s="269">
        <f t="shared" si="14"/>
        <v>1.8416988038754044E-2</v>
      </c>
      <c r="J144" s="261">
        <v>10812</v>
      </c>
      <c r="K144" s="269">
        <f t="shared" si="14"/>
        <v>0.1143612800846337</v>
      </c>
      <c r="L144" s="269">
        <f t="shared" si="15"/>
        <v>-4.1489361702127692E-2</v>
      </c>
      <c r="M144" s="268">
        <f t="shared" si="16"/>
        <v>-468</v>
      </c>
      <c r="N144" s="267">
        <f t="shared" si="17"/>
        <v>0.59445509511871397</v>
      </c>
      <c r="O144" s="261">
        <f t="shared" si="18"/>
        <v>4031</v>
      </c>
      <c r="Q144" s="29"/>
      <c r="R144" s="81"/>
      <c r="Z144" s="1"/>
    </row>
    <row r="145" spans="2:31" s="4" customFormat="1" x14ac:dyDescent="0.25">
      <c r="B145" s="244" t="s">
        <v>49</v>
      </c>
      <c r="C145" s="261">
        <v>15343</v>
      </c>
      <c r="D145" s="261">
        <v>4744</v>
      </c>
      <c r="E145" s="261">
        <v>9037</v>
      </c>
      <c r="F145" s="261">
        <v>15069</v>
      </c>
      <c r="G145" s="267">
        <f t="shared" si="12"/>
        <v>0.66747814540223516</v>
      </c>
      <c r="H145" s="275">
        <f t="shared" si="13"/>
        <v>6032</v>
      </c>
      <c r="I145" s="273">
        <f t="shared" si="14"/>
        <v>2.4603332691133396E-2</v>
      </c>
      <c r="J145" s="261">
        <v>23750</v>
      </c>
      <c r="K145" s="273">
        <f t="shared" si="14"/>
        <v>0.31906902935731291</v>
      </c>
      <c r="L145" s="269">
        <f t="shared" si="15"/>
        <v>0.57608334992368437</v>
      </c>
      <c r="M145" s="268">
        <f t="shared" si="16"/>
        <v>8681</v>
      </c>
      <c r="N145" s="267">
        <f t="shared" si="17"/>
        <v>0.54793717004497156</v>
      </c>
      <c r="O145" s="261">
        <f t="shared" si="18"/>
        <v>8407</v>
      </c>
      <c r="Q145" s="29"/>
      <c r="R145" s="81"/>
      <c r="Z145" s="1"/>
    </row>
    <row r="146" spans="2:31" s="4" customFormat="1" x14ac:dyDescent="0.25">
      <c r="B146" s="244" t="s">
        <v>198</v>
      </c>
      <c r="C146" s="261">
        <f>C136-SUM(C137:C145)</f>
        <v>7567</v>
      </c>
      <c r="D146" s="261">
        <f>D136-SUM(D137:D145)</f>
        <v>8026</v>
      </c>
      <c r="E146" s="261">
        <f>E136-SUM(E137:E145)</f>
        <v>16153</v>
      </c>
      <c r="F146" s="261">
        <f>F136-SUM(F137:F145)</f>
        <v>15497</v>
      </c>
      <c r="G146" s="267">
        <f t="shared" si="12"/>
        <v>-4.0611651086485456E-2</v>
      </c>
      <c r="H146" s="274">
        <f t="shared" si="13"/>
        <v>-656</v>
      </c>
      <c r="I146" s="269">
        <f t="shared" si="14"/>
        <v>2.5302133301114488E-2</v>
      </c>
      <c r="J146" s="261">
        <f>J136-SUM(J137:J145)</f>
        <v>18134</v>
      </c>
      <c r="K146" s="269">
        <f t="shared" si="14"/>
        <v>-3.4699814863792644E-2</v>
      </c>
      <c r="L146" s="269">
        <f t="shared" si="15"/>
        <v>0.17016196683229001</v>
      </c>
      <c r="M146" s="268">
        <f t="shared" si="16"/>
        <v>2637</v>
      </c>
      <c r="N146" s="267">
        <f>J146/C146-1</f>
        <v>1.3964583058015068</v>
      </c>
      <c r="O146" s="261">
        <f t="shared" si="18"/>
        <v>10567</v>
      </c>
      <c r="Q146" s="29"/>
      <c r="R146" s="81"/>
      <c r="Z146" s="1"/>
    </row>
    <row r="147" spans="2:31" s="4" customFormat="1" ht="7.5" customHeight="1" x14ac:dyDescent="0.25">
      <c r="B147" s="245"/>
      <c r="C147" s="245"/>
      <c r="D147" s="245"/>
      <c r="E147" s="245"/>
      <c r="F147" s="245"/>
      <c r="G147" s="245"/>
      <c r="H147" s="245"/>
      <c r="I147" s="245"/>
      <c r="J147" s="245"/>
      <c r="K147" s="245"/>
      <c r="L147" s="245"/>
      <c r="M147" s="245"/>
      <c r="N147" s="245"/>
      <c r="O147" s="245"/>
      <c r="Z147" s="1" t="s">
        <v>177</v>
      </c>
    </row>
    <row r="148" spans="2:31" s="4" customFormat="1" x14ac:dyDescent="0.25">
      <c r="B148" s="173" t="s">
        <v>178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179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4489D-B82E-469A-BFF1-DDB3EE04B365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200</v>
      </c>
      <c r="G1" s="232"/>
      <c r="H1" s="232"/>
      <c r="I1" s="232"/>
      <c r="K1" s="232"/>
    </row>
    <row r="3" spans="1:31" s="4" customFormat="1" ht="25.5" customHeight="1" thickBot="1" x14ac:dyDescent="0.3">
      <c r="B3" s="66" t="s">
        <v>31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0" t="s">
        <v>253</v>
      </c>
      <c r="D5" s="250" t="s">
        <v>254</v>
      </c>
      <c r="E5" s="250" t="s">
        <v>255</v>
      </c>
      <c r="F5" s="251" t="str">
        <f>CONCATENATE("%/s total Tenerife ",RIGHT(E5,4))</f>
        <v>%/s total Tenerife 2022</v>
      </c>
      <c r="G5" s="250" t="s">
        <v>256</v>
      </c>
      <c r="H5" s="251" t="str">
        <f>CONCATENATE("var. ",RIGHT(G5,2),"/",RIGHT(E5,2))</f>
        <v>var. 23/22</v>
      </c>
      <c r="I5" s="251" t="str">
        <f>CONCATENATE("dif. ",RIGHT(G5,2),"/",RIGHT(E5,2))</f>
        <v>dif. 23/22</v>
      </c>
      <c r="J5" s="251" t="str">
        <f>CONCATENATE("%/s total Tenerife ",RIGHT(G5,4))</f>
        <v>%/s total Tenerife 2023</v>
      </c>
      <c r="K5" s="250" t="s">
        <v>257</v>
      </c>
      <c r="L5" s="251" t="str">
        <f>CONCATENATE("var. ",RIGHT(K5,2),"/",RIGHT(G5,2))</f>
        <v>var. 24/23</v>
      </c>
      <c r="M5" s="251" t="str">
        <f>CONCATENATE("dif. ",RIGHT(K5,2),"/",RIGHT(G5,2))</f>
        <v>dif. 24/23</v>
      </c>
      <c r="N5" s="251" t="str">
        <f>CONCATENATE("%/s total Tenerife ",RIGHT(K5,4))</f>
        <v>%/s total Tenerife 2024</v>
      </c>
      <c r="O5" s="250" t="s">
        <v>258</v>
      </c>
      <c r="P5" s="251" t="str">
        <f>CONCATENATE("var. ",RIGHT(O5,2),"/",RIGHT(K5,2))</f>
        <v>var. 25/24</v>
      </c>
      <c r="Q5" s="251" t="str">
        <f>CONCATENATE("dif. ",RIGHT(O5,2),"/",RIGHT(K5,2))</f>
        <v>dif. 25/24</v>
      </c>
      <c r="R5" s="251" t="str">
        <f>CONCATENATE("var. ",RIGHT(O5,2),"/",RIGHT(C5,2))</f>
        <v>var. 25/20</v>
      </c>
      <c r="S5" s="251" t="str">
        <f>CONCATENATE("dif. ",RIGHT(O5,2),"/",RIGHT(C5,2))</f>
        <v>dif. 25/20</v>
      </c>
      <c r="T5" s="251" t="str">
        <f>CONCATENATE("%/s total Tenerife ",RIGHT(O5,4))</f>
        <v>%/s total Tenerife 2025</v>
      </c>
      <c r="AE5" s="1"/>
    </row>
    <row r="6" spans="1:31" ht="18.75" x14ac:dyDescent="0.3">
      <c r="A6" s="4"/>
      <c r="B6" s="233" t="s">
        <v>197</v>
      </c>
      <c r="C6" s="252">
        <v>51468</v>
      </c>
      <c r="D6" s="252">
        <v>135054</v>
      </c>
      <c r="E6" s="252">
        <v>149185</v>
      </c>
      <c r="F6" s="253">
        <f>E6/$E$6</f>
        <v>1</v>
      </c>
      <c r="G6" s="252">
        <v>146637</v>
      </c>
      <c r="H6" s="253">
        <f>G6/E6-1</f>
        <v>-1.7079465093675639E-2</v>
      </c>
      <c r="I6" s="252">
        <f>G6-E6</f>
        <v>-2548</v>
      </c>
      <c r="J6" s="253">
        <f>G6/$G$6</f>
        <v>1</v>
      </c>
      <c r="K6" s="252">
        <v>140766</v>
      </c>
      <c r="L6" s="253">
        <f>K6/G6-1</f>
        <v>-4.0037643977986481E-2</v>
      </c>
      <c r="M6" s="252">
        <f>K6-G6</f>
        <v>-5871</v>
      </c>
      <c r="N6" s="253">
        <f>K6/$K$6</f>
        <v>1</v>
      </c>
      <c r="O6" s="252">
        <v>135758</v>
      </c>
      <c r="P6" s="253">
        <f>O6/K6-1</f>
        <v>-3.5576772800250067E-2</v>
      </c>
      <c r="Q6" s="252">
        <f>O6-K6</f>
        <v>-5008</v>
      </c>
      <c r="R6" s="253">
        <f>IFERROR(O6/C6-1,"-")</f>
        <v>1.6377166394652987</v>
      </c>
      <c r="S6" s="252">
        <f>O6-C6</f>
        <v>84290</v>
      </c>
      <c r="T6" s="253">
        <f>O6/$O$6</f>
        <v>1</v>
      </c>
      <c r="V6" s="29"/>
      <c r="W6" s="81"/>
      <c r="AE6" s="1" t="s">
        <v>170</v>
      </c>
    </row>
    <row r="7" spans="1:31" s="4" customFormat="1" x14ac:dyDescent="0.25">
      <c r="B7" s="244" t="s">
        <v>46</v>
      </c>
      <c r="C7" s="261">
        <v>9378</v>
      </c>
      <c r="D7" s="261">
        <v>44610</v>
      </c>
      <c r="E7" s="261">
        <v>30408</v>
      </c>
      <c r="F7" s="267">
        <f t="shared" ref="F7:F16" si="0">E7/$E$6</f>
        <v>0.20382746254650266</v>
      </c>
      <c r="G7" s="261">
        <v>24427</v>
      </c>
      <c r="H7" s="269">
        <f>G7/E7-1</f>
        <v>-0.19669166008945016</v>
      </c>
      <c r="I7" s="268">
        <f>G7-E7</f>
        <v>-5981</v>
      </c>
      <c r="J7" s="267">
        <f>G7/$G$6</f>
        <v>0.16658142215129879</v>
      </c>
      <c r="K7" s="261">
        <v>18567</v>
      </c>
      <c r="L7" s="269">
        <f>K7/G7-1</f>
        <v>-0.23989847300118716</v>
      </c>
      <c r="M7" s="268">
        <f>K7-G7</f>
        <v>-5860</v>
      </c>
      <c r="N7" s="267">
        <f>K7/$K$6</f>
        <v>0.13189974851881847</v>
      </c>
      <c r="O7" s="261">
        <v>20243</v>
      </c>
      <c r="P7" s="269">
        <f>O7/K7-1</f>
        <v>9.0267679215813024E-2</v>
      </c>
      <c r="Q7" s="268">
        <f>O7-K7</f>
        <v>1676</v>
      </c>
      <c r="R7" s="269">
        <f t="shared" ref="R7:R16" si="1">IFERROR(O7/C7-1,"-")</f>
        <v>1.1585625933034764</v>
      </c>
      <c r="S7" s="268">
        <f t="shared" ref="S7:S16" si="2">O7-C7</f>
        <v>10865</v>
      </c>
      <c r="T7" s="267">
        <f>O7/$O$6</f>
        <v>0.1491109179569528</v>
      </c>
      <c r="V7" s="29"/>
      <c r="W7" s="81"/>
      <c r="AE7" s="1" t="s">
        <v>172</v>
      </c>
    </row>
    <row r="8" spans="1:31" s="4" customFormat="1" x14ac:dyDescent="0.25">
      <c r="B8" s="244" t="s">
        <v>47</v>
      </c>
      <c r="C8" s="261">
        <v>5079</v>
      </c>
      <c r="D8" s="261">
        <v>16408</v>
      </c>
      <c r="E8" s="261">
        <v>16361</v>
      </c>
      <c r="F8" s="267">
        <f t="shared" si="0"/>
        <v>0.10966920266782854</v>
      </c>
      <c r="G8" s="261">
        <v>14446</v>
      </c>
      <c r="H8" s="269">
        <f t="shared" ref="H8:H16" si="3">G8/E8-1</f>
        <v>-0.11704663529124137</v>
      </c>
      <c r="I8" s="268">
        <f t="shared" ref="I8:I16" si="4">G8-E8</f>
        <v>-1915</v>
      </c>
      <c r="J8" s="267">
        <f t="shared" ref="J8:J16" si="5">G8/$G$6</f>
        <v>9.8515381520352982E-2</v>
      </c>
      <c r="K8" s="261">
        <v>14932</v>
      </c>
      <c r="L8" s="269">
        <f t="shared" ref="L8:L16" si="6">K8/G8-1</f>
        <v>3.3642530804374848E-2</v>
      </c>
      <c r="M8" s="268">
        <f t="shared" ref="M8:M16" si="7">K8-G8</f>
        <v>486</v>
      </c>
      <c r="N8" s="267">
        <f t="shared" ref="N8:N16" si="8">K8/$K$6</f>
        <v>0.10607675148828552</v>
      </c>
      <c r="O8" s="261">
        <v>15698</v>
      </c>
      <c r="P8" s="269">
        <f t="shared" ref="P8:P16" si="9">O8/K8-1</f>
        <v>5.1299223144923634E-2</v>
      </c>
      <c r="Q8" s="268">
        <f t="shared" ref="Q8:Q16" si="10">O8-K8</f>
        <v>766</v>
      </c>
      <c r="R8" s="269">
        <f t="shared" si="1"/>
        <v>2.0907658987989763</v>
      </c>
      <c r="S8" s="268">
        <f t="shared" si="2"/>
        <v>10619</v>
      </c>
      <c r="T8" s="267">
        <f t="shared" ref="T8:T16" si="11">O8/$O$6</f>
        <v>0.11563222793500198</v>
      </c>
      <c r="V8" s="29"/>
      <c r="W8" s="81"/>
      <c r="AE8" s="1"/>
    </row>
    <row r="9" spans="1:31" s="4" customFormat="1" x14ac:dyDescent="0.25">
      <c r="B9" s="244" t="s">
        <v>48</v>
      </c>
      <c r="C9" s="261">
        <v>538</v>
      </c>
      <c r="D9" s="261">
        <v>309</v>
      </c>
      <c r="E9" s="261">
        <v>479</v>
      </c>
      <c r="F9" s="262">
        <f t="shared" si="0"/>
        <v>3.2107785635285047E-3</v>
      </c>
      <c r="G9" s="261">
        <v>7891</v>
      </c>
      <c r="H9" s="273">
        <f t="shared" si="3"/>
        <v>15.473903966597078</v>
      </c>
      <c r="I9" s="264">
        <f t="shared" si="4"/>
        <v>7412</v>
      </c>
      <c r="J9" s="262">
        <f t="shared" si="5"/>
        <v>5.3813157661436066E-2</v>
      </c>
      <c r="K9" s="261">
        <v>3879</v>
      </c>
      <c r="L9" s="269">
        <f t="shared" si="6"/>
        <v>-0.50842732226587251</v>
      </c>
      <c r="M9" s="268">
        <f t="shared" si="7"/>
        <v>-4012</v>
      </c>
      <c r="N9" s="267">
        <f t="shared" si="8"/>
        <v>2.7556370146200077E-2</v>
      </c>
      <c r="O9" s="261">
        <v>2185</v>
      </c>
      <c r="P9" s="269">
        <f t="shared" si="9"/>
        <v>-0.43671049239494719</v>
      </c>
      <c r="Q9" s="268">
        <f t="shared" si="10"/>
        <v>-1694</v>
      </c>
      <c r="R9" s="269">
        <f t="shared" si="1"/>
        <v>3.0613382899628254</v>
      </c>
      <c r="S9" s="268">
        <f t="shared" si="2"/>
        <v>1647</v>
      </c>
      <c r="T9" s="267">
        <f t="shared" si="11"/>
        <v>1.6094815775129275E-2</v>
      </c>
      <c r="V9" s="29"/>
      <c r="W9" s="81"/>
      <c r="AE9" s="1"/>
    </row>
    <row r="10" spans="1:31" s="4" customFormat="1" x14ac:dyDescent="0.25">
      <c r="B10" s="244" t="s">
        <v>50</v>
      </c>
      <c r="C10" s="261">
        <v>8752</v>
      </c>
      <c r="D10" s="261">
        <v>11490</v>
      </c>
      <c r="E10" s="261">
        <v>32975</v>
      </c>
      <c r="F10" s="267">
        <f t="shared" si="0"/>
        <v>0.22103428628883601</v>
      </c>
      <c r="G10" s="261">
        <v>29807</v>
      </c>
      <c r="H10" s="269">
        <f t="shared" si="3"/>
        <v>-9.6072782410917323E-2</v>
      </c>
      <c r="I10" s="268">
        <f t="shared" si="4"/>
        <v>-3168</v>
      </c>
      <c r="J10" s="267">
        <f t="shared" si="5"/>
        <v>0.20327066156563486</v>
      </c>
      <c r="K10" s="261">
        <v>34767</v>
      </c>
      <c r="L10" s="269">
        <f t="shared" si="6"/>
        <v>0.16640386486395808</v>
      </c>
      <c r="M10" s="268">
        <f t="shared" si="7"/>
        <v>4960</v>
      </c>
      <c r="N10" s="267">
        <f t="shared" si="8"/>
        <v>0.24698435701802993</v>
      </c>
      <c r="O10" s="261">
        <v>31305</v>
      </c>
      <c r="P10" s="269">
        <f t="shared" si="9"/>
        <v>-9.9577185261886303E-2</v>
      </c>
      <c r="Q10" s="268">
        <f t="shared" si="10"/>
        <v>-3462</v>
      </c>
      <c r="R10" s="269">
        <f t="shared" si="1"/>
        <v>2.5768967093235831</v>
      </c>
      <c r="S10" s="268">
        <f t="shared" si="2"/>
        <v>22553</v>
      </c>
      <c r="T10" s="267">
        <f>O10/$O$6</f>
        <v>0.23059414546472398</v>
      </c>
      <c r="V10" s="29"/>
      <c r="W10" s="81"/>
      <c r="AE10" s="1"/>
    </row>
    <row r="11" spans="1:31" s="4" customFormat="1" x14ac:dyDescent="0.25">
      <c r="B11" s="244" t="s">
        <v>52</v>
      </c>
      <c r="C11" s="261">
        <v>1451</v>
      </c>
      <c r="D11" s="261">
        <v>11174</v>
      </c>
      <c r="E11" s="261">
        <v>6572</v>
      </c>
      <c r="F11" s="262">
        <f t="shared" si="0"/>
        <v>4.405268626202366E-2</v>
      </c>
      <c r="G11" s="261">
        <v>7922</v>
      </c>
      <c r="H11" s="273">
        <f t="shared" si="3"/>
        <v>0.20541692026780289</v>
      </c>
      <c r="I11" s="264">
        <f t="shared" si="4"/>
        <v>1350</v>
      </c>
      <c r="J11" s="262">
        <f t="shared" si="5"/>
        <v>5.4024564059548412E-2</v>
      </c>
      <c r="K11" s="261">
        <v>4720</v>
      </c>
      <c r="L11" s="269">
        <f t="shared" si="6"/>
        <v>-0.4041908608937137</v>
      </c>
      <c r="M11" s="268">
        <f t="shared" si="7"/>
        <v>-3202</v>
      </c>
      <c r="N11" s="267">
        <f t="shared" si="8"/>
        <v>3.3530824204708522E-2</v>
      </c>
      <c r="O11" s="261">
        <v>6611</v>
      </c>
      <c r="P11" s="269">
        <f t="shared" si="9"/>
        <v>0.40063559322033893</v>
      </c>
      <c r="Q11" s="268">
        <f t="shared" si="10"/>
        <v>1891</v>
      </c>
      <c r="R11" s="269">
        <f t="shared" si="1"/>
        <v>3.5561681598897312</v>
      </c>
      <c r="S11" s="268">
        <f t="shared" si="2"/>
        <v>5160</v>
      </c>
      <c r="T11" s="267">
        <f t="shared" si="11"/>
        <v>4.8696946036329354E-2</v>
      </c>
      <c r="V11" s="29"/>
      <c r="W11" s="81"/>
      <c r="AE11" s="1"/>
    </row>
    <row r="12" spans="1:31" s="4" customFormat="1" x14ac:dyDescent="0.25">
      <c r="B12" s="244" t="s">
        <v>53</v>
      </c>
      <c r="C12" s="261">
        <v>13715</v>
      </c>
      <c r="D12" s="261">
        <v>15336</v>
      </c>
      <c r="E12" s="261">
        <v>24707</v>
      </c>
      <c r="F12" s="267">
        <f t="shared" si="0"/>
        <v>0.16561316486241914</v>
      </c>
      <c r="G12" s="261">
        <v>29212</v>
      </c>
      <c r="H12" s="269">
        <f t="shared" si="3"/>
        <v>0.18233698951714095</v>
      </c>
      <c r="I12" s="268">
        <f t="shared" si="4"/>
        <v>4505</v>
      </c>
      <c r="J12" s="267">
        <f t="shared" si="5"/>
        <v>0.19921302263412372</v>
      </c>
      <c r="K12" s="261">
        <v>26776</v>
      </c>
      <c r="L12" s="269">
        <f t="shared" si="6"/>
        <v>-8.3390387511981356E-2</v>
      </c>
      <c r="M12" s="268">
        <f t="shared" si="7"/>
        <v>-2436</v>
      </c>
      <c r="N12" s="267">
        <f t="shared" si="8"/>
        <v>0.19021638747993122</v>
      </c>
      <c r="O12" s="261">
        <v>35145</v>
      </c>
      <c r="P12" s="269">
        <f t="shared" si="9"/>
        <v>0.31255602031670149</v>
      </c>
      <c r="Q12" s="268">
        <f t="shared" si="10"/>
        <v>8369</v>
      </c>
      <c r="R12" s="269">
        <f t="shared" si="1"/>
        <v>1.5625227852716006</v>
      </c>
      <c r="S12" s="268">
        <f t="shared" si="2"/>
        <v>21430</v>
      </c>
      <c r="T12" s="267">
        <f t="shared" si="11"/>
        <v>0.25887977135785739</v>
      </c>
      <c r="V12" s="29"/>
      <c r="W12" s="81"/>
      <c r="AE12" s="1"/>
    </row>
    <row r="13" spans="1:31" s="4" customFormat="1" x14ac:dyDescent="0.25">
      <c r="B13" s="244" t="s">
        <v>51</v>
      </c>
      <c r="C13" s="261">
        <v>4239</v>
      </c>
      <c r="D13" s="261">
        <v>3153</v>
      </c>
      <c r="E13" s="261">
        <v>5649</v>
      </c>
      <c r="F13" s="262">
        <f t="shared" si="0"/>
        <v>3.7865737171967694E-2</v>
      </c>
      <c r="G13" s="261">
        <v>5137</v>
      </c>
      <c r="H13" s="273">
        <f t="shared" si="3"/>
        <v>-9.0635510709860201E-2</v>
      </c>
      <c r="I13" s="264">
        <f t="shared" si="4"/>
        <v>-512</v>
      </c>
      <c r="J13" s="262">
        <f t="shared" si="5"/>
        <v>3.503208603558447E-2</v>
      </c>
      <c r="K13" s="261">
        <v>3948</v>
      </c>
      <c r="L13" s="269">
        <f t="shared" si="6"/>
        <v>-0.23145804944520143</v>
      </c>
      <c r="M13" s="268">
        <f t="shared" si="7"/>
        <v>-1189</v>
      </c>
      <c r="N13" s="267">
        <f t="shared" si="8"/>
        <v>2.804654533054857E-2</v>
      </c>
      <c r="O13" s="261">
        <v>4372</v>
      </c>
      <c r="P13" s="269">
        <f t="shared" si="9"/>
        <v>0.10739614994934144</v>
      </c>
      <c r="Q13" s="268">
        <f t="shared" si="10"/>
        <v>424</v>
      </c>
      <c r="R13" s="269">
        <f t="shared" si="1"/>
        <v>3.137532436895496E-2</v>
      </c>
      <c r="S13" s="268">
        <f t="shared" si="2"/>
        <v>133</v>
      </c>
      <c r="T13" s="267">
        <f t="shared" si="11"/>
        <v>3.2204363647077891E-2</v>
      </c>
      <c r="V13" s="29"/>
      <c r="W13" s="81"/>
      <c r="AE13" s="1"/>
    </row>
    <row r="14" spans="1:31" s="4" customFormat="1" x14ac:dyDescent="0.25">
      <c r="B14" s="244" t="s">
        <v>54</v>
      </c>
      <c r="C14" s="261">
        <v>1763</v>
      </c>
      <c r="D14" s="261">
        <v>15475</v>
      </c>
      <c r="E14" s="261">
        <v>6630</v>
      </c>
      <c r="F14" s="267">
        <f t="shared" si="0"/>
        <v>4.4441465294768244E-2</v>
      </c>
      <c r="G14" s="261">
        <v>7369</v>
      </c>
      <c r="H14" s="269">
        <f t="shared" si="3"/>
        <v>0.11146304675716445</v>
      </c>
      <c r="I14" s="268">
        <f t="shared" si="4"/>
        <v>739</v>
      </c>
      <c r="J14" s="267">
        <f t="shared" si="5"/>
        <v>5.0253346699673344E-2</v>
      </c>
      <c r="K14" s="261">
        <v>5252</v>
      </c>
      <c r="L14" s="269">
        <f t="shared" si="6"/>
        <v>-0.28728457049803224</v>
      </c>
      <c r="M14" s="268">
        <f t="shared" si="7"/>
        <v>-2117</v>
      </c>
      <c r="N14" s="267">
        <f t="shared" si="8"/>
        <v>3.7310145915917199E-2</v>
      </c>
      <c r="O14" s="261">
        <v>3002</v>
      </c>
      <c r="P14" s="269">
        <f t="shared" si="9"/>
        <v>-0.42840822543792845</v>
      </c>
      <c r="Q14" s="268">
        <f t="shared" si="10"/>
        <v>-2250</v>
      </c>
      <c r="R14" s="269">
        <f t="shared" si="1"/>
        <v>0.70277935337492914</v>
      </c>
      <c r="S14" s="268">
        <f t="shared" si="2"/>
        <v>1239</v>
      </c>
      <c r="T14" s="267">
        <f t="shared" si="11"/>
        <v>2.2112877325829786E-2</v>
      </c>
      <c r="V14" s="29"/>
      <c r="W14" s="81"/>
      <c r="AE14" s="1"/>
    </row>
    <row r="15" spans="1:31" s="4" customFormat="1" x14ac:dyDescent="0.25">
      <c r="B15" s="244" t="s">
        <v>49</v>
      </c>
      <c r="C15" s="261">
        <v>2263</v>
      </c>
      <c r="D15" s="261">
        <v>6811</v>
      </c>
      <c r="E15" s="261">
        <v>9096</v>
      </c>
      <c r="F15" s="262">
        <f t="shared" si="0"/>
        <v>6.0971277273184299E-2</v>
      </c>
      <c r="G15" s="261">
        <v>4567</v>
      </c>
      <c r="H15" s="273">
        <f t="shared" si="3"/>
        <v>-0.49791116974494287</v>
      </c>
      <c r="I15" s="264">
        <f t="shared" si="4"/>
        <v>-4529</v>
      </c>
      <c r="J15" s="262">
        <f t="shared" si="5"/>
        <v>3.1144936134809086E-2</v>
      </c>
      <c r="K15" s="261">
        <v>12190</v>
      </c>
      <c r="L15" s="269">
        <f t="shared" si="6"/>
        <v>1.6691482373549378</v>
      </c>
      <c r="M15" s="268">
        <f t="shared" si="7"/>
        <v>7623</v>
      </c>
      <c r="N15" s="267">
        <f t="shared" si="8"/>
        <v>8.6597615901567143E-2</v>
      </c>
      <c r="O15" s="261">
        <v>4997</v>
      </c>
      <c r="P15" s="269">
        <f t="shared" si="9"/>
        <v>-0.59007383100902377</v>
      </c>
      <c r="Q15" s="268">
        <f t="shared" si="10"/>
        <v>-7193</v>
      </c>
      <c r="R15" s="269">
        <f t="shared" si="1"/>
        <v>1.2081307998232433</v>
      </c>
      <c r="S15" s="268">
        <f t="shared" si="2"/>
        <v>2734</v>
      </c>
      <c r="T15" s="267">
        <f t="shared" si="11"/>
        <v>3.6808143903121732E-2</v>
      </c>
      <c r="V15" s="29"/>
      <c r="W15" s="81"/>
      <c r="AE15" s="1"/>
    </row>
    <row r="16" spans="1:31" s="4" customFormat="1" x14ac:dyDescent="0.25">
      <c r="B16" s="244" t="s">
        <v>198</v>
      </c>
      <c r="C16" s="261">
        <f>C6-SUM(C7:C15)</f>
        <v>4290</v>
      </c>
      <c r="D16" s="261">
        <f>D6-SUM(D7:D15)</f>
        <v>10288</v>
      </c>
      <c r="E16" s="261">
        <f>E6-SUM(E7:E15)</f>
        <v>16308</v>
      </c>
      <c r="F16" s="267">
        <f t="shared" si="0"/>
        <v>0.10931393906894125</v>
      </c>
      <c r="G16" s="261">
        <f>G6-SUM(G7:G15)</f>
        <v>15859</v>
      </c>
      <c r="H16" s="269">
        <f t="shared" si="3"/>
        <v>-2.7532499386804021E-2</v>
      </c>
      <c r="I16" s="268">
        <f t="shared" si="4"/>
        <v>-449</v>
      </c>
      <c r="J16" s="267">
        <f t="shared" si="5"/>
        <v>0.10815142153753828</v>
      </c>
      <c r="K16" s="261">
        <f>K6-SUM(K7:K15)</f>
        <v>15735</v>
      </c>
      <c r="L16" s="269">
        <f t="shared" si="6"/>
        <v>-7.8189040923135611E-3</v>
      </c>
      <c r="M16" s="268">
        <f t="shared" si="7"/>
        <v>-124</v>
      </c>
      <c r="N16" s="267">
        <f t="shared" si="8"/>
        <v>0.11178125399599335</v>
      </c>
      <c r="O16" s="261">
        <f>O6-SUM(O7:O15)</f>
        <v>12200</v>
      </c>
      <c r="P16" s="269">
        <f t="shared" si="9"/>
        <v>-0.22465840482999677</v>
      </c>
      <c r="Q16" s="268">
        <f t="shared" si="10"/>
        <v>-3535</v>
      </c>
      <c r="R16" s="269">
        <f t="shared" si="1"/>
        <v>1.8438228438228439</v>
      </c>
      <c r="S16" s="268">
        <f t="shared" si="2"/>
        <v>7910</v>
      </c>
      <c r="T16" s="267">
        <f t="shared" si="11"/>
        <v>8.9865790597975809E-2</v>
      </c>
      <c r="V16" s="29"/>
      <c r="W16" s="81"/>
      <c r="AE16" s="1"/>
    </row>
    <row r="17" spans="2:31" s="4" customFormat="1" ht="7.5" customHeight="1" x14ac:dyDescent="0.25">
      <c r="B17" s="245"/>
      <c r="C17" s="245"/>
      <c r="D17" s="245"/>
      <c r="E17" s="245"/>
      <c r="F17" s="245"/>
      <c r="G17" s="245"/>
      <c r="H17" s="245"/>
      <c r="I17" s="245"/>
      <c r="J17" s="245"/>
      <c r="K17" s="245"/>
      <c r="L17" s="245"/>
      <c r="M17" s="245"/>
      <c r="N17" s="245"/>
      <c r="O17" s="245"/>
      <c r="P17" s="245"/>
      <c r="Q17" s="245"/>
      <c r="R17" s="245"/>
      <c r="S17" s="245"/>
      <c r="T17" s="245"/>
      <c r="AE17" s="1" t="s">
        <v>177</v>
      </c>
    </row>
    <row r="18" spans="2:31" s="4" customFormat="1" x14ac:dyDescent="0.25">
      <c r="B18" s="173" t="s">
        <v>178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179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9" t="s">
        <v>180</v>
      </c>
      <c r="C42" s="279"/>
      <c r="D42" s="279"/>
      <c r="E42" s="279"/>
      <c r="F42" s="279"/>
      <c r="G42" s="279"/>
      <c r="H42" s="279"/>
      <c r="I42" s="279"/>
      <c r="J42" s="279"/>
      <c r="K42" s="279"/>
      <c r="L42" s="279"/>
      <c r="M42" s="279"/>
      <c r="N42" s="279"/>
      <c r="O42" s="279"/>
      <c r="P42" s="279"/>
      <c r="Q42" s="279"/>
      <c r="R42" s="279"/>
      <c r="S42" s="279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181</v>
      </c>
      <c r="O44" s="14">
        <v>2021</v>
      </c>
      <c r="P44" s="14" t="s">
        <v>181</v>
      </c>
      <c r="Q44" s="14" t="s">
        <v>182</v>
      </c>
      <c r="R44" s="14" t="s">
        <v>183</v>
      </c>
      <c r="S44" s="14" t="s">
        <v>184</v>
      </c>
      <c r="T44" s="89"/>
      <c r="AE44" s="1"/>
    </row>
    <row r="45" spans="2:31" s="4" customFormat="1" ht="18.75" hidden="1" x14ac:dyDescent="0.3">
      <c r="B45" s="233" t="s">
        <v>168</v>
      </c>
      <c r="C45" s="234"/>
      <c r="D45" s="234"/>
      <c r="E45" s="234"/>
      <c r="F45" s="234"/>
      <c r="G45" s="234"/>
      <c r="H45" s="234"/>
      <c r="I45" s="234"/>
      <c r="J45" s="234"/>
      <c r="K45" s="234">
        <v>1824653</v>
      </c>
      <c r="L45" s="234"/>
      <c r="M45" s="234"/>
      <c r="N45" s="235"/>
      <c r="O45" s="234">
        <v>2354005</v>
      </c>
      <c r="P45" s="235"/>
      <c r="Q45" s="235">
        <v>1</v>
      </c>
      <c r="R45" s="235">
        <v>0.2901110512519367</v>
      </c>
      <c r="S45" s="234">
        <v>529352</v>
      </c>
      <c r="T45" s="246"/>
      <c r="AE45" s="1"/>
    </row>
    <row r="46" spans="2:31" ht="18.75" hidden="1" x14ac:dyDescent="0.3">
      <c r="B46" s="233" t="s">
        <v>169</v>
      </c>
      <c r="C46" s="234"/>
      <c r="D46" s="234"/>
      <c r="E46" s="234"/>
      <c r="F46" s="234"/>
      <c r="G46" s="234"/>
      <c r="H46" s="234"/>
      <c r="I46" s="234"/>
      <c r="J46" s="234"/>
      <c r="K46" s="234">
        <v>603938</v>
      </c>
      <c r="L46" s="234"/>
      <c r="M46" s="234"/>
      <c r="N46" s="235">
        <v>1</v>
      </c>
      <c r="O46" s="234">
        <v>936181</v>
      </c>
      <c r="P46" s="235">
        <v>1</v>
      </c>
      <c r="Q46" s="235">
        <v>0.39769711619134201</v>
      </c>
      <c r="R46" s="235">
        <v>0.55012766211101138</v>
      </c>
      <c r="S46" s="234">
        <v>332243</v>
      </c>
      <c r="T46" s="246"/>
      <c r="AE46" s="1" t="s">
        <v>170</v>
      </c>
    </row>
    <row r="47" spans="2:31" ht="15.75" hidden="1" x14ac:dyDescent="0.25">
      <c r="B47" s="236" t="s">
        <v>102</v>
      </c>
      <c r="C47" s="237"/>
      <c r="D47" s="237"/>
      <c r="E47" s="237"/>
      <c r="F47" s="237"/>
      <c r="G47" s="237"/>
      <c r="H47" s="237"/>
      <c r="I47" s="237"/>
      <c r="J47" s="237"/>
      <c r="K47" s="237">
        <v>276550.36166633503</v>
      </c>
      <c r="L47" s="237"/>
      <c r="M47" s="237"/>
      <c r="N47" s="238">
        <v>0.45791184139155844</v>
      </c>
      <c r="O47" s="237">
        <v>430252.45635520399</v>
      </c>
      <c r="P47" s="238">
        <v>0.4595825554622493</v>
      </c>
      <c r="Q47" s="238">
        <v>0.18277465695918402</v>
      </c>
      <c r="R47" s="238">
        <v>0.55578337978930015</v>
      </c>
      <c r="S47" s="237">
        <v>153702.09468886897</v>
      </c>
      <c r="T47" s="247"/>
      <c r="AE47" s="1" t="s">
        <v>171</v>
      </c>
    </row>
    <row r="48" spans="2:31" s="4" customFormat="1" hidden="1" x14ac:dyDescent="0.25">
      <c r="B48" s="239" t="s">
        <v>105</v>
      </c>
      <c r="C48" s="240"/>
      <c r="D48" s="240"/>
      <c r="E48" s="240"/>
      <c r="F48" s="240"/>
      <c r="G48" s="240"/>
      <c r="H48" s="240"/>
      <c r="I48" s="240"/>
      <c r="J48" s="240"/>
      <c r="K48" s="240">
        <v>327387.63833385095</v>
      </c>
      <c r="L48" s="240"/>
      <c r="M48" s="240"/>
      <c r="N48" s="243">
        <v>0.54208815860874948</v>
      </c>
      <c r="O48" s="240">
        <v>505927.5436448183</v>
      </c>
      <c r="P48" s="243">
        <v>0.54041637636826456</v>
      </c>
      <c r="Q48" s="243">
        <v>0.21492203442423372</v>
      </c>
      <c r="R48" s="241">
        <v>0.54534711884540576</v>
      </c>
      <c r="S48" s="242">
        <v>178539.90531096736</v>
      </c>
      <c r="T48" s="249"/>
      <c r="AE48" s="1" t="s">
        <v>172</v>
      </c>
    </row>
    <row r="49" spans="2:31" s="4" customFormat="1" hidden="1" x14ac:dyDescent="0.25">
      <c r="B49" s="244" t="s">
        <v>173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174</v>
      </c>
    </row>
    <row r="50" spans="2:31" s="4" customFormat="1" hidden="1" x14ac:dyDescent="0.25">
      <c r="B50" s="244" t="s">
        <v>175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176</v>
      </c>
    </row>
    <row r="51" spans="2:31" s="4" customFormat="1" ht="7.5" hidden="1" customHeight="1" x14ac:dyDescent="0.25">
      <c r="B51" s="245"/>
      <c r="C51" s="245"/>
      <c r="D51" s="245"/>
      <c r="E51" s="245"/>
      <c r="F51" s="245"/>
      <c r="G51" s="245"/>
      <c r="H51" s="245"/>
      <c r="I51" s="245"/>
      <c r="J51" s="245"/>
      <c r="K51" s="245"/>
      <c r="L51" s="245"/>
      <c r="M51" s="245"/>
      <c r="N51" s="245"/>
      <c r="O51" s="245"/>
      <c r="P51" s="245"/>
      <c r="Q51" s="245"/>
      <c r="R51" s="245"/>
      <c r="S51" s="245"/>
      <c r="AE51" s="1" t="s">
        <v>177</v>
      </c>
    </row>
    <row r="52" spans="2:31" s="4" customFormat="1" hidden="1" x14ac:dyDescent="0.25">
      <c r="B52" s="278" t="s">
        <v>178</v>
      </c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78"/>
      <c r="R52" s="278"/>
      <c r="S52" s="278"/>
      <c r="T52" s="49"/>
      <c r="AE52" s="1" t="s">
        <v>179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31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3" t="s">
        <v>197</v>
      </c>
      <c r="C136" s="237">
        <v>208389</v>
      </c>
      <c r="D136" s="237">
        <v>416048</v>
      </c>
      <c r="E136" s="237">
        <v>423208</v>
      </c>
      <c r="F136" s="237">
        <v>428791</v>
      </c>
      <c r="G136" s="238">
        <f>F136/E136-1</f>
        <v>1.3192094667397569E-2</v>
      </c>
      <c r="H136" s="237">
        <f>F136-E136</f>
        <v>5583</v>
      </c>
      <c r="I136" s="238">
        <f>F136/F$136</f>
        <v>1</v>
      </c>
      <c r="J136" s="237">
        <v>421973</v>
      </c>
      <c r="K136" s="238">
        <f>H136/H$136</f>
        <v>1</v>
      </c>
      <c r="L136" s="238">
        <f>J136/F136-1</f>
        <v>-1.5900520300099585E-2</v>
      </c>
      <c r="M136" s="237">
        <f>J136-F136</f>
        <v>-6818</v>
      </c>
      <c r="N136" s="238">
        <f>J136/C136-1</f>
        <v>1.0249293388806513</v>
      </c>
      <c r="O136" s="237">
        <f>J136-C136</f>
        <v>213584</v>
      </c>
      <c r="Q136" s="29"/>
      <c r="R136" s="81"/>
      <c r="Z136" s="1" t="s">
        <v>170</v>
      </c>
      <c r="AE136"/>
    </row>
    <row r="137" spans="1:31" s="4" customFormat="1" x14ac:dyDescent="0.25">
      <c r="B137" s="244" t="s">
        <v>46</v>
      </c>
      <c r="C137" s="261">
        <v>68476</v>
      </c>
      <c r="D137" s="261">
        <v>126666</v>
      </c>
      <c r="E137" s="261">
        <v>86811</v>
      </c>
      <c r="F137" s="261">
        <v>75374</v>
      </c>
      <c r="G137" s="267">
        <f t="shared" ref="G137:G146" si="12">F137/E137-1</f>
        <v>-0.13174597689232936</v>
      </c>
      <c r="H137" s="274">
        <f t="shared" ref="H137:H146" si="13">F137-E137</f>
        <v>-11437</v>
      </c>
      <c r="I137" s="269">
        <f t="shared" ref="I137:K146" si="14">F137/F$136</f>
        <v>0.17578260737748694</v>
      </c>
      <c r="J137" s="261">
        <v>60650</v>
      </c>
      <c r="K137" s="269">
        <f t="shared" si="14"/>
        <v>-2.0485402113559017</v>
      </c>
      <c r="L137" s="269">
        <f t="shared" ref="L137:L146" si="15">J137/F137-1</f>
        <v>-0.19534587523549229</v>
      </c>
      <c r="M137" s="268">
        <f t="shared" ref="M137:M146" si="16">J137-F137</f>
        <v>-14724</v>
      </c>
      <c r="N137" s="267">
        <f t="shared" ref="N137:N146" si="17">J137/C137-1</f>
        <v>-0.11428821776972953</v>
      </c>
      <c r="O137" s="261">
        <f t="shared" ref="O137:O146" si="18">J137-C137</f>
        <v>-7826</v>
      </c>
      <c r="Q137" s="29"/>
      <c r="R137" s="81"/>
      <c r="Z137" s="1" t="s">
        <v>172</v>
      </c>
    </row>
    <row r="138" spans="1:31" s="4" customFormat="1" x14ac:dyDescent="0.25">
      <c r="B138" s="244" t="s">
        <v>47</v>
      </c>
      <c r="C138" s="261">
        <v>24912</v>
      </c>
      <c r="D138" s="261">
        <v>43482</v>
      </c>
      <c r="E138" s="261">
        <v>48094</v>
      </c>
      <c r="F138" s="261">
        <v>51902</v>
      </c>
      <c r="G138" s="267">
        <f t="shared" si="12"/>
        <v>7.9178275876408799E-2</v>
      </c>
      <c r="H138" s="274">
        <f t="shared" si="13"/>
        <v>3808</v>
      </c>
      <c r="I138" s="269">
        <f t="shared" si="14"/>
        <v>0.12104265248104555</v>
      </c>
      <c r="J138" s="261">
        <v>50245</v>
      </c>
      <c r="K138" s="269">
        <f t="shared" si="14"/>
        <v>0.68207057137739568</v>
      </c>
      <c r="L138" s="269">
        <f t="shared" si="15"/>
        <v>-3.1925552001849655E-2</v>
      </c>
      <c r="M138" s="268">
        <f t="shared" si="16"/>
        <v>-1657</v>
      </c>
      <c r="N138" s="267">
        <f t="shared" si="17"/>
        <v>1.0168994861913938</v>
      </c>
      <c r="O138" s="261">
        <f t="shared" si="18"/>
        <v>25333</v>
      </c>
      <c r="Q138" s="29"/>
      <c r="R138" s="81"/>
      <c r="Z138" s="1"/>
    </row>
    <row r="139" spans="1:31" s="4" customFormat="1" x14ac:dyDescent="0.25">
      <c r="B139" s="244" t="s">
        <v>48</v>
      </c>
      <c r="C139" s="261">
        <v>1658</v>
      </c>
      <c r="D139" s="261">
        <v>2415</v>
      </c>
      <c r="E139" s="261">
        <v>3515</v>
      </c>
      <c r="F139" s="261">
        <v>14811</v>
      </c>
      <c r="G139" s="267">
        <f t="shared" si="12"/>
        <v>3.2136557610241825</v>
      </c>
      <c r="H139" s="275">
        <f t="shared" si="13"/>
        <v>11296</v>
      </c>
      <c r="I139" s="273">
        <f t="shared" si="14"/>
        <v>3.4541303338922691E-2</v>
      </c>
      <c r="J139" s="261">
        <v>7251</v>
      </c>
      <c r="K139" s="273">
        <f t="shared" si="14"/>
        <v>2.0232849722371484</v>
      </c>
      <c r="L139" s="269">
        <f t="shared" si="15"/>
        <v>-0.51043143609479436</v>
      </c>
      <c r="M139" s="268">
        <f t="shared" si="16"/>
        <v>-7560</v>
      </c>
      <c r="N139" s="267">
        <f t="shared" si="17"/>
        <v>3.3733413751507841</v>
      </c>
      <c r="O139" s="261">
        <f t="shared" si="18"/>
        <v>5593</v>
      </c>
      <c r="Q139" s="29"/>
      <c r="R139" s="81"/>
      <c r="Z139" s="1"/>
    </row>
    <row r="140" spans="1:31" s="4" customFormat="1" x14ac:dyDescent="0.25">
      <c r="B140" s="244" t="s">
        <v>50</v>
      </c>
      <c r="C140" s="261">
        <v>28320</v>
      </c>
      <c r="D140" s="261">
        <v>66989</v>
      </c>
      <c r="E140" s="261">
        <v>97391</v>
      </c>
      <c r="F140" s="261">
        <v>92103</v>
      </c>
      <c r="G140" s="267">
        <f t="shared" si="12"/>
        <v>-5.4296598248298134E-2</v>
      </c>
      <c r="H140" s="274">
        <f t="shared" si="13"/>
        <v>-5288</v>
      </c>
      <c r="I140" s="269">
        <f t="shared" si="14"/>
        <v>0.21479695236140683</v>
      </c>
      <c r="J140" s="261">
        <v>106284</v>
      </c>
      <c r="K140" s="269">
        <f t="shared" si="14"/>
        <v>-0.94716102453877848</v>
      </c>
      <c r="L140" s="269">
        <f t="shared" si="15"/>
        <v>0.15396892609361257</v>
      </c>
      <c r="M140" s="268">
        <f t="shared" si="16"/>
        <v>14181</v>
      </c>
      <c r="N140" s="267">
        <f t="shared" si="17"/>
        <v>2.7529661016949154</v>
      </c>
      <c r="O140" s="261">
        <f t="shared" si="18"/>
        <v>77964</v>
      </c>
      <c r="Q140" s="29"/>
      <c r="R140" s="81"/>
      <c r="Z140" s="1"/>
    </row>
    <row r="141" spans="1:31" s="4" customFormat="1" x14ac:dyDescent="0.25">
      <c r="B141" s="244" t="s">
        <v>52</v>
      </c>
      <c r="C141" s="261">
        <v>4963</v>
      </c>
      <c r="D141" s="261">
        <v>24120</v>
      </c>
      <c r="E141" s="261">
        <v>16359</v>
      </c>
      <c r="F141" s="261">
        <v>19520</v>
      </c>
      <c r="G141" s="267">
        <f t="shared" si="12"/>
        <v>0.19322696986368371</v>
      </c>
      <c r="H141" s="275">
        <f t="shared" si="13"/>
        <v>3161</v>
      </c>
      <c r="I141" s="273">
        <f t="shared" si="14"/>
        <v>4.5523343540326174E-2</v>
      </c>
      <c r="J141" s="261">
        <v>16099</v>
      </c>
      <c r="K141" s="273">
        <f t="shared" si="14"/>
        <v>0.56618305570481819</v>
      </c>
      <c r="L141" s="269">
        <f t="shared" si="15"/>
        <v>-0.17525614754098362</v>
      </c>
      <c r="M141" s="268">
        <f t="shared" si="16"/>
        <v>-3421</v>
      </c>
      <c r="N141" s="267">
        <f t="shared" si="17"/>
        <v>2.243804150715293</v>
      </c>
      <c r="O141" s="261">
        <f t="shared" si="18"/>
        <v>11136</v>
      </c>
      <c r="Q141" s="29"/>
      <c r="R141" s="81"/>
      <c r="Z141" s="1"/>
    </row>
    <row r="142" spans="1:31" s="4" customFormat="1" x14ac:dyDescent="0.25">
      <c r="B142" s="244" t="s">
        <v>53</v>
      </c>
      <c r="C142" s="261">
        <v>27791</v>
      </c>
      <c r="D142" s="261">
        <v>53247</v>
      </c>
      <c r="E142" s="261">
        <v>69865</v>
      </c>
      <c r="F142" s="261">
        <v>66121</v>
      </c>
      <c r="G142" s="267">
        <f t="shared" si="12"/>
        <v>-5.3589064624633198E-2</v>
      </c>
      <c r="H142" s="274">
        <f t="shared" si="13"/>
        <v>-3744</v>
      </c>
      <c r="I142" s="269">
        <f t="shared" si="14"/>
        <v>0.1542033298273518</v>
      </c>
      <c r="J142" s="261">
        <v>75793</v>
      </c>
      <c r="K142" s="269">
        <f t="shared" si="14"/>
        <v>-0.67060720042987643</v>
      </c>
      <c r="L142" s="269">
        <f t="shared" si="15"/>
        <v>0.14627727953297742</v>
      </c>
      <c r="M142" s="268">
        <f t="shared" si="16"/>
        <v>9672</v>
      </c>
      <c r="N142" s="267">
        <f t="shared" si="17"/>
        <v>1.7272498290813574</v>
      </c>
      <c r="O142" s="261">
        <f t="shared" si="18"/>
        <v>48002</v>
      </c>
      <c r="Q142" s="29"/>
      <c r="R142" s="81"/>
      <c r="Z142" s="1"/>
    </row>
    <row r="143" spans="1:31" s="4" customFormat="1" x14ac:dyDescent="0.25">
      <c r="B143" s="244" t="s">
        <v>51</v>
      </c>
      <c r="C143" s="261">
        <v>8684</v>
      </c>
      <c r="D143" s="261">
        <v>11001</v>
      </c>
      <c r="E143" s="261">
        <v>16289</v>
      </c>
      <c r="F143" s="261">
        <v>12024</v>
      </c>
      <c r="G143" s="267">
        <f t="shared" si="12"/>
        <v>-0.261833138928111</v>
      </c>
      <c r="H143" s="275">
        <f t="shared" si="13"/>
        <v>-4265</v>
      </c>
      <c r="I143" s="273">
        <f t="shared" si="14"/>
        <v>2.8041633336520589E-2</v>
      </c>
      <c r="J143" s="261">
        <v>11877</v>
      </c>
      <c r="K143" s="273">
        <f t="shared" si="14"/>
        <v>-0.76392620454952531</v>
      </c>
      <c r="L143" s="269">
        <f t="shared" si="15"/>
        <v>-1.2225548902195627E-2</v>
      </c>
      <c r="M143" s="268">
        <f t="shared" si="16"/>
        <v>-147</v>
      </c>
      <c r="N143" s="267">
        <f t="shared" si="17"/>
        <v>0.36768770152003682</v>
      </c>
      <c r="O143" s="261">
        <f t="shared" si="18"/>
        <v>3193</v>
      </c>
      <c r="Q143" s="29"/>
      <c r="R143" s="81"/>
      <c r="Z143" s="1"/>
    </row>
    <row r="144" spans="1:31" s="4" customFormat="1" x14ac:dyDescent="0.25">
      <c r="B144" s="244" t="s">
        <v>54</v>
      </c>
      <c r="C144" s="261">
        <v>20058</v>
      </c>
      <c r="D144" s="261">
        <v>34195</v>
      </c>
      <c r="E144" s="261">
        <v>19943</v>
      </c>
      <c r="F144" s="261">
        <v>20738</v>
      </c>
      <c r="G144" s="267">
        <f t="shared" si="12"/>
        <v>3.9863611292182632E-2</v>
      </c>
      <c r="H144" s="274">
        <f t="shared" si="13"/>
        <v>795</v>
      </c>
      <c r="I144" s="269">
        <f t="shared" si="14"/>
        <v>4.8363888234594477E-2</v>
      </c>
      <c r="J144" s="261">
        <v>18376</v>
      </c>
      <c r="K144" s="269">
        <f t="shared" si="14"/>
        <v>0.14239656098871575</v>
      </c>
      <c r="L144" s="269">
        <f t="shared" si="15"/>
        <v>-0.1138971935577201</v>
      </c>
      <c r="M144" s="268">
        <f t="shared" si="16"/>
        <v>-2362</v>
      </c>
      <c r="N144" s="267">
        <f t="shared" si="17"/>
        <v>-8.3856815235816118E-2</v>
      </c>
      <c r="O144" s="261">
        <f t="shared" si="18"/>
        <v>-1682</v>
      </c>
      <c r="Q144" s="29"/>
      <c r="R144" s="81"/>
      <c r="Z144" s="1"/>
    </row>
    <row r="145" spans="2:31" s="4" customFormat="1" x14ac:dyDescent="0.25">
      <c r="B145" s="244" t="s">
        <v>49</v>
      </c>
      <c r="C145" s="261">
        <v>8930</v>
      </c>
      <c r="D145" s="261">
        <v>21567</v>
      </c>
      <c r="E145" s="261">
        <v>23338</v>
      </c>
      <c r="F145" s="261">
        <v>31999</v>
      </c>
      <c r="G145" s="267">
        <f t="shared" si="12"/>
        <v>0.37111149198731685</v>
      </c>
      <c r="H145" s="275">
        <f t="shared" si="13"/>
        <v>8661</v>
      </c>
      <c r="I145" s="273">
        <f t="shared" si="14"/>
        <v>7.4626099894820552E-2</v>
      </c>
      <c r="J145" s="261">
        <v>37562</v>
      </c>
      <c r="K145" s="273">
        <f t="shared" si="14"/>
        <v>1.5513164965072541</v>
      </c>
      <c r="L145" s="269">
        <f t="shared" si="15"/>
        <v>0.17384918278696215</v>
      </c>
      <c r="M145" s="268">
        <f t="shared" si="16"/>
        <v>5563</v>
      </c>
      <c r="N145" s="267">
        <f t="shared" si="17"/>
        <v>3.2062709966405372</v>
      </c>
      <c r="O145" s="261">
        <f t="shared" si="18"/>
        <v>28632</v>
      </c>
      <c r="Q145" s="29"/>
      <c r="R145" s="81"/>
      <c r="Z145" s="1"/>
    </row>
    <row r="146" spans="2:31" s="4" customFormat="1" x14ac:dyDescent="0.25">
      <c r="B146" s="244" t="s">
        <v>198</v>
      </c>
      <c r="C146" s="261">
        <f>C136-SUM(C137:C145)</f>
        <v>14597</v>
      </c>
      <c r="D146" s="261">
        <f>D136-SUM(D137:D145)</f>
        <v>32366</v>
      </c>
      <c r="E146" s="261">
        <f>E136-SUM(E137:E145)</f>
        <v>41603</v>
      </c>
      <c r="F146" s="261">
        <f>F136-SUM(F137:F145)</f>
        <v>44199</v>
      </c>
      <c r="G146" s="267">
        <f t="shared" si="12"/>
        <v>6.2399346200995076E-2</v>
      </c>
      <c r="H146" s="274">
        <f t="shared" si="13"/>
        <v>2596</v>
      </c>
      <c r="I146" s="269">
        <f t="shared" si="14"/>
        <v>0.10307818960752441</v>
      </c>
      <c r="J146" s="261">
        <f>J136-SUM(J137:J145)</f>
        <v>37836</v>
      </c>
      <c r="K146" s="269">
        <f t="shared" si="14"/>
        <v>0.46498298405874977</v>
      </c>
      <c r="L146" s="269">
        <f t="shared" si="15"/>
        <v>-0.14396253308898388</v>
      </c>
      <c r="M146" s="268">
        <f t="shared" si="16"/>
        <v>-6363</v>
      </c>
      <c r="N146" s="267">
        <f t="shared" si="17"/>
        <v>1.592039460163047</v>
      </c>
      <c r="O146" s="261">
        <f t="shared" si="18"/>
        <v>23239</v>
      </c>
      <c r="Q146" s="29"/>
      <c r="R146" s="81"/>
      <c r="Z146" s="1"/>
    </row>
    <row r="147" spans="2:31" s="4" customFormat="1" ht="7.5" customHeight="1" x14ac:dyDescent="0.25">
      <c r="B147" s="245"/>
      <c r="C147" s="245"/>
      <c r="D147" s="245"/>
      <c r="E147" s="245"/>
      <c r="F147" s="245"/>
      <c r="G147" s="245"/>
      <c r="H147" s="245"/>
      <c r="I147" s="245"/>
      <c r="J147" s="245"/>
      <c r="K147" s="245"/>
      <c r="L147" s="245"/>
      <c r="M147" s="245"/>
      <c r="N147" s="245"/>
      <c r="O147" s="245"/>
      <c r="Z147" s="1" t="s">
        <v>177</v>
      </c>
    </row>
    <row r="148" spans="2:31" s="4" customFormat="1" x14ac:dyDescent="0.25">
      <c r="B148" s="173" t="s">
        <v>178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179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B8F96-6598-451E-A3AC-B321DB2BF0B0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9" t="s">
        <v>297</v>
      </c>
      <c r="C4" s="279"/>
      <c r="D4" s="279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1" t="s">
        <v>201</v>
      </c>
      <c r="D6" s="302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11054</v>
      </c>
      <c r="D8" s="121">
        <f t="shared" ref="D8:D21" si="0">C8/C9-1</f>
        <v>-0.45412345679012345</v>
      </c>
    </row>
    <row r="9" spans="1:5" x14ac:dyDescent="0.25">
      <c r="A9" s="1"/>
      <c r="B9" s="119">
        <v>2023</v>
      </c>
      <c r="C9" s="120">
        <v>20250</v>
      </c>
      <c r="D9" s="121">
        <f t="shared" si="0"/>
        <v>1.9946761313220942</v>
      </c>
    </row>
    <row r="10" spans="1:5" x14ac:dyDescent="0.25">
      <c r="A10" s="1"/>
      <c r="B10" s="119">
        <v>2022</v>
      </c>
      <c r="C10" s="120">
        <v>6762</v>
      </c>
      <c r="D10" s="121">
        <f t="shared" si="0"/>
        <v>0.36606060606060598</v>
      </c>
    </row>
    <row r="11" spans="1:5" x14ac:dyDescent="0.25">
      <c r="A11" s="1"/>
      <c r="B11" s="119">
        <v>2021</v>
      </c>
      <c r="C11" s="120">
        <v>4950</v>
      </c>
      <c r="D11" s="121">
        <f t="shared" si="0"/>
        <v>1.116289012398461</v>
      </c>
    </row>
    <row r="12" spans="1:5" x14ac:dyDescent="0.25">
      <c r="A12" s="1" t="s">
        <v>74</v>
      </c>
      <c r="B12" s="119">
        <v>2020</v>
      </c>
      <c r="C12" s="120">
        <v>2339</v>
      </c>
      <c r="D12" s="121">
        <f t="shared" si="0"/>
        <v>-0.7774288704919593</v>
      </c>
    </row>
    <row r="13" spans="1:5" x14ac:dyDescent="0.25">
      <c r="A13" s="1" t="s">
        <v>76</v>
      </c>
      <c r="B13" s="119">
        <v>2019</v>
      </c>
      <c r="C13" s="120">
        <v>10509</v>
      </c>
      <c r="D13" s="121">
        <f t="shared" si="0"/>
        <v>-9.8790841265757656E-2</v>
      </c>
    </row>
    <row r="14" spans="1:5" x14ac:dyDescent="0.25">
      <c r="A14" s="1" t="s">
        <v>78</v>
      </c>
      <c r="B14" s="119">
        <v>2018</v>
      </c>
      <c r="C14" s="120">
        <v>11661</v>
      </c>
      <c r="D14" s="121">
        <f t="shared" si="0"/>
        <v>5.5007690219849747E-2</v>
      </c>
    </row>
    <row r="15" spans="1:5" x14ac:dyDescent="0.25">
      <c r="A15" s="1" t="s">
        <v>80</v>
      </c>
      <c r="B15" s="119">
        <v>2017</v>
      </c>
      <c r="C15" s="120">
        <v>11053</v>
      </c>
      <c r="D15" s="121">
        <f t="shared" si="0"/>
        <v>-6.9299427416638637E-2</v>
      </c>
    </row>
    <row r="16" spans="1:5" x14ac:dyDescent="0.25">
      <c r="A16" s="1" t="s">
        <v>82</v>
      </c>
      <c r="B16" s="119">
        <v>2016</v>
      </c>
      <c r="C16" s="120">
        <v>11876</v>
      </c>
      <c r="D16" s="121">
        <f>C16/C17-1</f>
        <v>2.0537939331442878E-2</v>
      </c>
    </row>
    <row r="17" spans="1:4" x14ac:dyDescent="0.25">
      <c r="A17" s="1" t="s">
        <v>84</v>
      </c>
      <c r="B17" s="119">
        <v>2015</v>
      </c>
      <c r="C17" s="120">
        <v>11637</v>
      </c>
      <c r="D17" s="121">
        <f t="shared" si="0"/>
        <v>-8.029716272820675E-2</v>
      </c>
    </row>
    <row r="18" spans="1:4" x14ac:dyDescent="0.25">
      <c r="A18" s="1" t="s">
        <v>86</v>
      </c>
      <c r="B18" s="119">
        <v>2014</v>
      </c>
      <c r="C18" s="120">
        <v>12653</v>
      </c>
      <c r="D18" s="121">
        <f t="shared" si="0"/>
        <v>0.6922562525076903</v>
      </c>
    </row>
    <row r="19" spans="1:4" x14ac:dyDescent="0.25">
      <c r="A19" s="1" t="s">
        <v>88</v>
      </c>
      <c r="B19" s="119">
        <v>2013</v>
      </c>
      <c r="C19" s="120">
        <v>7477</v>
      </c>
      <c r="D19" s="121">
        <f t="shared" si="0"/>
        <v>-0.26269598658909377</v>
      </c>
    </row>
    <row r="20" spans="1:4" x14ac:dyDescent="0.25">
      <c r="A20" s="1" t="s">
        <v>90</v>
      </c>
      <c r="B20" s="119">
        <v>2012</v>
      </c>
      <c r="C20" s="120">
        <v>10141</v>
      </c>
      <c r="D20" s="121">
        <f>C20/C21-1</f>
        <v>-0.19960536700868192</v>
      </c>
    </row>
    <row r="21" spans="1:4" x14ac:dyDescent="0.25">
      <c r="A21" s="1" t="s">
        <v>92</v>
      </c>
      <c r="B21" s="119">
        <v>2011</v>
      </c>
      <c r="C21" s="120">
        <v>12670</v>
      </c>
      <c r="D21" s="121">
        <f t="shared" si="0"/>
        <v>-6.5840890658408924E-2</v>
      </c>
    </row>
    <row r="22" spans="1:4" x14ac:dyDescent="0.25">
      <c r="A22" s="1" t="s">
        <v>94</v>
      </c>
      <c r="B22" s="119">
        <v>2010</v>
      </c>
      <c r="C22" s="120">
        <v>13563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6C703-1A26-44E5-B19B-7A79A58BB1E5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9" t="s">
        <v>298</v>
      </c>
      <c r="C4" s="279"/>
      <c r="D4" s="279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1" t="s">
        <v>202</v>
      </c>
      <c r="D6" s="302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3803</v>
      </c>
      <c r="D8" s="121">
        <f t="shared" ref="D8:D21" si="0">C8/C9-1</f>
        <v>-0.30079058650487223</v>
      </c>
    </row>
    <row r="9" spans="1:5" x14ac:dyDescent="0.25">
      <c r="A9" s="1"/>
      <c r="B9" s="119">
        <v>2023</v>
      </c>
      <c r="C9" s="120">
        <v>5439</v>
      </c>
      <c r="D9" s="121">
        <f t="shared" si="0"/>
        <v>0.67508469356328926</v>
      </c>
    </row>
    <row r="10" spans="1:5" x14ac:dyDescent="0.25">
      <c r="A10" s="1"/>
      <c r="B10" s="119">
        <v>2022</v>
      </c>
      <c r="C10" s="120">
        <v>3247</v>
      </c>
      <c r="D10" s="121">
        <f t="shared" si="0"/>
        <v>0.28086785009861925</v>
      </c>
    </row>
    <row r="11" spans="1:5" x14ac:dyDescent="0.25">
      <c r="A11" s="1"/>
      <c r="B11" s="119">
        <v>2021</v>
      </c>
      <c r="C11" s="120">
        <v>2535</v>
      </c>
      <c r="D11" s="121">
        <f t="shared" si="0"/>
        <v>2.7224669603524227</v>
      </c>
    </row>
    <row r="12" spans="1:5" x14ac:dyDescent="0.25">
      <c r="A12" s="1" t="s">
        <v>74</v>
      </c>
      <c r="B12" s="119">
        <v>2020</v>
      </c>
      <c r="C12" s="120">
        <v>681</v>
      </c>
      <c r="D12" s="121">
        <f t="shared" si="0"/>
        <v>-0.85082146768893763</v>
      </c>
    </row>
    <row r="13" spans="1:5" x14ac:dyDescent="0.25">
      <c r="A13" s="1" t="s">
        <v>76</v>
      </c>
      <c r="B13" s="119">
        <v>2019</v>
      </c>
      <c r="C13" s="120">
        <v>4565</v>
      </c>
      <c r="D13" s="121">
        <f t="shared" si="0"/>
        <v>4.0337283500455845E-2</v>
      </c>
    </row>
    <row r="14" spans="1:5" x14ac:dyDescent="0.25">
      <c r="A14" s="1" t="s">
        <v>78</v>
      </c>
      <c r="B14" s="119">
        <v>2018</v>
      </c>
      <c r="C14" s="120">
        <v>4388</v>
      </c>
      <c r="D14" s="121">
        <f t="shared" si="0"/>
        <v>0.13267940113577703</v>
      </c>
    </row>
    <row r="15" spans="1:5" x14ac:dyDescent="0.25">
      <c r="A15" s="1" t="s">
        <v>80</v>
      </c>
      <c r="B15" s="119">
        <v>2017</v>
      </c>
      <c r="C15" s="120">
        <v>3874</v>
      </c>
      <c r="D15" s="121">
        <f>C15/C16-1</f>
        <v>-7.0760374190453335E-2</v>
      </c>
    </row>
    <row r="16" spans="1:5" x14ac:dyDescent="0.25">
      <c r="A16" s="1" t="s">
        <v>82</v>
      </c>
      <c r="B16" s="119">
        <v>2016</v>
      </c>
      <c r="C16" s="120">
        <v>4169</v>
      </c>
      <c r="D16" s="121">
        <f>C16/C17-1</f>
        <v>9.2505241090146795E-2</v>
      </c>
    </row>
    <row r="17" spans="1:4" x14ac:dyDescent="0.25">
      <c r="A17" s="1" t="s">
        <v>84</v>
      </c>
      <c r="B17" s="119">
        <v>2015</v>
      </c>
      <c r="C17" s="120">
        <v>3816</v>
      </c>
      <c r="D17" s="121">
        <f t="shared" si="0"/>
        <v>-0.32745858301022202</v>
      </c>
    </row>
    <row r="18" spans="1:4" x14ac:dyDescent="0.25">
      <c r="A18" s="1" t="s">
        <v>86</v>
      </c>
      <c r="B18" s="119">
        <v>2014</v>
      </c>
      <c r="C18" s="120">
        <v>5674</v>
      </c>
      <c r="D18" s="121">
        <f t="shared" si="0"/>
        <v>0.91559756920999336</v>
      </c>
    </row>
    <row r="19" spans="1:4" x14ac:dyDescent="0.25">
      <c r="A19" s="1" t="s">
        <v>88</v>
      </c>
      <c r="B19" s="119">
        <v>2013</v>
      </c>
      <c r="C19" s="120">
        <v>2962</v>
      </c>
      <c r="D19" s="121">
        <f t="shared" si="0"/>
        <v>-0.27703197461557239</v>
      </c>
    </row>
    <row r="20" spans="1:4" x14ac:dyDescent="0.25">
      <c r="A20" s="1" t="s">
        <v>90</v>
      </c>
      <c r="B20" s="119">
        <v>2012</v>
      </c>
      <c r="C20" s="120">
        <v>4097</v>
      </c>
      <c r="D20" s="121">
        <f>C20/C21-1</f>
        <v>0.12031719989062073</v>
      </c>
    </row>
    <row r="21" spans="1:4" x14ac:dyDescent="0.25">
      <c r="A21" s="1" t="s">
        <v>92</v>
      </c>
      <c r="B21" s="119">
        <v>2011</v>
      </c>
      <c r="C21" s="120">
        <v>3657</v>
      </c>
      <c r="D21" s="121">
        <f t="shared" si="0"/>
        <v>-0.12616487455197134</v>
      </c>
    </row>
    <row r="22" spans="1:4" x14ac:dyDescent="0.25">
      <c r="A22" s="1" t="s">
        <v>94</v>
      </c>
      <c r="B22" s="119">
        <v>2010</v>
      </c>
      <c r="C22" s="120">
        <v>4185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E326B-2282-40FD-853C-F3039010CAC9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9" t="s">
        <v>299</v>
      </c>
      <c r="C4" s="279"/>
      <c r="D4" s="279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1" t="s">
        <v>203</v>
      </c>
      <c r="D6" s="302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7251</v>
      </c>
      <c r="D8" s="121">
        <f t="shared" ref="D8:D21" si="0">C8/C9-1</f>
        <v>-0.51043143609479436</v>
      </c>
    </row>
    <row r="9" spans="1:5" x14ac:dyDescent="0.25">
      <c r="A9" s="1"/>
      <c r="B9" s="119">
        <v>2023</v>
      </c>
      <c r="C9" s="120">
        <v>14811</v>
      </c>
      <c r="D9" s="121">
        <f t="shared" si="0"/>
        <v>3.2136557610241825</v>
      </c>
    </row>
    <row r="10" spans="1:5" x14ac:dyDescent="0.25">
      <c r="A10" s="1"/>
      <c r="B10" s="119">
        <v>2022</v>
      </c>
      <c r="C10" s="120">
        <v>3515</v>
      </c>
      <c r="D10" s="121">
        <f t="shared" si="0"/>
        <v>0.45548654244306408</v>
      </c>
    </row>
    <row r="11" spans="1:5" x14ac:dyDescent="0.25">
      <c r="A11" s="1"/>
      <c r="B11" s="119">
        <v>2021</v>
      </c>
      <c r="C11" s="120">
        <v>2415</v>
      </c>
      <c r="D11" s="121">
        <f t="shared" si="0"/>
        <v>0.45657418576598308</v>
      </c>
    </row>
    <row r="12" spans="1:5" x14ac:dyDescent="0.25">
      <c r="A12" s="1" t="s">
        <v>74</v>
      </c>
      <c r="B12" s="119">
        <v>2020</v>
      </c>
      <c r="C12" s="120">
        <v>1658</v>
      </c>
      <c r="D12" s="121">
        <f t="shared" si="0"/>
        <v>-0.72106325706594887</v>
      </c>
    </row>
    <row r="13" spans="1:5" x14ac:dyDescent="0.25">
      <c r="A13" s="1" t="s">
        <v>76</v>
      </c>
      <c r="B13" s="119">
        <v>2019</v>
      </c>
      <c r="C13" s="120">
        <v>5944</v>
      </c>
      <c r="D13" s="121">
        <f t="shared" si="0"/>
        <v>-0.182730647600715</v>
      </c>
    </row>
    <row r="14" spans="1:5" x14ac:dyDescent="0.25">
      <c r="A14" s="1" t="s">
        <v>78</v>
      </c>
      <c r="B14" s="119">
        <v>2018</v>
      </c>
      <c r="C14" s="120">
        <v>7273</v>
      </c>
      <c r="D14" s="121">
        <f t="shared" si="0"/>
        <v>1.3093745647026145E-2</v>
      </c>
    </row>
    <row r="15" spans="1:5" x14ac:dyDescent="0.25">
      <c r="A15" s="1" t="s">
        <v>80</v>
      </c>
      <c r="B15" s="119">
        <v>2017</v>
      </c>
      <c r="C15" s="120">
        <v>7179</v>
      </c>
      <c r="D15" s="121">
        <f>C15/C16-1</f>
        <v>-6.8509147528221126E-2</v>
      </c>
    </row>
    <row r="16" spans="1:5" x14ac:dyDescent="0.25">
      <c r="A16" s="1" t="s">
        <v>82</v>
      </c>
      <c r="B16" s="119">
        <v>2016</v>
      </c>
      <c r="C16" s="120">
        <v>7707</v>
      </c>
      <c r="D16" s="121">
        <f>C16/C17-1</f>
        <v>-1.4576141158419653E-2</v>
      </c>
    </row>
    <row r="17" spans="1:4" x14ac:dyDescent="0.25">
      <c r="A17" s="1" t="s">
        <v>84</v>
      </c>
      <c r="B17" s="119">
        <v>2015</v>
      </c>
      <c r="C17" s="120">
        <v>7821</v>
      </c>
      <c r="D17" s="121">
        <f t="shared" si="0"/>
        <v>0.12064765725748683</v>
      </c>
    </row>
    <row r="18" spans="1:4" x14ac:dyDescent="0.25">
      <c r="A18" s="1" t="s">
        <v>86</v>
      </c>
      <c r="B18" s="119">
        <v>2014</v>
      </c>
      <c r="C18" s="120">
        <v>6979</v>
      </c>
      <c r="D18" s="121">
        <f t="shared" si="0"/>
        <v>0.54573643410852712</v>
      </c>
    </row>
    <row r="19" spans="1:4" x14ac:dyDescent="0.25">
      <c r="A19" s="1" t="s">
        <v>88</v>
      </c>
      <c r="B19" s="119">
        <v>2013</v>
      </c>
      <c r="C19" s="120">
        <v>4515</v>
      </c>
      <c r="D19" s="121">
        <f t="shared" si="0"/>
        <v>-0.25297816015883523</v>
      </c>
    </row>
    <row r="20" spans="1:4" x14ac:dyDescent="0.25">
      <c r="A20" s="1" t="s">
        <v>90</v>
      </c>
      <c r="B20" s="119">
        <v>2012</v>
      </c>
      <c r="C20" s="120">
        <v>6044</v>
      </c>
      <c r="D20" s="121">
        <f>C20/C21-1</f>
        <v>-0.32941307000998554</v>
      </c>
    </row>
    <row r="21" spans="1:4" x14ac:dyDescent="0.25">
      <c r="A21" s="1" t="s">
        <v>92</v>
      </c>
      <c r="B21" s="119">
        <v>2011</v>
      </c>
      <c r="C21" s="120">
        <v>9013</v>
      </c>
      <c r="D21" s="121">
        <f t="shared" si="0"/>
        <v>-3.8920878652164648E-2</v>
      </c>
    </row>
    <row r="22" spans="1:4" x14ac:dyDescent="0.25">
      <c r="A22" s="1" t="s">
        <v>94</v>
      </c>
      <c r="B22" s="119">
        <v>2010</v>
      </c>
      <c r="C22" s="120">
        <v>9378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4F487-3C29-4603-BB4A-9189EA309436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4" t="str">
        <f>CONCATENATE("Plazas alojativas en funcionamiento Tenerife y municipios")</f>
        <v>Plazas alojativas en funcionamiento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</row>
    <row r="4" spans="2:23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  <c r="W4" s="86"/>
    </row>
    <row r="5" spans="2:23" ht="15.75" thickBot="1" x14ac:dyDescent="0.3">
      <c r="B5" s="87"/>
      <c r="C5" s="299" t="s">
        <v>60</v>
      </c>
      <c r="D5" s="299"/>
      <c r="E5" s="299"/>
      <c r="F5" s="299"/>
      <c r="G5" s="299"/>
      <c r="H5" s="299"/>
      <c r="I5" s="88"/>
      <c r="J5" s="88"/>
      <c r="K5" s="88"/>
      <c r="L5" s="88"/>
      <c r="M5" s="89"/>
      <c r="N5" s="300" t="s">
        <v>61</v>
      </c>
      <c r="O5" s="300"/>
      <c r="P5" s="300"/>
      <c r="Q5" s="300"/>
      <c r="R5" s="300"/>
      <c r="S5" s="88"/>
      <c r="T5" s="88"/>
      <c r="U5" s="88"/>
      <c r="V5" s="88"/>
      <c r="W5" s="89"/>
    </row>
    <row r="6" spans="2:23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CONCATENATE("var. ",RIGHT(H6,2),"/",RIGHT(D6,2))</f>
        <v>var. 24/20</v>
      </c>
      <c r="K6" s="91" t="str">
        <f>CONCATENATE("dif. ",RIGHT(H6,2),"/",RIGHT(G6,2))</f>
        <v>dif. 24/23</v>
      </c>
      <c r="L6" s="91" t="str">
        <f>CONCATENATE("dif. ",RIGHT(H6,2),"/",RIGHT(D6,2))</f>
        <v>dif. 24/20</v>
      </c>
      <c r="M6" s="14" t="str">
        <f>CONCATENATE("cuota/ total isla ",RIGHT(H6,2))</f>
        <v>cuota/ total isla 24</v>
      </c>
      <c r="N6" s="92" t="s">
        <v>219</v>
      </c>
      <c r="O6" s="92" t="s">
        <v>220</v>
      </c>
      <c r="P6" s="92" t="s">
        <v>221</v>
      </c>
      <c r="Q6" s="92" t="s">
        <v>222</v>
      </c>
      <c r="R6" s="92" t="s">
        <v>223</v>
      </c>
      <c r="S6" s="91" t="str">
        <f>CONCATENATE("var. ",RIGHT(R6,2),"/",RIGHT(Q6,2))</f>
        <v>var. 25/24</v>
      </c>
      <c r="T6" s="91" t="str">
        <f>CONCATENATE("var. ",RIGHT(R6,2),"/",RIGHT(N6,2))</f>
        <v>var. 25/21</v>
      </c>
      <c r="U6" s="91" t="str">
        <f>CONCATENATE("dif. ",RIGHT(R6,2),"/",RIGHT(Q6,2))</f>
        <v>dif. 25/24</v>
      </c>
      <c r="V6" s="91" t="str">
        <f>CONCATENATE("dif. ",RIGHT(R6,2),"/",RIGHT(N6,2))</f>
        <v>dif. 25/21</v>
      </c>
      <c r="W6" s="89" t="str">
        <f>CONCATENATE("cuota/ total isla ",RIGHT(R6,2))</f>
        <v>cuota/ total isla 25</v>
      </c>
    </row>
    <row r="7" spans="2:23" x14ac:dyDescent="0.25">
      <c r="B7" s="93" t="s">
        <v>45</v>
      </c>
      <c r="C7" s="94">
        <v>132144</v>
      </c>
      <c r="D7" s="94">
        <v>66601</v>
      </c>
      <c r="E7" s="94">
        <v>82456</v>
      </c>
      <c r="F7" s="94">
        <v>123696</v>
      </c>
      <c r="G7" s="94">
        <v>125536</v>
      </c>
      <c r="H7" s="94">
        <v>127400</v>
      </c>
      <c r="I7" s="95">
        <f t="shared" ref="I7:I52" si="0">IFERROR(H7/G7-1,"-")</f>
        <v>1.4848330359418904E-2</v>
      </c>
      <c r="J7" s="95">
        <f t="shared" ref="J7:J52" si="1">IFERROR(H7/D7-1,"-")</f>
        <v>0.91288419092806405</v>
      </c>
      <c r="K7" s="94">
        <f t="shared" ref="K7:K52" si="2">IFERROR(H7-G7,"-")</f>
        <v>1864</v>
      </c>
      <c r="L7" s="94">
        <f t="shared" ref="L7:L52" si="3">IFERROR(H7-D7,"-")</f>
        <v>60799</v>
      </c>
      <c r="M7" s="95">
        <f>H7/H7</f>
        <v>1</v>
      </c>
      <c r="N7" s="94">
        <v>54622</v>
      </c>
      <c r="O7" s="94">
        <v>122273</v>
      </c>
      <c r="P7" s="94">
        <v>123893</v>
      </c>
      <c r="Q7" s="94">
        <v>125830</v>
      </c>
      <c r="R7" s="94">
        <v>123187</v>
      </c>
      <c r="S7" s="95">
        <f t="shared" ref="S7:S52" si="4">IFERROR(R7/Q7-1,"-")</f>
        <v>-2.1004529921322401E-2</v>
      </c>
      <c r="T7" s="95">
        <f t="shared" ref="T7:T52" si="5">IFERROR(R7/N7-1,"-")</f>
        <v>1.2552634469627622</v>
      </c>
      <c r="U7" s="94">
        <f t="shared" ref="U7:U52" si="6">IFERROR(R7-Q7,"-")</f>
        <v>-2643</v>
      </c>
      <c r="V7" s="94">
        <f t="shared" ref="V7:V52" si="7">IFERROR(R7-N7,"-")</f>
        <v>68565</v>
      </c>
      <c r="W7" s="95">
        <f>R7/R7</f>
        <v>1</v>
      </c>
    </row>
    <row r="8" spans="2:23" x14ac:dyDescent="0.25">
      <c r="B8" s="96" t="s">
        <v>62</v>
      </c>
      <c r="C8" s="97">
        <v>88579</v>
      </c>
      <c r="D8" s="97">
        <v>44487</v>
      </c>
      <c r="E8" s="97">
        <v>56791</v>
      </c>
      <c r="F8" s="97">
        <v>89503</v>
      </c>
      <c r="G8" s="97">
        <v>89318</v>
      </c>
      <c r="H8" s="97">
        <v>91567</v>
      </c>
      <c r="I8" s="98">
        <f t="shared" si="0"/>
        <v>2.5179695022280013E-2</v>
      </c>
      <c r="J8" s="98">
        <f t="shared" si="1"/>
        <v>1.0582866904938522</v>
      </c>
      <c r="K8" s="97">
        <f t="shared" si="2"/>
        <v>2249</v>
      </c>
      <c r="L8" s="97">
        <f t="shared" si="3"/>
        <v>47080</v>
      </c>
      <c r="M8" s="98">
        <f>H8/H7</f>
        <v>0.71873626373626376</v>
      </c>
      <c r="N8" s="97">
        <v>31839</v>
      </c>
      <c r="O8" s="97">
        <v>88060</v>
      </c>
      <c r="P8" s="97">
        <v>87810</v>
      </c>
      <c r="Q8" s="97">
        <v>90751</v>
      </c>
      <c r="R8" s="97">
        <v>87853</v>
      </c>
      <c r="S8" s="98">
        <f t="shared" si="4"/>
        <v>-3.1933532412866006E-2</v>
      </c>
      <c r="T8" s="98">
        <f t="shared" si="5"/>
        <v>1.7592889223907786</v>
      </c>
      <c r="U8" s="97">
        <f t="shared" si="6"/>
        <v>-2898</v>
      </c>
      <c r="V8" s="97">
        <f t="shared" si="7"/>
        <v>56014</v>
      </c>
      <c r="W8" s="98">
        <f>R8/R7</f>
        <v>0.71316778556178817</v>
      </c>
    </row>
    <row r="9" spans="2:23" x14ac:dyDescent="0.25">
      <c r="B9" s="99" t="s">
        <v>63</v>
      </c>
      <c r="C9" s="53">
        <v>69015</v>
      </c>
      <c r="D9" s="53">
        <v>34865</v>
      </c>
      <c r="E9" s="53">
        <v>45244</v>
      </c>
      <c r="F9" s="53">
        <v>71471</v>
      </c>
      <c r="G9" s="53">
        <v>72829</v>
      </c>
      <c r="H9" s="53">
        <v>74916</v>
      </c>
      <c r="I9" s="100">
        <f t="shared" si="0"/>
        <v>2.8656167186148274E-2</v>
      </c>
      <c r="J9" s="100">
        <f t="shared" si="1"/>
        <v>1.1487451599024809</v>
      </c>
      <c r="K9" s="53">
        <f t="shared" si="2"/>
        <v>2087</v>
      </c>
      <c r="L9" s="53">
        <f t="shared" si="3"/>
        <v>40051</v>
      </c>
      <c r="M9" s="100">
        <f>H9/H7</f>
        <v>0.58803767660910522</v>
      </c>
      <c r="N9" s="53">
        <v>25793</v>
      </c>
      <c r="O9" s="53">
        <v>70739</v>
      </c>
      <c r="P9" s="53">
        <v>71887</v>
      </c>
      <c r="Q9" s="53">
        <v>74240</v>
      </c>
      <c r="R9" s="53">
        <v>72308</v>
      </c>
      <c r="S9" s="100">
        <f t="shared" si="4"/>
        <v>-2.6023706896551757E-2</v>
      </c>
      <c r="T9" s="100">
        <f t="shared" si="5"/>
        <v>1.803396270305897</v>
      </c>
      <c r="U9" s="53">
        <f t="shared" si="6"/>
        <v>-1932</v>
      </c>
      <c r="V9" s="53">
        <f t="shared" si="7"/>
        <v>46515</v>
      </c>
      <c r="W9" s="100">
        <f>R9/R7</f>
        <v>0.58697752197878028</v>
      </c>
    </row>
    <row r="10" spans="2:23" x14ac:dyDescent="0.25">
      <c r="B10" s="99" t="s">
        <v>64</v>
      </c>
      <c r="C10" s="53">
        <v>19564</v>
      </c>
      <c r="D10" s="53">
        <v>9622</v>
      </c>
      <c r="E10" s="53">
        <v>11547</v>
      </c>
      <c r="F10" s="53">
        <v>18032</v>
      </c>
      <c r="G10" s="53">
        <v>16489</v>
      </c>
      <c r="H10" s="53">
        <v>16651</v>
      </c>
      <c r="I10" s="100">
        <f t="shared" si="0"/>
        <v>9.8247316392747752E-3</v>
      </c>
      <c r="J10" s="100">
        <f t="shared" si="1"/>
        <v>0.73051340677613807</v>
      </c>
      <c r="K10" s="53">
        <f t="shared" si="2"/>
        <v>162</v>
      </c>
      <c r="L10" s="53">
        <f t="shared" si="3"/>
        <v>7029</v>
      </c>
      <c r="M10" s="100">
        <f>H10/H7</f>
        <v>0.13069858712715857</v>
      </c>
      <c r="N10" s="53">
        <v>6046</v>
      </c>
      <c r="O10" s="53">
        <v>17321</v>
      </c>
      <c r="P10" s="53">
        <v>15923</v>
      </c>
      <c r="Q10" s="53">
        <v>16511</v>
      </c>
      <c r="R10" s="53">
        <v>15545</v>
      </c>
      <c r="S10" s="100">
        <f t="shared" si="4"/>
        <v>-5.8506450245290997E-2</v>
      </c>
      <c r="T10" s="100">
        <f t="shared" si="5"/>
        <v>1.5711214025802183</v>
      </c>
      <c r="U10" s="53">
        <f t="shared" si="6"/>
        <v>-966</v>
      </c>
      <c r="V10" s="53">
        <f t="shared" si="7"/>
        <v>9499</v>
      </c>
      <c r="W10" s="100">
        <f>R10/R7</f>
        <v>0.12619026358300794</v>
      </c>
    </row>
    <row r="11" spans="2:23" x14ac:dyDescent="0.25">
      <c r="B11" s="96" t="s">
        <v>65</v>
      </c>
      <c r="C11" s="97">
        <v>43565</v>
      </c>
      <c r="D11" s="97">
        <v>22114</v>
      </c>
      <c r="E11" s="97">
        <v>25665</v>
      </c>
      <c r="F11" s="97">
        <v>34193</v>
      </c>
      <c r="G11" s="97">
        <v>36218</v>
      </c>
      <c r="H11" s="97">
        <v>35833</v>
      </c>
      <c r="I11" s="98">
        <f t="shared" si="0"/>
        <v>-1.0630073444143795E-2</v>
      </c>
      <c r="J11" s="98">
        <f t="shared" si="1"/>
        <v>0.62037623225106264</v>
      </c>
      <c r="K11" s="97">
        <f t="shared" si="2"/>
        <v>-385</v>
      </c>
      <c r="L11" s="97">
        <f t="shared" si="3"/>
        <v>13719</v>
      </c>
      <c r="M11" s="98">
        <f>H11/H7</f>
        <v>0.28126373626373624</v>
      </c>
      <c r="N11" s="97">
        <v>22783</v>
      </c>
      <c r="O11" s="97">
        <v>34213</v>
      </c>
      <c r="P11" s="97">
        <v>36083</v>
      </c>
      <c r="Q11" s="97">
        <v>35079</v>
      </c>
      <c r="R11" s="97">
        <v>35334</v>
      </c>
      <c r="S11" s="98">
        <f t="shared" si="4"/>
        <v>7.2693064226461157E-3</v>
      </c>
      <c r="T11" s="98">
        <f t="shared" si="5"/>
        <v>0.55089320984944923</v>
      </c>
      <c r="U11" s="97">
        <f t="shared" si="6"/>
        <v>255</v>
      </c>
      <c r="V11" s="97">
        <f t="shared" si="7"/>
        <v>12551</v>
      </c>
      <c r="W11" s="98">
        <f>R11/R7</f>
        <v>0.28683221443821183</v>
      </c>
    </row>
    <row r="12" spans="2:23" x14ac:dyDescent="0.25">
      <c r="B12" s="93" t="s">
        <v>46</v>
      </c>
      <c r="C12" s="101">
        <v>46648</v>
      </c>
      <c r="D12" s="101">
        <v>23742</v>
      </c>
      <c r="E12" s="101">
        <v>29697</v>
      </c>
      <c r="F12" s="101">
        <v>44233</v>
      </c>
      <c r="G12" s="101">
        <v>45902</v>
      </c>
      <c r="H12" s="101">
        <v>46521</v>
      </c>
      <c r="I12" s="102">
        <f t="shared" si="0"/>
        <v>1.3485251187312031E-2</v>
      </c>
      <c r="J12" s="102">
        <f t="shared" si="1"/>
        <v>0.95943896891584535</v>
      </c>
      <c r="K12" s="101">
        <f t="shared" si="2"/>
        <v>619</v>
      </c>
      <c r="L12" s="101">
        <f t="shared" si="3"/>
        <v>22779</v>
      </c>
      <c r="M12" s="95">
        <f>H12/H12</f>
        <v>1</v>
      </c>
      <c r="N12" s="101">
        <v>20045</v>
      </c>
      <c r="O12" s="101">
        <v>44594</v>
      </c>
      <c r="P12" s="101">
        <v>45668</v>
      </c>
      <c r="Q12" s="101">
        <v>46009</v>
      </c>
      <c r="R12" s="101">
        <v>43356</v>
      </c>
      <c r="S12" s="102">
        <f t="shared" si="4"/>
        <v>-5.7662631224325689E-2</v>
      </c>
      <c r="T12" s="102">
        <f t="shared" si="5"/>
        <v>1.1629333998503366</v>
      </c>
      <c r="U12" s="101">
        <f t="shared" si="6"/>
        <v>-2653</v>
      </c>
      <c r="V12" s="101">
        <f t="shared" si="7"/>
        <v>23311</v>
      </c>
      <c r="W12" s="95">
        <f>R12/R12</f>
        <v>1</v>
      </c>
    </row>
    <row r="13" spans="2:23" x14ac:dyDescent="0.25">
      <c r="B13" s="96" t="s">
        <v>62</v>
      </c>
      <c r="C13" s="97">
        <v>34050</v>
      </c>
      <c r="D13" s="97">
        <v>17566</v>
      </c>
      <c r="E13" s="97">
        <v>23340</v>
      </c>
      <c r="F13" s="97">
        <v>34827</v>
      </c>
      <c r="G13" s="97">
        <v>34946</v>
      </c>
      <c r="H13" s="97">
        <v>35191</v>
      </c>
      <c r="I13" s="98">
        <f t="shared" si="0"/>
        <v>7.0108166886053702E-3</v>
      </c>
      <c r="J13" s="98">
        <f t="shared" si="1"/>
        <v>1.003358761243311</v>
      </c>
      <c r="K13" s="97">
        <f t="shared" si="2"/>
        <v>245</v>
      </c>
      <c r="L13" s="97">
        <f t="shared" si="3"/>
        <v>17625</v>
      </c>
      <c r="M13" s="98">
        <f>H13/H12</f>
        <v>0.75645407450398749</v>
      </c>
      <c r="N13" s="97">
        <v>13850</v>
      </c>
      <c r="O13" s="97">
        <v>34839</v>
      </c>
      <c r="P13" s="97">
        <v>34658</v>
      </c>
      <c r="Q13" s="97">
        <v>34832</v>
      </c>
      <c r="R13" s="97">
        <v>32335</v>
      </c>
      <c r="S13" s="98">
        <f t="shared" si="4"/>
        <v>-7.1686954524575075E-2</v>
      </c>
      <c r="T13" s="98">
        <f t="shared" si="5"/>
        <v>1.3346570397111912</v>
      </c>
      <c r="U13" s="97">
        <f t="shared" si="6"/>
        <v>-2497</v>
      </c>
      <c r="V13" s="97">
        <f t="shared" si="7"/>
        <v>18485</v>
      </c>
      <c r="W13" s="98">
        <f>R13/R12</f>
        <v>0.7458021957745179</v>
      </c>
    </row>
    <row r="14" spans="2:23" x14ac:dyDescent="0.25">
      <c r="B14" s="99" t="s">
        <v>63</v>
      </c>
      <c r="C14" s="53">
        <v>27660</v>
      </c>
      <c r="D14" s="53">
        <v>14847</v>
      </c>
      <c r="E14" s="53">
        <v>20181</v>
      </c>
      <c r="F14" s="53">
        <v>29820</v>
      </c>
      <c r="G14" s="53">
        <v>30493</v>
      </c>
      <c r="H14" s="53">
        <v>31141</v>
      </c>
      <c r="I14" s="100">
        <f t="shared" si="0"/>
        <v>2.1250778867281106E-2</v>
      </c>
      <c r="J14" s="100">
        <f t="shared" si="1"/>
        <v>1.0974607664848119</v>
      </c>
      <c r="K14" s="53">
        <f t="shared" si="2"/>
        <v>648</v>
      </c>
      <c r="L14" s="53">
        <f t="shared" si="3"/>
        <v>16294</v>
      </c>
      <c r="M14" s="100">
        <f>H14/H12</f>
        <v>0.66939661658175875</v>
      </c>
      <c r="N14" s="53">
        <v>12332</v>
      </c>
      <c r="O14" s="53">
        <v>29827</v>
      </c>
      <c r="P14" s="53">
        <v>30333</v>
      </c>
      <c r="Q14" s="53">
        <v>30875</v>
      </c>
      <c r="R14" s="53">
        <v>28330</v>
      </c>
      <c r="S14" s="100">
        <f t="shared" si="4"/>
        <v>-8.2429149797570878E-2</v>
      </c>
      <c r="T14" s="100">
        <f t="shared" si="5"/>
        <v>1.2972753811222835</v>
      </c>
      <c r="U14" s="53">
        <f t="shared" si="6"/>
        <v>-2545</v>
      </c>
      <c r="V14" s="53">
        <f t="shared" si="7"/>
        <v>15998</v>
      </c>
      <c r="W14" s="100">
        <f>R14/R12</f>
        <v>0.65342743795553093</v>
      </c>
    </row>
    <row r="15" spans="2:23" x14ac:dyDescent="0.25">
      <c r="B15" s="99" t="s">
        <v>64</v>
      </c>
      <c r="C15" s="53">
        <v>6390</v>
      </c>
      <c r="D15" s="53">
        <v>2720</v>
      </c>
      <c r="E15" s="53">
        <v>3159</v>
      </c>
      <c r="F15" s="53">
        <v>5006</v>
      </c>
      <c r="G15" s="53">
        <v>4453</v>
      </c>
      <c r="H15" s="53">
        <v>4050</v>
      </c>
      <c r="I15" s="100">
        <f t="shared" si="0"/>
        <v>-9.0500785986975085E-2</v>
      </c>
      <c r="J15" s="100">
        <f t="shared" si="1"/>
        <v>0.48897058823529416</v>
      </c>
      <c r="K15" s="53">
        <f t="shared" si="2"/>
        <v>-403</v>
      </c>
      <c r="L15" s="53">
        <f t="shared" si="3"/>
        <v>1330</v>
      </c>
      <c r="M15" s="100">
        <f>H15/H12</f>
        <v>8.7057457922228673E-2</v>
      </c>
      <c r="N15" s="53">
        <v>1518</v>
      </c>
      <c r="O15" s="53">
        <v>5012</v>
      </c>
      <c r="P15" s="53">
        <v>4325</v>
      </c>
      <c r="Q15" s="53">
        <v>3957</v>
      </c>
      <c r="R15" s="53">
        <v>4005</v>
      </c>
      <c r="S15" s="100">
        <f t="shared" si="4"/>
        <v>1.2130401819560266E-2</v>
      </c>
      <c r="T15" s="100">
        <f t="shared" si="5"/>
        <v>1.6383399209486167</v>
      </c>
      <c r="U15" s="53">
        <f t="shared" si="6"/>
        <v>48</v>
      </c>
      <c r="V15" s="53">
        <f t="shared" si="7"/>
        <v>2487</v>
      </c>
      <c r="W15" s="100">
        <f>R15/R12</f>
        <v>9.2374757818986991E-2</v>
      </c>
    </row>
    <row r="16" spans="2:23" x14ac:dyDescent="0.25">
      <c r="B16" s="96" t="s">
        <v>65</v>
      </c>
      <c r="C16" s="97">
        <v>12598</v>
      </c>
      <c r="D16" s="97">
        <v>6176</v>
      </c>
      <c r="E16" s="97">
        <v>6357</v>
      </c>
      <c r="F16" s="97">
        <v>9406</v>
      </c>
      <c r="G16" s="97">
        <v>10956</v>
      </c>
      <c r="H16" s="97">
        <v>11330</v>
      </c>
      <c r="I16" s="98">
        <f t="shared" si="0"/>
        <v>3.4136546184738936E-2</v>
      </c>
      <c r="J16" s="98">
        <f t="shared" si="1"/>
        <v>0.83452072538860111</v>
      </c>
      <c r="K16" s="97">
        <f t="shared" si="2"/>
        <v>374</v>
      </c>
      <c r="L16" s="97">
        <f t="shared" si="3"/>
        <v>5154</v>
      </c>
      <c r="M16" s="98">
        <f>H16/H12</f>
        <v>0.24354592549601256</v>
      </c>
      <c r="N16" s="97">
        <v>6195</v>
      </c>
      <c r="O16" s="97">
        <v>9755</v>
      </c>
      <c r="P16" s="97">
        <v>11010</v>
      </c>
      <c r="Q16" s="97">
        <v>11177</v>
      </c>
      <c r="R16" s="97">
        <v>11021</v>
      </c>
      <c r="S16" s="98">
        <f t="shared" si="4"/>
        <v>-1.3957233604724006E-2</v>
      </c>
      <c r="T16" s="98">
        <f t="shared" si="5"/>
        <v>0.77901533494753838</v>
      </c>
      <c r="U16" s="97">
        <f t="shared" si="6"/>
        <v>-156</v>
      </c>
      <c r="V16" s="97">
        <f t="shared" si="7"/>
        <v>4826</v>
      </c>
      <c r="W16" s="98">
        <f>R16/R12</f>
        <v>0.25419780422548205</v>
      </c>
    </row>
    <row r="17" spans="2:23" x14ac:dyDescent="0.25">
      <c r="B17" s="93" t="s">
        <v>48</v>
      </c>
      <c r="C17" s="101">
        <v>1127</v>
      </c>
      <c r="D17" s="101">
        <v>437</v>
      </c>
      <c r="E17" s="101">
        <v>669</v>
      </c>
      <c r="F17" s="101">
        <v>857</v>
      </c>
      <c r="G17" s="101">
        <v>900</v>
      </c>
      <c r="H17" s="101">
        <v>900</v>
      </c>
      <c r="I17" s="102">
        <f t="shared" si="0"/>
        <v>0</v>
      </c>
      <c r="J17" s="102">
        <f t="shared" si="1"/>
        <v>1.0594965675057209</v>
      </c>
      <c r="K17" s="101">
        <f t="shared" si="2"/>
        <v>0</v>
      </c>
      <c r="L17" s="101">
        <f t="shared" si="3"/>
        <v>463</v>
      </c>
      <c r="M17" s="95">
        <f>H17/H17</f>
        <v>1</v>
      </c>
      <c r="N17" s="101">
        <v>482</v>
      </c>
      <c r="O17" s="101">
        <v>844</v>
      </c>
      <c r="P17" s="101">
        <v>912</v>
      </c>
      <c r="Q17" s="101">
        <v>912</v>
      </c>
      <c r="R17" s="101">
        <v>916</v>
      </c>
      <c r="S17" s="102">
        <f t="shared" si="4"/>
        <v>4.3859649122806044E-3</v>
      </c>
      <c r="T17" s="102">
        <f t="shared" si="5"/>
        <v>0.90041493775933601</v>
      </c>
      <c r="U17" s="101">
        <f t="shared" si="6"/>
        <v>4</v>
      </c>
      <c r="V17" s="101">
        <f t="shared" si="7"/>
        <v>434</v>
      </c>
      <c r="W17" s="95">
        <f>R17/R17</f>
        <v>1</v>
      </c>
    </row>
    <row r="18" spans="2:23" x14ac:dyDescent="0.25">
      <c r="B18" s="96" t="s">
        <v>62</v>
      </c>
      <c r="C18" s="97">
        <v>917</v>
      </c>
      <c r="D18" s="97">
        <v>386</v>
      </c>
      <c r="E18" s="97">
        <v>669</v>
      </c>
      <c r="F18" s="97">
        <v>855</v>
      </c>
      <c r="G18" s="97">
        <v>886</v>
      </c>
      <c r="H18" s="97">
        <v>886</v>
      </c>
      <c r="I18" s="98">
        <f t="shared" si="0"/>
        <v>0</v>
      </c>
      <c r="J18" s="98">
        <f t="shared" si="1"/>
        <v>1.295336787564767</v>
      </c>
      <c r="K18" s="97">
        <f t="shared" si="2"/>
        <v>0</v>
      </c>
      <c r="L18" s="97">
        <f t="shared" si="3"/>
        <v>500</v>
      </c>
      <c r="M18" s="98">
        <f>H18/H17</f>
        <v>0.98444444444444446</v>
      </c>
      <c r="N18" s="97">
        <v>482</v>
      </c>
      <c r="O18" s="97">
        <v>844</v>
      </c>
      <c r="P18" s="97">
        <v>898</v>
      </c>
      <c r="Q18" s="97">
        <v>898</v>
      </c>
      <c r="R18" s="97">
        <v>898</v>
      </c>
      <c r="S18" s="98">
        <f t="shared" si="4"/>
        <v>0</v>
      </c>
      <c r="T18" s="98">
        <f t="shared" si="5"/>
        <v>0.86307053941908718</v>
      </c>
      <c r="U18" s="97">
        <f t="shared" si="6"/>
        <v>0</v>
      </c>
      <c r="V18" s="97">
        <f t="shared" si="7"/>
        <v>416</v>
      </c>
      <c r="W18" s="98">
        <f>R18/R17</f>
        <v>0.98034934497816595</v>
      </c>
    </row>
    <row r="19" spans="2:23" x14ac:dyDescent="0.25">
      <c r="B19" s="99" t="s">
        <v>63</v>
      </c>
      <c r="C19" s="53">
        <v>0</v>
      </c>
      <c r="D19" s="53">
        <v>0</v>
      </c>
      <c r="E19" s="53">
        <v>0</v>
      </c>
      <c r="F19" s="53">
        <v>0</v>
      </c>
      <c r="G19" s="53">
        <v>0</v>
      </c>
      <c r="H19" s="53">
        <v>0</v>
      </c>
      <c r="I19" s="100" t="str">
        <f t="shared" si="0"/>
        <v>-</v>
      </c>
      <c r="J19" s="100" t="str">
        <f t="shared" si="1"/>
        <v>-</v>
      </c>
      <c r="K19" s="53">
        <f t="shared" si="2"/>
        <v>0</v>
      </c>
      <c r="L19" s="53">
        <f t="shared" si="3"/>
        <v>0</v>
      </c>
      <c r="M19" s="100">
        <f>H19/H17</f>
        <v>0</v>
      </c>
      <c r="N19" s="53">
        <v>0</v>
      </c>
      <c r="O19" s="53">
        <v>0</v>
      </c>
      <c r="P19" s="53">
        <v>0</v>
      </c>
      <c r="Q19" s="53">
        <v>0</v>
      </c>
      <c r="R19" s="53">
        <v>0</v>
      </c>
      <c r="S19" s="100" t="str">
        <f t="shared" si="4"/>
        <v>-</v>
      </c>
      <c r="T19" s="100" t="str">
        <f t="shared" si="5"/>
        <v>-</v>
      </c>
      <c r="U19" s="53">
        <f t="shared" si="6"/>
        <v>0</v>
      </c>
      <c r="V19" s="53">
        <f t="shared" si="7"/>
        <v>0</v>
      </c>
      <c r="W19" s="100">
        <f>R19/R17</f>
        <v>0</v>
      </c>
    </row>
    <row r="20" spans="2:23" x14ac:dyDescent="0.25">
      <c r="B20" s="99" t="s">
        <v>64</v>
      </c>
      <c r="C20" s="53">
        <v>0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100" t="str">
        <f t="shared" si="0"/>
        <v>-</v>
      </c>
      <c r="J20" s="100" t="str">
        <f t="shared" si="1"/>
        <v>-</v>
      </c>
      <c r="K20" s="53">
        <f t="shared" si="2"/>
        <v>0</v>
      </c>
      <c r="L20" s="53">
        <f t="shared" si="3"/>
        <v>0</v>
      </c>
      <c r="M20" s="100">
        <f>H20/H17</f>
        <v>0</v>
      </c>
      <c r="N20" s="53">
        <v>482</v>
      </c>
      <c r="O20" s="53">
        <v>0</v>
      </c>
      <c r="P20" s="53">
        <v>0</v>
      </c>
      <c r="Q20" s="53">
        <v>0</v>
      </c>
      <c r="R20" s="53">
        <v>0</v>
      </c>
      <c r="S20" s="100" t="str">
        <f t="shared" si="4"/>
        <v>-</v>
      </c>
      <c r="T20" s="100">
        <f t="shared" si="5"/>
        <v>-1</v>
      </c>
      <c r="U20" s="53">
        <f t="shared" si="6"/>
        <v>0</v>
      </c>
      <c r="V20" s="53">
        <f t="shared" si="7"/>
        <v>-482</v>
      </c>
      <c r="W20" s="100">
        <f>R20/R17</f>
        <v>0</v>
      </c>
    </row>
    <row r="21" spans="2:23" x14ac:dyDescent="0.25">
      <c r="B21" s="96" t="s">
        <v>65</v>
      </c>
      <c r="C21" s="97">
        <v>210</v>
      </c>
      <c r="D21" s="97">
        <v>51</v>
      </c>
      <c r="E21" s="97">
        <v>0</v>
      </c>
      <c r="F21" s="97">
        <v>0</v>
      </c>
      <c r="G21" s="97">
        <v>0</v>
      </c>
      <c r="H21" s="97">
        <v>0</v>
      </c>
      <c r="I21" s="98" t="str">
        <f t="shared" si="0"/>
        <v>-</v>
      </c>
      <c r="J21" s="98">
        <f t="shared" si="1"/>
        <v>-1</v>
      </c>
      <c r="K21" s="97">
        <f t="shared" si="2"/>
        <v>0</v>
      </c>
      <c r="L21" s="97">
        <f t="shared" si="3"/>
        <v>-51</v>
      </c>
      <c r="M21" s="98">
        <f>H21/H17</f>
        <v>0</v>
      </c>
      <c r="N21" s="97">
        <v>0</v>
      </c>
      <c r="O21" s="97">
        <v>0</v>
      </c>
      <c r="P21" s="97">
        <v>0</v>
      </c>
      <c r="Q21" s="97">
        <v>0</v>
      </c>
      <c r="R21" s="97">
        <v>0</v>
      </c>
      <c r="S21" s="98" t="str">
        <f t="shared" si="4"/>
        <v>-</v>
      </c>
      <c r="T21" s="98" t="str">
        <f t="shared" si="5"/>
        <v>-</v>
      </c>
      <c r="U21" s="97">
        <f t="shared" si="6"/>
        <v>0</v>
      </c>
      <c r="V21" s="97">
        <f t="shared" si="7"/>
        <v>0</v>
      </c>
      <c r="W21" s="98">
        <f>R21/R17</f>
        <v>0</v>
      </c>
    </row>
    <row r="22" spans="2:23" x14ac:dyDescent="0.25">
      <c r="B22" s="93" t="s">
        <v>48</v>
      </c>
      <c r="C22" s="101">
        <v>1127</v>
      </c>
      <c r="D22" s="101">
        <v>437</v>
      </c>
      <c r="E22" s="101">
        <v>669</v>
      </c>
      <c r="F22" s="101">
        <v>857</v>
      </c>
      <c r="G22" s="101">
        <v>900</v>
      </c>
      <c r="H22" s="101">
        <v>900</v>
      </c>
      <c r="I22" s="102">
        <f t="shared" si="0"/>
        <v>0</v>
      </c>
      <c r="J22" s="102">
        <f t="shared" si="1"/>
        <v>1.0594965675057209</v>
      </c>
      <c r="K22" s="101">
        <f t="shared" si="2"/>
        <v>0</v>
      </c>
      <c r="L22" s="101">
        <f t="shared" si="3"/>
        <v>463</v>
      </c>
      <c r="M22" s="102">
        <f>H22/H22</f>
        <v>1</v>
      </c>
      <c r="N22" s="101">
        <v>482</v>
      </c>
      <c r="O22" s="101">
        <v>844</v>
      </c>
      <c r="P22" s="101">
        <v>912</v>
      </c>
      <c r="Q22" s="101">
        <v>912</v>
      </c>
      <c r="R22" s="101">
        <v>916</v>
      </c>
      <c r="S22" s="102">
        <f t="shared" si="4"/>
        <v>4.3859649122806044E-3</v>
      </c>
      <c r="T22" s="102">
        <f t="shared" si="5"/>
        <v>0.90041493775933601</v>
      </c>
      <c r="U22" s="101">
        <f t="shared" si="6"/>
        <v>4</v>
      </c>
      <c r="V22" s="101">
        <f t="shared" si="7"/>
        <v>434</v>
      </c>
      <c r="W22" s="102">
        <f>R22/R22</f>
        <v>1</v>
      </c>
    </row>
    <row r="23" spans="2:23" x14ac:dyDescent="0.25">
      <c r="B23" s="96" t="s">
        <v>62</v>
      </c>
      <c r="C23" s="97">
        <v>917</v>
      </c>
      <c r="D23" s="97">
        <v>386</v>
      </c>
      <c r="E23" s="97">
        <v>669</v>
      </c>
      <c r="F23" s="97">
        <v>855</v>
      </c>
      <c r="G23" s="97">
        <v>886</v>
      </c>
      <c r="H23" s="97">
        <v>886</v>
      </c>
      <c r="I23" s="98">
        <f t="shared" si="0"/>
        <v>0</v>
      </c>
      <c r="J23" s="98">
        <f t="shared" si="1"/>
        <v>1.295336787564767</v>
      </c>
      <c r="K23" s="97">
        <f t="shared" si="2"/>
        <v>0</v>
      </c>
      <c r="L23" s="97">
        <f t="shared" si="3"/>
        <v>500</v>
      </c>
      <c r="M23" s="98">
        <f>H23/H22</f>
        <v>0.98444444444444446</v>
      </c>
      <c r="N23" s="97">
        <v>482</v>
      </c>
      <c r="O23" s="97">
        <v>844</v>
      </c>
      <c r="P23" s="97">
        <v>898</v>
      </c>
      <c r="Q23" s="97">
        <v>898</v>
      </c>
      <c r="R23" s="97">
        <v>898</v>
      </c>
      <c r="S23" s="98">
        <f t="shared" si="4"/>
        <v>0</v>
      </c>
      <c r="T23" s="98">
        <f t="shared" si="5"/>
        <v>0.86307053941908718</v>
      </c>
      <c r="U23" s="97">
        <f t="shared" si="6"/>
        <v>0</v>
      </c>
      <c r="V23" s="97">
        <f t="shared" si="7"/>
        <v>416</v>
      </c>
      <c r="W23" s="98">
        <f>R23/R22</f>
        <v>0.98034934497816595</v>
      </c>
    </row>
    <row r="24" spans="2:23" x14ac:dyDescent="0.25">
      <c r="B24" s="96" t="s">
        <v>65</v>
      </c>
      <c r="C24" s="97">
        <v>210</v>
      </c>
      <c r="D24" s="97">
        <v>51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0"/>
        <v>-</v>
      </c>
      <c r="J24" s="98">
        <f t="shared" si="1"/>
        <v>-1</v>
      </c>
      <c r="K24" s="97">
        <f t="shared" si="2"/>
        <v>0</v>
      </c>
      <c r="L24" s="97">
        <f t="shared" si="3"/>
        <v>-51</v>
      </c>
      <c r="M24" s="98">
        <f>H24/H22</f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8" t="str">
        <f t="shared" si="4"/>
        <v>-</v>
      </c>
      <c r="T24" s="98" t="str">
        <f t="shared" si="5"/>
        <v>-</v>
      </c>
      <c r="U24" s="97">
        <f t="shared" si="6"/>
        <v>0</v>
      </c>
      <c r="V24" s="97">
        <f t="shared" si="7"/>
        <v>0</v>
      </c>
      <c r="W24" s="98">
        <f>R24/R22</f>
        <v>0</v>
      </c>
    </row>
    <row r="25" spans="2:23" x14ac:dyDescent="0.25">
      <c r="B25" s="93" t="s">
        <v>49</v>
      </c>
      <c r="C25" s="101">
        <v>4070</v>
      </c>
      <c r="D25" s="101">
        <v>2900</v>
      </c>
      <c r="E25" s="101">
        <v>4012</v>
      </c>
      <c r="F25" s="101">
        <v>4562</v>
      </c>
      <c r="G25" s="101">
        <v>4395</v>
      </c>
      <c r="H25" s="101">
        <v>4427</v>
      </c>
      <c r="I25" s="102">
        <f t="shared" si="0"/>
        <v>7.2810011376565065E-3</v>
      </c>
      <c r="J25" s="102">
        <f t="shared" si="1"/>
        <v>0.52655172413793094</v>
      </c>
      <c r="K25" s="101">
        <f t="shared" si="2"/>
        <v>32</v>
      </c>
      <c r="L25" s="101">
        <f t="shared" si="3"/>
        <v>1527</v>
      </c>
      <c r="M25" s="95">
        <f>H25/H25</f>
        <v>1</v>
      </c>
      <c r="N25" s="101">
        <v>3652</v>
      </c>
      <c r="O25" s="101">
        <v>4562</v>
      </c>
      <c r="P25" s="101">
        <v>4276</v>
      </c>
      <c r="Q25" s="101">
        <v>4307</v>
      </c>
      <c r="R25" s="101">
        <v>4616</v>
      </c>
      <c r="S25" s="102">
        <f t="shared" si="4"/>
        <v>7.1743673090318039E-2</v>
      </c>
      <c r="T25" s="102">
        <f t="shared" si="5"/>
        <v>0.2639649507119386</v>
      </c>
      <c r="U25" s="101">
        <f t="shared" si="6"/>
        <v>309</v>
      </c>
      <c r="V25" s="101">
        <f t="shared" si="7"/>
        <v>964</v>
      </c>
      <c r="W25" s="95">
        <f>R25/R25</f>
        <v>1</v>
      </c>
    </row>
    <row r="26" spans="2:23" x14ac:dyDescent="0.25">
      <c r="B26" s="96" t="s">
        <v>62</v>
      </c>
      <c r="C26" s="97">
        <v>4004</v>
      </c>
      <c r="D26" s="97">
        <v>2534</v>
      </c>
      <c r="E26" s="97">
        <v>3312</v>
      </c>
      <c r="F26" s="97">
        <v>3862</v>
      </c>
      <c r="G26" s="97">
        <v>3695</v>
      </c>
      <c r="H26" s="97">
        <v>3727</v>
      </c>
      <c r="I26" s="98">
        <f t="shared" si="0"/>
        <v>8.6603518267929225E-3</v>
      </c>
      <c r="J26" s="98">
        <f t="shared" si="1"/>
        <v>0.47079715864246241</v>
      </c>
      <c r="K26" s="97">
        <f t="shared" si="2"/>
        <v>32</v>
      </c>
      <c r="L26" s="97">
        <f t="shared" si="3"/>
        <v>1193</v>
      </c>
      <c r="M26" s="98">
        <f>H26/H25</f>
        <v>0.8418793765529704</v>
      </c>
      <c r="N26" s="97">
        <v>2952</v>
      </c>
      <c r="O26" s="97">
        <v>3862</v>
      </c>
      <c r="P26" s="97">
        <v>3576</v>
      </c>
      <c r="Q26" s="97">
        <v>3607</v>
      </c>
      <c r="R26" s="97">
        <v>3916</v>
      </c>
      <c r="S26" s="98">
        <f t="shared" si="4"/>
        <v>8.5666759079567445E-2</v>
      </c>
      <c r="T26" s="98">
        <f t="shared" si="5"/>
        <v>0.32655826558265577</v>
      </c>
      <c r="U26" s="97">
        <f t="shared" si="6"/>
        <v>309</v>
      </c>
      <c r="V26" s="97">
        <f t="shared" si="7"/>
        <v>964</v>
      </c>
      <c r="W26" s="98">
        <f>R26/R25</f>
        <v>0.84835355285961866</v>
      </c>
    </row>
    <row r="27" spans="2:23" x14ac:dyDescent="0.25">
      <c r="B27" s="99" t="s">
        <v>63</v>
      </c>
      <c r="C27" s="53">
        <v>3576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0"/>
        <v>-</v>
      </c>
      <c r="J27" s="100" t="str">
        <f t="shared" si="1"/>
        <v>-</v>
      </c>
      <c r="K27" s="53">
        <f t="shared" si="2"/>
        <v>0</v>
      </c>
      <c r="L27" s="53">
        <f t="shared" si="3"/>
        <v>0</v>
      </c>
      <c r="M27" s="100">
        <f>H27/H25</f>
        <v>0</v>
      </c>
      <c r="N27" s="53">
        <v>2952</v>
      </c>
      <c r="O27" s="53">
        <v>0</v>
      </c>
      <c r="P27" s="53">
        <v>3576</v>
      </c>
      <c r="Q27" s="53">
        <v>0</v>
      </c>
      <c r="R27" s="53">
        <v>0</v>
      </c>
      <c r="S27" s="100" t="str">
        <f t="shared" si="4"/>
        <v>-</v>
      </c>
      <c r="T27" s="100">
        <f t="shared" si="5"/>
        <v>-1</v>
      </c>
      <c r="U27" s="53">
        <f t="shared" si="6"/>
        <v>0</v>
      </c>
      <c r="V27" s="53">
        <f t="shared" si="7"/>
        <v>-2952</v>
      </c>
      <c r="W27" s="100">
        <f>R27/R25</f>
        <v>0</v>
      </c>
    </row>
    <row r="28" spans="2:23" x14ac:dyDescent="0.25">
      <c r="B28" s="99" t="s">
        <v>64</v>
      </c>
      <c r="C28" s="53">
        <v>428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0"/>
        <v>-</v>
      </c>
      <c r="J28" s="100" t="str">
        <f t="shared" si="1"/>
        <v>-</v>
      </c>
      <c r="K28" s="53">
        <f t="shared" si="2"/>
        <v>0</v>
      </c>
      <c r="L28" s="53">
        <f t="shared" si="3"/>
        <v>0</v>
      </c>
      <c r="M28" s="100">
        <f>H28/H25</f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100" t="str">
        <f t="shared" si="5"/>
        <v>-</v>
      </c>
      <c r="U28" s="53">
        <f t="shared" si="6"/>
        <v>0</v>
      </c>
      <c r="V28" s="53">
        <f t="shared" si="7"/>
        <v>0</v>
      </c>
      <c r="W28" s="100">
        <f>R28/R25</f>
        <v>0</v>
      </c>
    </row>
    <row r="29" spans="2:23" x14ac:dyDescent="0.25">
      <c r="B29" s="93" t="s">
        <v>50</v>
      </c>
      <c r="C29" s="101">
        <v>21340</v>
      </c>
      <c r="D29" s="101">
        <v>9244</v>
      </c>
      <c r="E29" s="101">
        <v>11050</v>
      </c>
      <c r="F29" s="101">
        <v>18364</v>
      </c>
      <c r="G29" s="101">
        <v>19209</v>
      </c>
      <c r="H29" s="101">
        <v>20011</v>
      </c>
      <c r="I29" s="102">
        <f t="shared" si="0"/>
        <v>4.175126242906968E-2</v>
      </c>
      <c r="J29" s="102">
        <f t="shared" si="1"/>
        <v>1.1647555170921677</v>
      </c>
      <c r="K29" s="101">
        <f t="shared" si="2"/>
        <v>802</v>
      </c>
      <c r="L29" s="101">
        <f t="shared" si="3"/>
        <v>10767</v>
      </c>
      <c r="M29" s="95">
        <f>H29/H29</f>
        <v>1</v>
      </c>
      <c r="N29" s="101">
        <v>5994</v>
      </c>
      <c r="O29" s="101">
        <v>17794</v>
      </c>
      <c r="P29" s="101">
        <v>18608</v>
      </c>
      <c r="Q29" s="101">
        <v>20140</v>
      </c>
      <c r="R29" s="101">
        <v>19545</v>
      </c>
      <c r="S29" s="102">
        <f t="shared" si="4"/>
        <v>-2.9543197616683226E-2</v>
      </c>
      <c r="T29" s="102">
        <f t="shared" si="5"/>
        <v>2.2607607607607609</v>
      </c>
      <c r="U29" s="101">
        <f t="shared" si="6"/>
        <v>-595</v>
      </c>
      <c r="V29" s="101">
        <f t="shared" si="7"/>
        <v>13551</v>
      </c>
      <c r="W29" s="95">
        <f>R29/R29</f>
        <v>1</v>
      </c>
    </row>
    <row r="30" spans="2:23" x14ac:dyDescent="0.25">
      <c r="B30" s="96" t="s">
        <v>62</v>
      </c>
      <c r="C30" s="97">
        <v>16096</v>
      </c>
      <c r="D30" s="97">
        <v>6499</v>
      </c>
      <c r="E30" s="97">
        <v>8111</v>
      </c>
      <c r="F30" s="97">
        <v>14162</v>
      </c>
      <c r="G30" s="97">
        <v>14862</v>
      </c>
      <c r="H30" s="97">
        <v>15621</v>
      </c>
      <c r="I30" s="98">
        <f t="shared" si="0"/>
        <v>5.106984255147351E-2</v>
      </c>
      <c r="J30" s="98">
        <f t="shared" si="1"/>
        <v>1.4036005539313741</v>
      </c>
      <c r="K30" s="97">
        <f t="shared" si="2"/>
        <v>759</v>
      </c>
      <c r="L30" s="97">
        <f t="shared" si="3"/>
        <v>9122</v>
      </c>
      <c r="M30" s="98">
        <f>H30/H29</f>
        <v>0.78062065863774921</v>
      </c>
      <c r="N30" s="97">
        <v>3419</v>
      </c>
      <c r="O30" s="97">
        <v>13709</v>
      </c>
      <c r="P30" s="97">
        <v>14261</v>
      </c>
      <c r="Q30" s="97">
        <v>15777</v>
      </c>
      <c r="R30" s="97">
        <v>15092</v>
      </c>
      <c r="S30" s="98">
        <f t="shared" si="4"/>
        <v>-4.3417633263611588E-2</v>
      </c>
      <c r="T30" s="98">
        <f t="shared" si="5"/>
        <v>3.4141561860193042</v>
      </c>
      <c r="U30" s="97">
        <f t="shared" si="6"/>
        <v>-685</v>
      </c>
      <c r="V30" s="97">
        <f t="shared" si="7"/>
        <v>11673</v>
      </c>
      <c r="W30" s="98">
        <f>R30/R29</f>
        <v>0.77216679457661808</v>
      </c>
    </row>
    <row r="31" spans="2:23" x14ac:dyDescent="0.25">
      <c r="B31" s="99" t="s">
        <v>63</v>
      </c>
      <c r="C31" s="53">
        <v>12913</v>
      </c>
      <c r="D31" s="53">
        <v>5381</v>
      </c>
      <c r="E31" s="53">
        <v>6550</v>
      </c>
      <c r="F31" s="53">
        <v>12095</v>
      </c>
      <c r="G31" s="53">
        <v>12793</v>
      </c>
      <c r="H31" s="53">
        <v>13518</v>
      </c>
      <c r="I31" s="100">
        <f t="shared" si="0"/>
        <v>5.66716172907058E-2</v>
      </c>
      <c r="J31" s="100">
        <f t="shared" si="1"/>
        <v>1.5121724586508085</v>
      </c>
      <c r="K31" s="53">
        <f t="shared" si="2"/>
        <v>725</v>
      </c>
      <c r="L31" s="53">
        <f t="shared" si="3"/>
        <v>8137</v>
      </c>
      <c r="M31" s="100">
        <f>H31/H29</f>
        <v>0.67552845934735894</v>
      </c>
      <c r="N31" s="53">
        <v>2431</v>
      </c>
      <c r="O31" s="53">
        <v>11804</v>
      </c>
      <c r="P31" s="53">
        <v>12252</v>
      </c>
      <c r="Q31" s="53">
        <v>13674</v>
      </c>
      <c r="R31" s="53">
        <v>12983</v>
      </c>
      <c r="S31" s="100">
        <f t="shared" si="4"/>
        <v>-5.0533859880064314E-2</v>
      </c>
      <c r="T31" s="100">
        <f t="shared" si="5"/>
        <v>4.3406005758946939</v>
      </c>
      <c r="U31" s="53">
        <f t="shared" si="6"/>
        <v>-691</v>
      </c>
      <c r="V31" s="53">
        <f t="shared" si="7"/>
        <v>10552</v>
      </c>
      <c r="W31" s="100">
        <f>R31/R29</f>
        <v>0.66426195958045531</v>
      </c>
    </row>
    <row r="32" spans="2:23" x14ac:dyDescent="0.25">
      <c r="B32" s="99" t="s">
        <v>64</v>
      </c>
      <c r="C32" s="53">
        <v>3183</v>
      </c>
      <c r="D32" s="53">
        <v>1118</v>
      </c>
      <c r="E32" s="53">
        <v>1561</v>
      </c>
      <c r="F32" s="53">
        <v>2067</v>
      </c>
      <c r="G32" s="53">
        <v>2069</v>
      </c>
      <c r="H32" s="53">
        <v>2103</v>
      </c>
      <c r="I32" s="100">
        <f t="shared" si="0"/>
        <v>1.6433059449009191E-2</v>
      </c>
      <c r="J32" s="100">
        <f t="shared" si="1"/>
        <v>0.88103756708407865</v>
      </c>
      <c r="K32" s="53">
        <f t="shared" si="2"/>
        <v>34</v>
      </c>
      <c r="L32" s="53">
        <f t="shared" si="3"/>
        <v>985</v>
      </c>
      <c r="M32" s="100">
        <f>H32/H29</f>
        <v>0.10509219929039028</v>
      </c>
      <c r="N32" s="53">
        <v>988</v>
      </c>
      <c r="O32" s="53">
        <v>1905</v>
      </c>
      <c r="P32" s="53">
        <v>2009</v>
      </c>
      <c r="Q32" s="53">
        <v>2103</v>
      </c>
      <c r="R32" s="53">
        <v>2109</v>
      </c>
      <c r="S32" s="100">
        <f t="shared" si="4"/>
        <v>2.8530670470756636E-3</v>
      </c>
      <c r="T32" s="100">
        <f t="shared" si="5"/>
        <v>1.1346153846153846</v>
      </c>
      <c r="U32" s="53">
        <f t="shared" si="6"/>
        <v>6</v>
      </c>
      <c r="V32" s="53">
        <f t="shared" si="7"/>
        <v>1121</v>
      </c>
      <c r="W32" s="100">
        <f>R32/R29</f>
        <v>0.1079048349961627</v>
      </c>
    </row>
    <row r="33" spans="2:23" x14ac:dyDescent="0.25">
      <c r="B33" s="96" t="s">
        <v>65</v>
      </c>
      <c r="C33" s="97">
        <v>5245</v>
      </c>
      <c r="D33" s="97">
        <v>2745</v>
      </c>
      <c r="E33" s="97">
        <v>2940</v>
      </c>
      <c r="F33" s="97">
        <v>4202</v>
      </c>
      <c r="G33" s="97">
        <v>4347</v>
      </c>
      <c r="H33" s="97">
        <v>4390</v>
      </c>
      <c r="I33" s="98">
        <f t="shared" si="0"/>
        <v>9.8918794570967972E-3</v>
      </c>
      <c r="J33" s="98">
        <f t="shared" si="1"/>
        <v>0.59927140255009115</v>
      </c>
      <c r="K33" s="97">
        <f t="shared" si="2"/>
        <v>43</v>
      </c>
      <c r="L33" s="97">
        <f t="shared" si="3"/>
        <v>1645</v>
      </c>
      <c r="M33" s="98">
        <f>H33/H29</f>
        <v>0.21937934136225076</v>
      </c>
      <c r="N33" s="97">
        <v>2575</v>
      </c>
      <c r="O33" s="97">
        <v>4085</v>
      </c>
      <c r="P33" s="97">
        <v>4347</v>
      </c>
      <c r="Q33" s="97">
        <v>4363</v>
      </c>
      <c r="R33" s="97">
        <v>4453</v>
      </c>
      <c r="S33" s="98">
        <f t="shared" si="4"/>
        <v>2.0628008251203367E-2</v>
      </c>
      <c r="T33" s="98">
        <f t="shared" si="5"/>
        <v>0.72932038834951451</v>
      </c>
      <c r="U33" s="97">
        <f t="shared" si="6"/>
        <v>90</v>
      </c>
      <c r="V33" s="97">
        <f t="shared" si="7"/>
        <v>1878</v>
      </c>
      <c r="W33" s="98">
        <f>R33/R29</f>
        <v>0.22783320542338195</v>
      </c>
    </row>
    <row r="34" spans="2:23" x14ac:dyDescent="0.25">
      <c r="B34" s="93" t="s">
        <v>51</v>
      </c>
      <c r="C34" s="101">
        <v>713</v>
      </c>
      <c r="D34" s="101">
        <v>339</v>
      </c>
      <c r="E34" s="101">
        <v>532</v>
      </c>
      <c r="F34" s="101">
        <v>654</v>
      </c>
      <c r="G34" s="101">
        <v>663</v>
      </c>
      <c r="H34" s="101">
        <v>673</v>
      </c>
      <c r="I34" s="102">
        <f t="shared" si="0"/>
        <v>1.5082956259426794E-2</v>
      </c>
      <c r="J34" s="102">
        <f t="shared" si="1"/>
        <v>0.98525073746312675</v>
      </c>
      <c r="K34" s="101">
        <f t="shared" si="2"/>
        <v>10</v>
      </c>
      <c r="L34" s="101">
        <f t="shared" si="3"/>
        <v>334</v>
      </c>
      <c r="M34" s="95">
        <f>H34/H34</f>
        <v>1</v>
      </c>
      <c r="N34" s="101">
        <v>465</v>
      </c>
      <c r="O34" s="101">
        <v>663</v>
      </c>
      <c r="P34" s="101">
        <v>663</v>
      </c>
      <c r="Q34" s="101">
        <v>673</v>
      </c>
      <c r="R34" s="101">
        <v>673</v>
      </c>
      <c r="S34" s="102">
        <f t="shared" si="4"/>
        <v>0</v>
      </c>
      <c r="T34" s="102">
        <f t="shared" si="5"/>
        <v>0.44731182795698921</v>
      </c>
      <c r="U34" s="101">
        <f t="shared" si="6"/>
        <v>0</v>
      </c>
      <c r="V34" s="101">
        <f t="shared" si="7"/>
        <v>208</v>
      </c>
      <c r="W34" s="95">
        <f>R34/R34</f>
        <v>1</v>
      </c>
    </row>
    <row r="35" spans="2:23" x14ac:dyDescent="0.25">
      <c r="B35" s="96" t="s">
        <v>62</v>
      </c>
      <c r="C35" s="97">
        <v>713</v>
      </c>
      <c r="D35" s="97">
        <v>339</v>
      </c>
      <c r="E35" s="97">
        <v>532</v>
      </c>
      <c r="F35" s="97">
        <v>654</v>
      </c>
      <c r="G35" s="97">
        <v>663</v>
      </c>
      <c r="H35" s="97">
        <v>673</v>
      </c>
      <c r="I35" s="98">
        <f t="shared" si="0"/>
        <v>1.5082956259426794E-2</v>
      </c>
      <c r="J35" s="98">
        <f t="shared" si="1"/>
        <v>0.98525073746312675</v>
      </c>
      <c r="K35" s="97">
        <f t="shared" si="2"/>
        <v>10</v>
      </c>
      <c r="L35" s="97">
        <f t="shared" si="3"/>
        <v>334</v>
      </c>
      <c r="M35" s="98">
        <f>H35/H34</f>
        <v>1</v>
      </c>
      <c r="N35" s="97">
        <v>465</v>
      </c>
      <c r="O35" s="97">
        <v>663</v>
      </c>
      <c r="P35" s="97">
        <v>663</v>
      </c>
      <c r="Q35" s="97">
        <v>673</v>
      </c>
      <c r="R35" s="97">
        <v>673</v>
      </c>
      <c r="S35" s="98">
        <f t="shared" si="4"/>
        <v>0</v>
      </c>
      <c r="T35" s="98">
        <f t="shared" si="5"/>
        <v>0.44731182795698921</v>
      </c>
      <c r="U35" s="97">
        <f t="shared" si="6"/>
        <v>0</v>
      </c>
      <c r="V35" s="97">
        <f t="shared" si="7"/>
        <v>208</v>
      </c>
      <c r="W35" s="98">
        <f>R35/R34</f>
        <v>1</v>
      </c>
    </row>
    <row r="36" spans="2:23" x14ac:dyDescent="0.25">
      <c r="B36" s="93" t="s">
        <v>52</v>
      </c>
      <c r="C36" s="101">
        <v>4124</v>
      </c>
      <c r="D36" s="101">
        <v>2132</v>
      </c>
      <c r="E36" s="101">
        <v>2908</v>
      </c>
      <c r="F36" s="101">
        <v>4497</v>
      </c>
      <c r="G36" s="101">
        <v>4790</v>
      </c>
      <c r="H36" s="101">
        <v>4797</v>
      </c>
      <c r="I36" s="102">
        <f t="shared" si="0"/>
        <v>1.4613778705636626E-3</v>
      </c>
      <c r="J36" s="102">
        <f t="shared" si="1"/>
        <v>1.25</v>
      </c>
      <c r="K36" s="101">
        <f t="shared" si="2"/>
        <v>7</v>
      </c>
      <c r="L36" s="101">
        <f t="shared" si="3"/>
        <v>2665</v>
      </c>
      <c r="M36" s="102">
        <f>H36/H36</f>
        <v>1</v>
      </c>
      <c r="N36" s="101">
        <v>1972</v>
      </c>
      <c r="O36" s="101">
        <v>4097</v>
      </c>
      <c r="P36" s="101">
        <v>4791</v>
      </c>
      <c r="Q36" s="101">
        <v>4797</v>
      </c>
      <c r="R36" s="101">
        <v>4863</v>
      </c>
      <c r="S36" s="102">
        <f t="shared" si="4"/>
        <v>1.3758599124452875E-2</v>
      </c>
      <c r="T36" s="102">
        <f t="shared" si="5"/>
        <v>1.4660243407707911</v>
      </c>
      <c r="U36" s="101">
        <f t="shared" si="6"/>
        <v>66</v>
      </c>
      <c r="V36" s="101">
        <f t="shared" si="7"/>
        <v>2891</v>
      </c>
      <c r="W36" s="102">
        <f>R36/R36</f>
        <v>1</v>
      </c>
    </row>
    <row r="37" spans="2:23" x14ac:dyDescent="0.25">
      <c r="B37" s="96" t="s">
        <v>62</v>
      </c>
      <c r="C37" s="97">
        <v>1801</v>
      </c>
      <c r="D37" s="97">
        <v>1559</v>
      </c>
      <c r="E37" s="97">
        <v>2545</v>
      </c>
      <c r="F37" s="97">
        <v>3640</v>
      </c>
      <c r="G37" s="97">
        <v>3915</v>
      </c>
      <c r="H37" s="97">
        <v>3915</v>
      </c>
      <c r="I37" s="98">
        <f t="shared" si="0"/>
        <v>0</v>
      </c>
      <c r="J37" s="98">
        <f t="shared" si="1"/>
        <v>1.511225144323284</v>
      </c>
      <c r="K37" s="97">
        <f t="shared" si="2"/>
        <v>0</v>
      </c>
      <c r="L37" s="97">
        <f t="shared" si="3"/>
        <v>2356</v>
      </c>
      <c r="M37" s="98">
        <f>H37/H36</f>
        <v>0.81613508442776739</v>
      </c>
      <c r="N37" s="97">
        <v>1928</v>
      </c>
      <c r="O37" s="97">
        <v>3253</v>
      </c>
      <c r="P37" s="97">
        <v>3915</v>
      </c>
      <c r="Q37" s="97">
        <v>3915</v>
      </c>
      <c r="R37" s="97">
        <v>3981</v>
      </c>
      <c r="S37" s="98">
        <f t="shared" si="4"/>
        <v>1.6858237547892729E-2</v>
      </c>
      <c r="T37" s="98">
        <f t="shared" si="5"/>
        <v>1.0648340248962658</v>
      </c>
      <c r="U37" s="97">
        <f t="shared" si="6"/>
        <v>66</v>
      </c>
      <c r="V37" s="97">
        <f t="shared" si="7"/>
        <v>2053</v>
      </c>
      <c r="W37" s="98">
        <f>R37/R36</f>
        <v>0.81863047501542263</v>
      </c>
    </row>
    <row r="38" spans="2:23" x14ac:dyDescent="0.25">
      <c r="B38" s="96" t="s">
        <v>65</v>
      </c>
      <c r="C38" s="97">
        <v>2323</v>
      </c>
      <c r="D38" s="97">
        <v>573</v>
      </c>
      <c r="E38" s="97">
        <v>363</v>
      </c>
      <c r="F38" s="97">
        <v>857</v>
      </c>
      <c r="G38" s="97">
        <v>875</v>
      </c>
      <c r="H38" s="97">
        <v>882</v>
      </c>
      <c r="I38" s="98">
        <f t="shared" si="0"/>
        <v>8.0000000000000071E-3</v>
      </c>
      <c r="J38" s="98">
        <f t="shared" si="1"/>
        <v>0.53926701570680624</v>
      </c>
      <c r="K38" s="97">
        <f t="shared" si="2"/>
        <v>7</v>
      </c>
      <c r="L38" s="97">
        <f t="shared" si="3"/>
        <v>309</v>
      </c>
      <c r="M38" s="98">
        <f>H38/H36</f>
        <v>0.18386491557223264</v>
      </c>
      <c r="N38" s="97">
        <v>44</v>
      </c>
      <c r="O38" s="97">
        <v>844</v>
      </c>
      <c r="P38" s="97">
        <v>876</v>
      </c>
      <c r="Q38" s="97">
        <v>882</v>
      </c>
      <c r="R38" s="97">
        <v>882</v>
      </c>
      <c r="S38" s="98">
        <f t="shared" si="4"/>
        <v>0</v>
      </c>
      <c r="T38" s="98">
        <f t="shared" si="5"/>
        <v>19.045454545454547</v>
      </c>
      <c r="U38" s="97">
        <f t="shared" si="6"/>
        <v>0</v>
      </c>
      <c r="V38" s="97">
        <f t="shared" si="7"/>
        <v>838</v>
      </c>
      <c r="W38" s="98">
        <f>R38/R36</f>
        <v>0.18136952498457742</v>
      </c>
    </row>
    <row r="39" spans="2:23" x14ac:dyDescent="0.25">
      <c r="B39" s="93" t="s">
        <v>53</v>
      </c>
      <c r="C39" s="101">
        <v>2690</v>
      </c>
      <c r="D39" s="101">
        <v>1526</v>
      </c>
      <c r="E39" s="101">
        <v>2270</v>
      </c>
      <c r="F39" s="101">
        <v>2680</v>
      </c>
      <c r="G39" s="101">
        <v>2774</v>
      </c>
      <c r="H39" s="101">
        <v>2714</v>
      </c>
      <c r="I39" s="102">
        <f t="shared" si="0"/>
        <v>-2.1629416005767843E-2</v>
      </c>
      <c r="J39" s="102">
        <f t="shared" si="1"/>
        <v>0.77850589777195278</v>
      </c>
      <c r="K39" s="101">
        <f t="shared" si="2"/>
        <v>-60</v>
      </c>
      <c r="L39" s="101">
        <f t="shared" si="3"/>
        <v>1188</v>
      </c>
      <c r="M39" s="95">
        <f>H39/H39</f>
        <v>1</v>
      </c>
      <c r="N39" s="101">
        <v>2378</v>
      </c>
      <c r="O39" s="101">
        <v>2703</v>
      </c>
      <c r="P39" s="101">
        <v>2855</v>
      </c>
      <c r="Q39" s="101">
        <v>2773</v>
      </c>
      <c r="R39" s="101">
        <v>2679</v>
      </c>
      <c r="S39" s="102">
        <f t="shared" si="4"/>
        <v>-3.3898305084745783E-2</v>
      </c>
      <c r="T39" s="102">
        <f t="shared" si="5"/>
        <v>0.12657695542472669</v>
      </c>
      <c r="U39" s="101">
        <f t="shared" si="6"/>
        <v>-94</v>
      </c>
      <c r="V39" s="101">
        <f t="shared" si="7"/>
        <v>301</v>
      </c>
      <c r="W39" s="95">
        <f>R39/R39</f>
        <v>1</v>
      </c>
    </row>
    <row r="40" spans="2:23" x14ac:dyDescent="0.25">
      <c r="B40" s="96" t="s">
        <v>62</v>
      </c>
      <c r="C40" s="97">
        <v>2690</v>
      </c>
      <c r="D40" s="97">
        <v>1526</v>
      </c>
      <c r="E40" s="97">
        <v>2270</v>
      </c>
      <c r="F40" s="97">
        <v>2680</v>
      </c>
      <c r="G40" s="97">
        <v>2774</v>
      </c>
      <c r="H40" s="97">
        <v>2714</v>
      </c>
      <c r="I40" s="98">
        <f t="shared" si="0"/>
        <v>-2.1629416005767843E-2</v>
      </c>
      <c r="J40" s="98">
        <f t="shared" si="1"/>
        <v>0.77850589777195278</v>
      </c>
      <c r="K40" s="97">
        <f t="shared" si="2"/>
        <v>-60</v>
      </c>
      <c r="L40" s="97">
        <f t="shared" si="3"/>
        <v>1188</v>
      </c>
      <c r="M40" s="98">
        <f>H40/H39</f>
        <v>1</v>
      </c>
      <c r="N40" s="97">
        <v>2378</v>
      </c>
      <c r="O40" s="97">
        <v>2703</v>
      </c>
      <c r="P40" s="97">
        <v>2855</v>
      </c>
      <c r="Q40" s="97">
        <v>2773</v>
      </c>
      <c r="R40" s="97">
        <v>2679</v>
      </c>
      <c r="S40" s="98">
        <f t="shared" si="4"/>
        <v>-3.3898305084745783E-2</v>
      </c>
      <c r="T40" s="98">
        <f t="shared" si="5"/>
        <v>0.12657695542472669</v>
      </c>
      <c r="U40" s="97">
        <f t="shared" si="6"/>
        <v>-94</v>
      </c>
      <c r="V40" s="97">
        <f t="shared" si="7"/>
        <v>301</v>
      </c>
      <c r="W40" s="98">
        <f>R40/R39</f>
        <v>1</v>
      </c>
    </row>
    <row r="41" spans="2:23" x14ac:dyDescent="0.25">
      <c r="B41" s="99" t="s">
        <v>63</v>
      </c>
      <c r="C41" s="53">
        <v>1381</v>
      </c>
      <c r="D41" s="53">
        <v>846</v>
      </c>
      <c r="E41" s="53">
        <v>1514</v>
      </c>
      <c r="F41" s="53">
        <v>1660</v>
      </c>
      <c r="G41" s="53">
        <v>1674</v>
      </c>
      <c r="H41" s="53">
        <v>1711</v>
      </c>
      <c r="I41" s="100">
        <f t="shared" si="0"/>
        <v>2.2102747909199527E-2</v>
      </c>
      <c r="J41" s="100">
        <f t="shared" si="1"/>
        <v>1.0224586288416075</v>
      </c>
      <c r="K41" s="53">
        <f t="shared" si="2"/>
        <v>37</v>
      </c>
      <c r="L41" s="53">
        <f t="shared" si="3"/>
        <v>865</v>
      </c>
      <c r="M41" s="100">
        <f>H41/H39</f>
        <v>0.63043478260869568</v>
      </c>
      <c r="N41" s="53">
        <v>1658</v>
      </c>
      <c r="O41" s="53">
        <v>1674</v>
      </c>
      <c r="P41" s="53">
        <v>1674</v>
      </c>
      <c r="Q41" s="53">
        <v>1681</v>
      </c>
      <c r="R41" s="53">
        <v>1847</v>
      </c>
      <c r="S41" s="100">
        <f t="shared" si="4"/>
        <v>9.8750743604997027E-2</v>
      </c>
      <c r="T41" s="100">
        <f t="shared" si="5"/>
        <v>0.11399276236429423</v>
      </c>
      <c r="U41" s="53">
        <f t="shared" si="6"/>
        <v>166</v>
      </c>
      <c r="V41" s="53">
        <f t="shared" si="7"/>
        <v>189</v>
      </c>
      <c r="W41" s="100">
        <f>R41/R39</f>
        <v>0.68943635684957072</v>
      </c>
    </row>
    <row r="42" spans="2:23" x14ac:dyDescent="0.25">
      <c r="B42" s="99" t="s">
        <v>64</v>
      </c>
      <c r="C42" s="53">
        <v>1309</v>
      </c>
      <c r="D42" s="53">
        <v>680</v>
      </c>
      <c r="E42" s="53">
        <v>756</v>
      </c>
      <c r="F42" s="53">
        <v>1020</v>
      </c>
      <c r="G42" s="53">
        <v>1100</v>
      </c>
      <c r="H42" s="53">
        <v>1003</v>
      </c>
      <c r="I42" s="100">
        <f t="shared" si="0"/>
        <v>-8.8181818181818139E-2</v>
      </c>
      <c r="J42" s="100">
        <f t="shared" si="1"/>
        <v>0.47500000000000009</v>
      </c>
      <c r="K42" s="53">
        <f t="shared" si="2"/>
        <v>-97</v>
      </c>
      <c r="L42" s="53">
        <f t="shared" si="3"/>
        <v>323</v>
      </c>
      <c r="M42" s="100">
        <f>H42/H39</f>
        <v>0.36956521739130432</v>
      </c>
      <c r="N42" s="53">
        <v>720</v>
      </c>
      <c r="O42" s="53">
        <v>1029</v>
      </c>
      <c r="P42" s="53">
        <v>1181</v>
      </c>
      <c r="Q42" s="53">
        <v>1092</v>
      </c>
      <c r="R42" s="53">
        <v>832</v>
      </c>
      <c r="S42" s="100">
        <f t="shared" si="4"/>
        <v>-0.23809523809523814</v>
      </c>
      <c r="T42" s="100">
        <f t="shared" si="5"/>
        <v>0.15555555555555545</v>
      </c>
      <c r="U42" s="53">
        <f t="shared" si="6"/>
        <v>-260</v>
      </c>
      <c r="V42" s="53">
        <f t="shared" si="7"/>
        <v>112</v>
      </c>
      <c r="W42" s="100">
        <f>R42/R39</f>
        <v>0.31056364315042928</v>
      </c>
    </row>
    <row r="43" spans="2:23" x14ac:dyDescent="0.25">
      <c r="B43" s="93" t="s">
        <v>54</v>
      </c>
      <c r="C43" s="101">
        <v>6890</v>
      </c>
      <c r="D43" s="101">
        <v>3786</v>
      </c>
      <c r="E43" s="101">
        <v>4393</v>
      </c>
      <c r="F43" s="101">
        <v>6413</v>
      </c>
      <c r="G43" s="101">
        <v>6356</v>
      </c>
      <c r="H43" s="101">
        <v>6429</v>
      </c>
      <c r="I43" s="102">
        <f t="shared" si="0"/>
        <v>1.1485210824417891E-2</v>
      </c>
      <c r="J43" s="102">
        <f t="shared" si="1"/>
        <v>0.69809825673534065</v>
      </c>
      <c r="K43" s="101">
        <f t="shared" si="2"/>
        <v>73</v>
      </c>
      <c r="L43" s="101">
        <f t="shared" si="3"/>
        <v>2643</v>
      </c>
      <c r="M43" s="95">
        <f>H43/H43</f>
        <v>1</v>
      </c>
      <c r="N43" s="101">
        <v>2827</v>
      </c>
      <c r="O43" s="101">
        <v>6412</v>
      </c>
      <c r="P43" s="101">
        <v>6177</v>
      </c>
      <c r="Q43" s="101">
        <v>6415</v>
      </c>
      <c r="R43" s="101">
        <v>6497</v>
      </c>
      <c r="S43" s="102">
        <f t="shared" si="4"/>
        <v>1.278254091971931E-2</v>
      </c>
      <c r="T43" s="102">
        <f t="shared" si="5"/>
        <v>1.2981959674566679</v>
      </c>
      <c r="U43" s="101">
        <f t="shared" si="6"/>
        <v>82</v>
      </c>
      <c r="V43" s="101">
        <f t="shared" si="7"/>
        <v>3670</v>
      </c>
      <c r="W43" s="95">
        <f>R43/R43</f>
        <v>1</v>
      </c>
    </row>
    <row r="44" spans="2:23" x14ac:dyDescent="0.25">
      <c r="B44" s="96" t="s">
        <v>62</v>
      </c>
      <c r="C44" s="97">
        <v>4440</v>
      </c>
      <c r="D44" s="97">
        <v>2472</v>
      </c>
      <c r="E44" s="97">
        <v>2822</v>
      </c>
      <c r="F44" s="97">
        <v>4753</v>
      </c>
      <c r="G44" s="97">
        <v>4696</v>
      </c>
      <c r="H44" s="97">
        <v>4755</v>
      </c>
      <c r="I44" s="98">
        <f t="shared" si="0"/>
        <v>1.2563884156729044E-2</v>
      </c>
      <c r="J44" s="98">
        <f t="shared" si="1"/>
        <v>0.92354368932038833</v>
      </c>
      <c r="K44" s="97">
        <f t="shared" si="2"/>
        <v>59</v>
      </c>
      <c r="L44" s="97">
        <f t="shared" si="3"/>
        <v>2283</v>
      </c>
      <c r="M44" s="98">
        <f>H44/H43</f>
        <v>0.73961735884274382</v>
      </c>
      <c r="N44" s="97">
        <v>1345</v>
      </c>
      <c r="O44" s="97">
        <v>4752</v>
      </c>
      <c r="P44" s="97">
        <v>4517</v>
      </c>
      <c r="Q44" s="97">
        <v>4755</v>
      </c>
      <c r="R44" s="97">
        <v>4755</v>
      </c>
      <c r="S44" s="98">
        <f t="shared" si="4"/>
        <v>0</v>
      </c>
      <c r="T44" s="98">
        <f t="shared" si="5"/>
        <v>2.5353159851301115</v>
      </c>
      <c r="U44" s="97">
        <f t="shared" si="6"/>
        <v>0</v>
      </c>
      <c r="V44" s="97">
        <f t="shared" si="7"/>
        <v>3410</v>
      </c>
      <c r="W44" s="98">
        <f>R44/R43</f>
        <v>0.73187625057718952</v>
      </c>
    </row>
    <row r="45" spans="2:23" x14ac:dyDescent="0.25">
      <c r="B45" s="99" t="s">
        <v>63</v>
      </c>
      <c r="C45" s="53">
        <v>3379</v>
      </c>
      <c r="D45" s="53">
        <v>0</v>
      </c>
      <c r="E45" s="53">
        <v>2173</v>
      </c>
      <c r="F45" s="53">
        <v>3692</v>
      </c>
      <c r="G45" s="53">
        <v>3635</v>
      </c>
      <c r="H45" s="53">
        <v>3694</v>
      </c>
      <c r="I45" s="100">
        <f t="shared" si="0"/>
        <v>1.6231086657496618E-2</v>
      </c>
      <c r="J45" s="100" t="str">
        <f t="shared" si="1"/>
        <v>-</v>
      </c>
      <c r="K45" s="53">
        <f t="shared" si="2"/>
        <v>59</v>
      </c>
      <c r="L45" s="53">
        <f t="shared" si="3"/>
        <v>3694</v>
      </c>
      <c r="M45" s="100">
        <f>H45/H43</f>
        <v>0.57458391662778041</v>
      </c>
      <c r="N45" s="53">
        <v>0</v>
      </c>
      <c r="O45" s="53">
        <v>3691</v>
      </c>
      <c r="P45" s="53">
        <v>3456</v>
      </c>
      <c r="Q45" s="53">
        <v>3694</v>
      </c>
      <c r="R45" s="53">
        <v>3694</v>
      </c>
      <c r="S45" s="100">
        <f t="shared" si="4"/>
        <v>0</v>
      </c>
      <c r="T45" s="100" t="str">
        <f t="shared" si="5"/>
        <v>-</v>
      </c>
      <c r="U45" s="53">
        <f t="shared" si="6"/>
        <v>0</v>
      </c>
      <c r="V45" s="53">
        <f t="shared" si="7"/>
        <v>3694</v>
      </c>
      <c r="W45" s="100">
        <f>R45/R43</f>
        <v>0.56857010928120666</v>
      </c>
    </row>
    <row r="46" spans="2:23" x14ac:dyDescent="0.25">
      <c r="B46" s="99" t="s">
        <v>64</v>
      </c>
      <c r="C46" s="53">
        <v>1061</v>
      </c>
      <c r="D46" s="53">
        <v>0</v>
      </c>
      <c r="E46" s="53">
        <v>649</v>
      </c>
      <c r="F46" s="53">
        <v>1061</v>
      </c>
      <c r="G46" s="53">
        <v>1061</v>
      </c>
      <c r="H46" s="53">
        <v>1061</v>
      </c>
      <c r="I46" s="100">
        <f t="shared" si="0"/>
        <v>0</v>
      </c>
      <c r="J46" s="100" t="str">
        <f t="shared" si="1"/>
        <v>-</v>
      </c>
      <c r="K46" s="53">
        <f t="shared" si="2"/>
        <v>0</v>
      </c>
      <c r="L46" s="53">
        <f t="shared" si="3"/>
        <v>1061</v>
      </c>
      <c r="M46" s="100">
        <f>H46/H43</f>
        <v>0.16503344221496344</v>
      </c>
      <c r="N46" s="53">
        <v>0</v>
      </c>
      <c r="O46" s="53">
        <v>1061</v>
      </c>
      <c r="P46" s="53">
        <v>1061</v>
      </c>
      <c r="Q46" s="53">
        <v>1061</v>
      </c>
      <c r="R46" s="53">
        <v>1061</v>
      </c>
      <c r="S46" s="100">
        <f t="shared" si="4"/>
        <v>0</v>
      </c>
      <c r="T46" s="100" t="str">
        <f t="shared" si="5"/>
        <v>-</v>
      </c>
      <c r="U46" s="53">
        <f t="shared" si="6"/>
        <v>0</v>
      </c>
      <c r="V46" s="53">
        <f t="shared" si="7"/>
        <v>1061</v>
      </c>
      <c r="W46" s="100">
        <f>R46/R43</f>
        <v>0.16330614129598275</v>
      </c>
    </row>
    <row r="47" spans="2:23" x14ac:dyDescent="0.25">
      <c r="B47" s="96" t="s">
        <v>65</v>
      </c>
      <c r="C47" s="97">
        <v>2450</v>
      </c>
      <c r="D47" s="97">
        <v>1314</v>
      </c>
      <c r="E47" s="97">
        <v>1571</v>
      </c>
      <c r="F47" s="97">
        <v>1660</v>
      </c>
      <c r="G47" s="97">
        <v>1660</v>
      </c>
      <c r="H47" s="97">
        <v>1674</v>
      </c>
      <c r="I47" s="98">
        <f t="shared" si="0"/>
        <v>8.4337349397589634E-3</v>
      </c>
      <c r="J47" s="98">
        <f t="shared" si="1"/>
        <v>0.27397260273972601</v>
      </c>
      <c r="K47" s="97">
        <f t="shared" si="2"/>
        <v>14</v>
      </c>
      <c r="L47" s="97">
        <f t="shared" si="3"/>
        <v>360</v>
      </c>
      <c r="M47" s="98">
        <f>H47/H43</f>
        <v>0.26038264115725618</v>
      </c>
      <c r="N47" s="97">
        <v>1482</v>
      </c>
      <c r="O47" s="97">
        <v>1660</v>
      </c>
      <c r="P47" s="97">
        <v>1660</v>
      </c>
      <c r="Q47" s="97">
        <v>1660</v>
      </c>
      <c r="R47" s="97">
        <v>1742</v>
      </c>
      <c r="S47" s="98">
        <f t="shared" si="4"/>
        <v>4.9397590361445864E-2</v>
      </c>
      <c r="T47" s="98">
        <f t="shared" si="5"/>
        <v>0.17543859649122817</v>
      </c>
      <c r="U47" s="97">
        <f t="shared" si="6"/>
        <v>82</v>
      </c>
      <c r="V47" s="97">
        <f t="shared" si="7"/>
        <v>260</v>
      </c>
      <c r="W47" s="98">
        <f>R47/R43</f>
        <v>0.26812374942281053</v>
      </c>
    </row>
    <row r="48" spans="2:23" x14ac:dyDescent="0.25">
      <c r="B48" s="93" t="s">
        <v>55</v>
      </c>
      <c r="C48" s="101">
        <v>3382</v>
      </c>
      <c r="D48" s="101">
        <v>2158</v>
      </c>
      <c r="E48" s="101">
        <v>2862</v>
      </c>
      <c r="F48" s="101">
        <v>3212</v>
      </c>
      <c r="G48" s="101">
        <v>3072</v>
      </c>
      <c r="H48" s="101">
        <v>3096</v>
      </c>
      <c r="I48" s="102">
        <f t="shared" si="0"/>
        <v>7.8125E-3</v>
      </c>
      <c r="J48" s="102">
        <f t="shared" si="1"/>
        <v>0.43466172381835033</v>
      </c>
      <c r="K48" s="101">
        <f t="shared" si="2"/>
        <v>24</v>
      </c>
      <c r="L48" s="101">
        <f t="shared" si="3"/>
        <v>938</v>
      </c>
      <c r="M48" s="95">
        <f>H48/H48</f>
        <v>1</v>
      </c>
      <c r="N48" s="101">
        <v>2173</v>
      </c>
      <c r="O48" s="101">
        <v>3075</v>
      </c>
      <c r="P48" s="101">
        <v>3081</v>
      </c>
      <c r="Q48" s="101">
        <v>3082</v>
      </c>
      <c r="R48" s="101">
        <v>3113</v>
      </c>
      <c r="S48" s="102">
        <f t="shared" si="4"/>
        <v>1.0058403634003898E-2</v>
      </c>
      <c r="T48" s="102">
        <f t="shared" si="5"/>
        <v>0.43258168430740906</v>
      </c>
      <c r="U48" s="101">
        <f t="shared" si="6"/>
        <v>31</v>
      </c>
      <c r="V48" s="101">
        <f t="shared" si="7"/>
        <v>940</v>
      </c>
      <c r="W48" s="95">
        <f>R48/R48</f>
        <v>1</v>
      </c>
    </row>
    <row r="49" spans="2:23" x14ac:dyDescent="0.25">
      <c r="B49" s="96" t="s">
        <v>62</v>
      </c>
      <c r="C49" s="97">
        <v>3115</v>
      </c>
      <c r="D49" s="97">
        <v>2065</v>
      </c>
      <c r="E49" s="97">
        <v>2789</v>
      </c>
      <c r="F49" s="97">
        <v>3008</v>
      </c>
      <c r="G49" s="97">
        <v>2663</v>
      </c>
      <c r="H49" s="97">
        <v>2710</v>
      </c>
      <c r="I49" s="98">
        <f t="shared" si="0"/>
        <v>1.764926774314679E-2</v>
      </c>
      <c r="J49" s="98">
        <f t="shared" si="1"/>
        <v>0.3123486682808716</v>
      </c>
      <c r="K49" s="97">
        <f t="shared" si="2"/>
        <v>47</v>
      </c>
      <c r="L49" s="97">
        <f t="shared" si="3"/>
        <v>645</v>
      </c>
      <c r="M49" s="98">
        <f>H49/H48</f>
        <v>0.87532299741602071</v>
      </c>
      <c r="N49" s="97">
        <v>2143</v>
      </c>
      <c r="O49" s="97">
        <v>2871</v>
      </c>
      <c r="P49" s="97">
        <v>2667</v>
      </c>
      <c r="Q49" s="97">
        <v>2694</v>
      </c>
      <c r="R49" s="97">
        <v>2725</v>
      </c>
      <c r="S49" s="98">
        <f t="shared" si="4"/>
        <v>1.1507052709725407E-2</v>
      </c>
      <c r="T49" s="98">
        <f t="shared" si="5"/>
        <v>0.27158189454036408</v>
      </c>
      <c r="U49" s="97">
        <f t="shared" si="6"/>
        <v>31</v>
      </c>
      <c r="V49" s="97">
        <f t="shared" si="7"/>
        <v>582</v>
      </c>
      <c r="W49" s="98">
        <f>R49/R48</f>
        <v>0.87536138772887895</v>
      </c>
    </row>
    <row r="50" spans="2:23" x14ac:dyDescent="0.25">
      <c r="B50" s="99" t="s">
        <v>63</v>
      </c>
      <c r="C50" s="53">
        <v>2465</v>
      </c>
      <c r="D50" s="53">
        <v>1643</v>
      </c>
      <c r="E50" s="53">
        <v>2193</v>
      </c>
      <c r="F50" s="53">
        <v>2189</v>
      </c>
      <c r="G50" s="53">
        <v>2050</v>
      </c>
      <c r="H50" s="53">
        <v>2053</v>
      </c>
      <c r="I50" s="100">
        <f t="shared" si="0"/>
        <v>1.4634146341463428E-3</v>
      </c>
      <c r="J50" s="100">
        <f t="shared" si="1"/>
        <v>0.24954351795496055</v>
      </c>
      <c r="K50" s="53">
        <f t="shared" si="2"/>
        <v>3</v>
      </c>
      <c r="L50" s="53">
        <f t="shared" si="3"/>
        <v>410</v>
      </c>
      <c r="M50" s="100">
        <f>H50/H48</f>
        <v>0.66311369509043927</v>
      </c>
      <c r="N50" s="53">
        <v>2045</v>
      </c>
      <c r="O50" s="53">
        <v>2047</v>
      </c>
      <c r="P50" s="53">
        <v>2053</v>
      </c>
      <c r="Q50" s="53">
        <v>2053</v>
      </c>
      <c r="R50" s="53">
        <v>2053</v>
      </c>
      <c r="S50" s="100">
        <f t="shared" si="4"/>
        <v>0</v>
      </c>
      <c r="T50" s="100">
        <f t="shared" si="5"/>
        <v>3.9119804400977731E-3</v>
      </c>
      <c r="U50" s="53">
        <f t="shared" si="6"/>
        <v>0</v>
      </c>
      <c r="V50" s="53">
        <f t="shared" si="7"/>
        <v>8</v>
      </c>
      <c r="W50" s="100">
        <f>R50/R48</f>
        <v>0.65949245101188569</v>
      </c>
    </row>
    <row r="51" spans="2:23" x14ac:dyDescent="0.25">
      <c r="B51" s="99" t="s">
        <v>64</v>
      </c>
      <c r="C51" s="53">
        <v>650</v>
      </c>
      <c r="D51" s="53">
        <v>422</v>
      </c>
      <c r="E51" s="53">
        <v>596</v>
      </c>
      <c r="F51" s="53">
        <v>819</v>
      </c>
      <c r="G51" s="53">
        <v>613</v>
      </c>
      <c r="H51" s="53">
        <v>657</v>
      </c>
      <c r="I51" s="100">
        <f t="shared" si="0"/>
        <v>7.1778140293637938E-2</v>
      </c>
      <c r="J51" s="100">
        <f t="shared" si="1"/>
        <v>0.55687203791469186</v>
      </c>
      <c r="K51" s="53">
        <f t="shared" si="2"/>
        <v>44</v>
      </c>
      <c r="L51" s="53">
        <f t="shared" si="3"/>
        <v>235</v>
      </c>
      <c r="M51" s="100">
        <f>H51/H48</f>
        <v>0.21220930232558138</v>
      </c>
      <c r="N51" s="53">
        <v>98</v>
      </c>
      <c r="O51" s="53">
        <v>824</v>
      </c>
      <c r="P51" s="53">
        <v>614</v>
      </c>
      <c r="Q51" s="53">
        <v>641</v>
      </c>
      <c r="R51" s="53">
        <v>672</v>
      </c>
      <c r="S51" s="100">
        <f t="shared" si="4"/>
        <v>4.8361934477379132E-2</v>
      </c>
      <c r="T51" s="100">
        <f t="shared" si="5"/>
        <v>5.8571428571428568</v>
      </c>
      <c r="U51" s="53">
        <f t="shared" si="6"/>
        <v>31</v>
      </c>
      <c r="V51" s="53">
        <f t="shared" si="7"/>
        <v>574</v>
      </c>
      <c r="W51" s="100">
        <f>R51/R48</f>
        <v>0.21586893671699325</v>
      </c>
    </row>
    <row r="52" spans="2:23" x14ac:dyDescent="0.25">
      <c r="B52" s="96" t="s">
        <v>65</v>
      </c>
      <c r="C52" s="97">
        <v>333</v>
      </c>
      <c r="D52" s="97">
        <v>460</v>
      </c>
      <c r="E52" s="97">
        <v>774</v>
      </c>
      <c r="F52" s="97">
        <v>904</v>
      </c>
      <c r="G52" s="97">
        <v>1110</v>
      </c>
      <c r="H52" s="97">
        <v>1086</v>
      </c>
      <c r="I52" s="98">
        <f t="shared" si="0"/>
        <v>-2.1621621621621623E-2</v>
      </c>
      <c r="J52" s="98">
        <f t="shared" si="1"/>
        <v>1.3608695652173912</v>
      </c>
      <c r="K52" s="97">
        <f t="shared" si="2"/>
        <v>-24</v>
      </c>
      <c r="L52" s="97">
        <f t="shared" si="3"/>
        <v>626</v>
      </c>
      <c r="M52" s="98">
        <f>H52/H48</f>
        <v>0.35077519379844962</v>
      </c>
      <c r="N52" s="97">
        <v>730</v>
      </c>
      <c r="O52" s="97">
        <v>904</v>
      </c>
      <c r="P52" s="97">
        <v>1114</v>
      </c>
      <c r="Q52" s="97">
        <v>1088</v>
      </c>
      <c r="R52" s="97">
        <v>1088</v>
      </c>
      <c r="S52" s="98">
        <f t="shared" si="4"/>
        <v>0</v>
      </c>
      <c r="T52" s="98">
        <f t="shared" si="5"/>
        <v>0.49041095890410968</v>
      </c>
      <c r="U52" s="97">
        <f t="shared" si="6"/>
        <v>0</v>
      </c>
      <c r="V52" s="97">
        <f t="shared" si="7"/>
        <v>358</v>
      </c>
      <c r="W52" s="98">
        <f>R52/R48</f>
        <v>0.3495020880179891</v>
      </c>
    </row>
    <row r="53" spans="2:23" ht="6.9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6"/>
      <c r="K53" s="104"/>
      <c r="L53" s="106"/>
      <c r="M53" s="106"/>
      <c r="N53" s="104"/>
      <c r="O53" s="104"/>
      <c r="P53" s="104"/>
      <c r="Q53" s="104"/>
      <c r="R53" s="106"/>
      <c r="S53" s="106"/>
      <c r="T53" s="106"/>
      <c r="U53" s="106"/>
      <c r="V53" s="106"/>
    </row>
    <row r="54" spans="2:23" ht="15" customHeight="1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129D8-1640-4C41-A8DE-F4144AEBA34E}">
  <sheetPr>
    <tabColor rgb="FF92D050"/>
  </sheetPr>
  <dimension ref="B1:S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4" t="str">
        <f>CONCATENATE("Establecimientos alojativos en funcionamiento en Tenerife y municipios")</f>
        <v>Establecimientos alojativos en funcionamiento en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</row>
    <row r="4" spans="2:19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6"/>
      <c r="Q4" s="86"/>
      <c r="R4" s="86"/>
      <c r="S4" s="86"/>
    </row>
    <row r="5" spans="2:19" ht="15.75" thickBot="1" x14ac:dyDescent="0.3">
      <c r="B5" s="87"/>
      <c r="C5" s="299" t="s">
        <v>66</v>
      </c>
      <c r="D5" s="299"/>
      <c r="E5" s="299"/>
      <c r="F5" s="299"/>
      <c r="G5" s="299"/>
      <c r="H5" s="299"/>
      <c r="I5" s="88"/>
      <c r="J5" s="88"/>
      <c r="K5" s="89"/>
      <c r="L5" s="300" t="s">
        <v>67</v>
      </c>
      <c r="M5" s="300"/>
      <c r="N5" s="300"/>
      <c r="O5" s="300"/>
      <c r="P5" s="300"/>
      <c r="Q5" s="88"/>
      <c r="R5" s="88"/>
      <c r="S5" s="89"/>
    </row>
    <row r="6" spans="2:19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CONCATENATE("dif. ",RIGHT(H6,2),"/",RIGHT(G6,2))</f>
        <v>dif. 24/23</v>
      </c>
      <c r="K6" s="14" t="str">
        <f>CONCATENATE("cuota/ total isla ",RIGHT(H6,2))</f>
        <v>cuota/ total isla 24</v>
      </c>
      <c r="L6" s="92" t="s">
        <v>219</v>
      </c>
      <c r="M6" s="92" t="s">
        <v>220</v>
      </c>
      <c r="N6" s="92" t="s">
        <v>221</v>
      </c>
      <c r="O6" s="92" t="s">
        <v>222</v>
      </c>
      <c r="P6" s="92" t="s">
        <v>223</v>
      </c>
      <c r="Q6" s="91" t="str">
        <f>CONCATENATE("var. ",RIGHT(P6,2),"/",RIGHT(O6,2))</f>
        <v>var. 25/24</v>
      </c>
      <c r="R6" s="91" t="str">
        <f>CONCATENATE("dif. ",RIGHT(P6,2),"/",RIGHT(O6,2))</f>
        <v>dif. 25/24</v>
      </c>
      <c r="S6" s="89" t="str">
        <f>CONCATENATE("cuota/ total isla ",RIGHT(P6,2))</f>
        <v>cuota/ total isla 25</v>
      </c>
    </row>
    <row r="7" spans="2:19" x14ac:dyDescent="0.25">
      <c r="B7" s="93" t="s">
        <v>45</v>
      </c>
      <c r="C7" s="94">
        <v>388</v>
      </c>
      <c r="D7" s="94">
        <v>173</v>
      </c>
      <c r="E7" s="94">
        <v>195</v>
      </c>
      <c r="F7" s="94">
        <v>293</v>
      </c>
      <c r="G7" s="94">
        <v>308</v>
      </c>
      <c r="H7" s="94">
        <v>321</v>
      </c>
      <c r="I7" s="95">
        <f>IFERROR(H7/G7-1,"-")</f>
        <v>4.2207792207792139E-2</v>
      </c>
      <c r="J7" s="94">
        <f>IFERROR(H7-G7,"-")</f>
        <v>13</v>
      </c>
      <c r="K7" s="95">
        <f>H7/H7</f>
        <v>1</v>
      </c>
      <c r="L7" s="94">
        <v>136</v>
      </c>
      <c r="M7" s="94">
        <v>289</v>
      </c>
      <c r="N7" s="94">
        <v>302</v>
      </c>
      <c r="O7" s="94">
        <v>316</v>
      </c>
      <c r="P7" s="94">
        <v>318</v>
      </c>
      <c r="Q7" s="95">
        <f t="shared" ref="Q7:Q52" si="0">IFERROR(P7/O7-1,"-")</f>
        <v>6.3291139240506666E-3</v>
      </c>
      <c r="R7" s="94">
        <f t="shared" ref="R7:R52" si="1">IFERROR(P7-O7,"-")</f>
        <v>2</v>
      </c>
      <c r="S7" s="95">
        <f>P7/P7</f>
        <v>1</v>
      </c>
    </row>
    <row r="8" spans="2:19" x14ac:dyDescent="0.25">
      <c r="B8" s="96" t="s">
        <v>62</v>
      </c>
      <c r="C8" s="97">
        <v>230</v>
      </c>
      <c r="D8" s="97">
        <v>104</v>
      </c>
      <c r="E8" s="97">
        <v>124</v>
      </c>
      <c r="F8" s="97">
        <v>194</v>
      </c>
      <c r="G8" s="97">
        <v>199</v>
      </c>
      <c r="H8" s="97">
        <v>210</v>
      </c>
      <c r="I8" s="98">
        <f t="shared" ref="I8:I52" si="2">IFERROR(H8/G8-1,"-")</f>
        <v>5.5276381909547645E-2</v>
      </c>
      <c r="J8" s="97">
        <f t="shared" ref="J8:J52" si="3">IFERROR(H8-G8,"-")</f>
        <v>11</v>
      </c>
      <c r="K8" s="98">
        <f>H8/H7</f>
        <v>0.65420560747663548</v>
      </c>
      <c r="L8" s="97">
        <v>78</v>
      </c>
      <c r="M8" s="97">
        <v>191</v>
      </c>
      <c r="N8" s="97">
        <v>194</v>
      </c>
      <c r="O8" s="97">
        <v>209</v>
      </c>
      <c r="P8" s="97">
        <v>208</v>
      </c>
      <c r="Q8" s="98">
        <f t="shared" si="0"/>
        <v>-4.784688995215336E-3</v>
      </c>
      <c r="R8" s="97">
        <f t="shared" si="1"/>
        <v>-1</v>
      </c>
      <c r="S8" s="98">
        <f>P8/P7</f>
        <v>0.65408805031446537</v>
      </c>
    </row>
    <row r="9" spans="2:19" x14ac:dyDescent="0.25">
      <c r="B9" s="99" t="s">
        <v>63</v>
      </c>
      <c r="C9" s="53">
        <v>124</v>
      </c>
      <c r="D9" s="53">
        <v>63</v>
      </c>
      <c r="E9" s="53">
        <v>84</v>
      </c>
      <c r="F9" s="53">
        <v>128</v>
      </c>
      <c r="G9" s="53">
        <v>131</v>
      </c>
      <c r="H9" s="53">
        <v>136</v>
      </c>
      <c r="I9" s="100">
        <f t="shared" si="2"/>
        <v>3.8167938931297662E-2</v>
      </c>
      <c r="J9" s="53">
        <f t="shared" si="3"/>
        <v>5</v>
      </c>
      <c r="K9" s="100">
        <f>H9/H7</f>
        <v>0.42367601246105918</v>
      </c>
      <c r="L9" s="53">
        <v>51</v>
      </c>
      <c r="M9" s="53">
        <v>126</v>
      </c>
      <c r="N9" s="53">
        <v>129</v>
      </c>
      <c r="O9" s="53">
        <v>135</v>
      </c>
      <c r="P9" s="53">
        <v>134</v>
      </c>
      <c r="Q9" s="100">
        <f t="shared" si="0"/>
        <v>-7.4074074074074181E-3</v>
      </c>
      <c r="R9" s="53">
        <f t="shared" si="1"/>
        <v>-1</v>
      </c>
      <c r="S9" s="100">
        <f>P9/P7</f>
        <v>0.42138364779874216</v>
      </c>
    </row>
    <row r="10" spans="2:19" x14ac:dyDescent="0.25">
      <c r="B10" s="99" t="s">
        <v>64</v>
      </c>
      <c r="C10" s="53">
        <v>107</v>
      </c>
      <c r="D10" s="53">
        <v>41</v>
      </c>
      <c r="E10" s="53">
        <v>40</v>
      </c>
      <c r="F10" s="53">
        <v>65</v>
      </c>
      <c r="G10" s="53">
        <v>68</v>
      </c>
      <c r="H10" s="53">
        <v>74</v>
      </c>
      <c r="I10" s="100">
        <f t="shared" si="2"/>
        <v>8.8235294117646967E-2</v>
      </c>
      <c r="J10" s="53">
        <f t="shared" si="3"/>
        <v>6</v>
      </c>
      <c r="K10" s="100">
        <f>H10/H7</f>
        <v>0.23052959501557632</v>
      </c>
      <c r="L10" s="53">
        <v>27</v>
      </c>
      <c r="M10" s="53">
        <v>65</v>
      </c>
      <c r="N10" s="53">
        <v>65</v>
      </c>
      <c r="O10" s="53">
        <v>74</v>
      </c>
      <c r="P10" s="53">
        <v>74</v>
      </c>
      <c r="Q10" s="100">
        <f t="shared" si="0"/>
        <v>0</v>
      </c>
      <c r="R10" s="53">
        <f t="shared" si="1"/>
        <v>0</v>
      </c>
      <c r="S10" s="100">
        <f>P10/P7</f>
        <v>0.23270440251572327</v>
      </c>
    </row>
    <row r="11" spans="2:19" x14ac:dyDescent="0.25">
      <c r="B11" s="96" t="s">
        <v>65</v>
      </c>
      <c r="C11" s="97">
        <v>158</v>
      </c>
      <c r="D11" s="97">
        <v>70</v>
      </c>
      <c r="E11" s="97">
        <v>71</v>
      </c>
      <c r="F11" s="97">
        <v>100</v>
      </c>
      <c r="G11" s="97">
        <v>109</v>
      </c>
      <c r="H11" s="97">
        <v>111</v>
      </c>
      <c r="I11" s="98">
        <f t="shared" si="2"/>
        <v>1.8348623853210899E-2</v>
      </c>
      <c r="J11" s="97">
        <f t="shared" si="3"/>
        <v>2</v>
      </c>
      <c r="K11" s="98">
        <f>H11/H7</f>
        <v>0.34579439252336447</v>
      </c>
      <c r="L11" s="97">
        <v>58</v>
      </c>
      <c r="M11" s="97">
        <v>98</v>
      </c>
      <c r="N11" s="97">
        <v>108</v>
      </c>
      <c r="O11" s="97">
        <v>107</v>
      </c>
      <c r="P11" s="97">
        <v>110</v>
      </c>
      <c r="Q11" s="98">
        <f t="shared" si="0"/>
        <v>2.8037383177569986E-2</v>
      </c>
      <c r="R11" s="97">
        <f t="shared" si="1"/>
        <v>3</v>
      </c>
      <c r="S11" s="98">
        <f>P11/P7</f>
        <v>0.34591194968553457</v>
      </c>
    </row>
    <row r="12" spans="2:19" x14ac:dyDescent="0.25">
      <c r="B12" s="93" t="s">
        <v>46</v>
      </c>
      <c r="C12" s="101">
        <v>100</v>
      </c>
      <c r="D12" s="101">
        <v>49</v>
      </c>
      <c r="E12" s="101">
        <v>57</v>
      </c>
      <c r="F12" s="101">
        <v>84</v>
      </c>
      <c r="G12" s="101">
        <v>90</v>
      </c>
      <c r="H12" s="101">
        <v>94</v>
      </c>
      <c r="I12" s="102">
        <f t="shared" si="2"/>
        <v>4.4444444444444509E-2</v>
      </c>
      <c r="J12" s="101">
        <f t="shared" si="3"/>
        <v>4</v>
      </c>
      <c r="K12" s="95">
        <f>H12/H12</f>
        <v>1</v>
      </c>
      <c r="L12" s="101">
        <v>40</v>
      </c>
      <c r="M12" s="101">
        <v>84</v>
      </c>
      <c r="N12" s="101">
        <v>90</v>
      </c>
      <c r="O12" s="101">
        <v>93</v>
      </c>
      <c r="P12" s="101">
        <v>89</v>
      </c>
      <c r="Q12" s="102">
        <f t="shared" si="0"/>
        <v>-4.3010752688172005E-2</v>
      </c>
      <c r="R12" s="101">
        <f t="shared" si="1"/>
        <v>-4</v>
      </c>
      <c r="S12" s="95">
        <f>P12/P12</f>
        <v>1</v>
      </c>
    </row>
    <row r="13" spans="2:19" ht="15" customHeight="1" x14ac:dyDescent="0.25">
      <c r="B13" s="96" t="s">
        <v>62</v>
      </c>
      <c r="C13" s="97">
        <v>62</v>
      </c>
      <c r="D13" s="97">
        <v>31</v>
      </c>
      <c r="E13" s="97">
        <v>40</v>
      </c>
      <c r="F13" s="97">
        <v>60</v>
      </c>
      <c r="G13" s="97">
        <v>62</v>
      </c>
      <c r="H13" s="97">
        <v>63</v>
      </c>
      <c r="I13" s="98">
        <f t="shared" si="2"/>
        <v>1.6129032258064502E-2</v>
      </c>
      <c r="J13" s="97">
        <f t="shared" si="3"/>
        <v>1</v>
      </c>
      <c r="K13" s="98">
        <f>H13/H12</f>
        <v>0.67021276595744683</v>
      </c>
      <c r="L13" s="97">
        <v>24</v>
      </c>
      <c r="M13" s="97">
        <v>60</v>
      </c>
      <c r="N13" s="97">
        <v>61</v>
      </c>
      <c r="O13" s="97">
        <v>62</v>
      </c>
      <c r="P13" s="97">
        <v>58</v>
      </c>
      <c r="Q13" s="98">
        <f t="shared" si="0"/>
        <v>-6.4516129032258118E-2</v>
      </c>
      <c r="R13" s="97">
        <f t="shared" si="1"/>
        <v>-4</v>
      </c>
      <c r="S13" s="98">
        <f>P13/P12</f>
        <v>0.651685393258427</v>
      </c>
    </row>
    <row r="14" spans="2:19" x14ac:dyDescent="0.25">
      <c r="B14" s="99" t="s">
        <v>63</v>
      </c>
      <c r="C14" s="53">
        <v>44</v>
      </c>
      <c r="D14" s="53">
        <v>25</v>
      </c>
      <c r="E14" s="53">
        <v>33</v>
      </c>
      <c r="F14" s="53">
        <v>48</v>
      </c>
      <c r="G14" s="53">
        <v>50</v>
      </c>
      <c r="H14" s="53">
        <v>52</v>
      </c>
      <c r="I14" s="100">
        <f t="shared" si="2"/>
        <v>4.0000000000000036E-2</v>
      </c>
      <c r="J14" s="53">
        <f t="shared" si="3"/>
        <v>2</v>
      </c>
      <c r="K14" s="100">
        <f>H14/H12</f>
        <v>0.55319148936170215</v>
      </c>
      <c r="L14" s="53">
        <v>21</v>
      </c>
      <c r="M14" s="53">
        <v>48</v>
      </c>
      <c r="N14" s="53">
        <v>50</v>
      </c>
      <c r="O14" s="53">
        <v>51</v>
      </c>
      <c r="P14" s="53">
        <v>47</v>
      </c>
      <c r="Q14" s="100">
        <f t="shared" si="0"/>
        <v>-7.8431372549019662E-2</v>
      </c>
      <c r="R14" s="53">
        <f t="shared" si="1"/>
        <v>-4</v>
      </c>
      <c r="S14" s="100">
        <f>P14/P12</f>
        <v>0.5280898876404494</v>
      </c>
    </row>
    <row r="15" spans="2:19" x14ac:dyDescent="0.25">
      <c r="B15" s="99" t="s">
        <v>64</v>
      </c>
      <c r="C15" s="53">
        <v>18</v>
      </c>
      <c r="D15" s="53">
        <v>6</v>
      </c>
      <c r="E15" s="53">
        <v>7</v>
      </c>
      <c r="F15" s="53">
        <v>12</v>
      </c>
      <c r="G15" s="53">
        <v>11</v>
      </c>
      <c r="H15" s="53">
        <v>11</v>
      </c>
      <c r="I15" s="100">
        <f t="shared" si="2"/>
        <v>0</v>
      </c>
      <c r="J15" s="53">
        <f t="shared" si="3"/>
        <v>0</v>
      </c>
      <c r="K15" s="100">
        <f>H15/H12</f>
        <v>0.11702127659574468</v>
      </c>
      <c r="L15" s="53">
        <v>3</v>
      </c>
      <c r="M15" s="53">
        <v>12</v>
      </c>
      <c r="N15" s="53">
        <v>11</v>
      </c>
      <c r="O15" s="53">
        <v>11</v>
      </c>
      <c r="P15" s="53">
        <v>11</v>
      </c>
      <c r="Q15" s="100">
        <f t="shared" si="0"/>
        <v>0</v>
      </c>
      <c r="R15" s="53">
        <f t="shared" si="1"/>
        <v>0</v>
      </c>
      <c r="S15" s="100">
        <f>P15/P12</f>
        <v>0.12359550561797752</v>
      </c>
    </row>
    <row r="16" spans="2:19" x14ac:dyDescent="0.25">
      <c r="B16" s="96" t="s">
        <v>65</v>
      </c>
      <c r="C16" s="97">
        <v>38</v>
      </c>
      <c r="D16" s="97">
        <v>18</v>
      </c>
      <c r="E16" s="97">
        <v>17</v>
      </c>
      <c r="F16" s="97">
        <v>24</v>
      </c>
      <c r="G16" s="97">
        <v>29</v>
      </c>
      <c r="H16" s="97">
        <v>31</v>
      </c>
      <c r="I16" s="98">
        <f t="shared" si="2"/>
        <v>6.8965517241379226E-2</v>
      </c>
      <c r="J16" s="97">
        <f t="shared" si="3"/>
        <v>2</v>
      </c>
      <c r="K16" s="98">
        <f>H16/H12</f>
        <v>0.32978723404255317</v>
      </c>
      <c r="L16" s="97">
        <v>16</v>
      </c>
      <c r="M16" s="97">
        <v>24</v>
      </c>
      <c r="N16" s="97">
        <v>29</v>
      </c>
      <c r="O16" s="97">
        <v>31</v>
      </c>
      <c r="P16" s="97">
        <v>31</v>
      </c>
      <c r="Q16" s="98">
        <f t="shared" si="0"/>
        <v>0</v>
      </c>
      <c r="R16" s="97">
        <f t="shared" si="1"/>
        <v>0</v>
      </c>
      <c r="S16" s="98">
        <f>P16/P12</f>
        <v>0.34831460674157305</v>
      </c>
    </row>
    <row r="17" spans="2:19" x14ac:dyDescent="0.25">
      <c r="B17" s="93" t="s">
        <v>48</v>
      </c>
      <c r="C17" s="101">
        <v>13</v>
      </c>
      <c r="D17" s="101">
        <v>4</v>
      </c>
      <c r="E17" s="101">
        <v>4</v>
      </c>
      <c r="F17" s="101">
        <v>5</v>
      </c>
      <c r="G17" s="101">
        <v>7</v>
      </c>
      <c r="H17" s="101">
        <v>7</v>
      </c>
      <c r="I17" s="102">
        <f t="shared" si="2"/>
        <v>0</v>
      </c>
      <c r="J17" s="101">
        <f t="shared" si="3"/>
        <v>0</v>
      </c>
      <c r="K17" s="95">
        <f>H17/H17</f>
        <v>1</v>
      </c>
      <c r="L17" s="101">
        <v>3</v>
      </c>
      <c r="M17" s="101">
        <v>5</v>
      </c>
      <c r="N17" s="101">
        <v>7</v>
      </c>
      <c r="O17" s="101">
        <v>7</v>
      </c>
      <c r="P17" s="101">
        <v>8</v>
      </c>
      <c r="Q17" s="102">
        <f t="shared" si="0"/>
        <v>0.14285714285714279</v>
      </c>
      <c r="R17" s="101">
        <f t="shared" si="1"/>
        <v>1</v>
      </c>
      <c r="S17" s="95">
        <f>P17/P17</f>
        <v>1</v>
      </c>
    </row>
    <row r="18" spans="2:19" x14ac:dyDescent="0.25">
      <c r="B18" s="96" t="s">
        <v>62</v>
      </c>
      <c r="C18" s="97">
        <v>7</v>
      </c>
      <c r="D18" s="97">
        <v>3</v>
      </c>
      <c r="E18" s="97">
        <v>4</v>
      </c>
      <c r="F18" s="97">
        <v>5</v>
      </c>
      <c r="G18" s="97">
        <v>6</v>
      </c>
      <c r="H18" s="97">
        <v>6</v>
      </c>
      <c r="I18" s="98">
        <f t="shared" si="2"/>
        <v>0</v>
      </c>
      <c r="J18" s="97">
        <f t="shared" si="3"/>
        <v>0</v>
      </c>
      <c r="K18" s="98">
        <f>H18/H17</f>
        <v>0.8571428571428571</v>
      </c>
      <c r="L18" s="97">
        <v>3</v>
      </c>
      <c r="M18" s="97">
        <v>5</v>
      </c>
      <c r="N18" s="97">
        <v>6</v>
      </c>
      <c r="O18" s="97">
        <v>6</v>
      </c>
      <c r="P18" s="97">
        <v>6</v>
      </c>
      <c r="Q18" s="98">
        <f t="shared" si="0"/>
        <v>0</v>
      </c>
      <c r="R18" s="97">
        <f t="shared" si="1"/>
        <v>0</v>
      </c>
      <c r="S18" s="98">
        <f>P18/P17</f>
        <v>0.75</v>
      </c>
    </row>
    <row r="19" spans="2:19" x14ac:dyDescent="0.25">
      <c r="B19" s="99" t="s">
        <v>63</v>
      </c>
      <c r="C19" s="53">
        <v>0</v>
      </c>
      <c r="D19" s="53">
        <v>0</v>
      </c>
      <c r="E19" s="53">
        <v>0</v>
      </c>
      <c r="F19" s="53">
        <v>0</v>
      </c>
      <c r="G19" s="53">
        <v>0</v>
      </c>
      <c r="H19" s="53">
        <v>0</v>
      </c>
      <c r="I19" s="100" t="str">
        <f t="shared" si="2"/>
        <v>-</v>
      </c>
      <c r="J19" s="53">
        <f t="shared" si="3"/>
        <v>0</v>
      </c>
      <c r="K19" s="100">
        <f>H19/H17</f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  <c r="Q19" s="100" t="str">
        <f t="shared" si="0"/>
        <v>-</v>
      </c>
      <c r="R19" s="53">
        <f t="shared" si="1"/>
        <v>0</v>
      </c>
      <c r="S19" s="100">
        <f>P19/P17</f>
        <v>0</v>
      </c>
    </row>
    <row r="20" spans="2:19" x14ac:dyDescent="0.25">
      <c r="B20" s="99" t="s">
        <v>64</v>
      </c>
      <c r="C20" s="53">
        <v>0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100" t="str">
        <f t="shared" si="2"/>
        <v>-</v>
      </c>
      <c r="J20" s="53">
        <f t="shared" si="3"/>
        <v>0</v>
      </c>
      <c r="K20" s="100">
        <f>H20/H17</f>
        <v>0</v>
      </c>
      <c r="L20" s="53">
        <v>3</v>
      </c>
      <c r="M20" s="53">
        <v>0</v>
      </c>
      <c r="N20" s="53">
        <v>0</v>
      </c>
      <c r="O20" s="53">
        <v>0</v>
      </c>
      <c r="P20" s="53">
        <v>0</v>
      </c>
      <c r="Q20" s="100" t="str">
        <f t="shared" si="0"/>
        <v>-</v>
      </c>
      <c r="R20" s="53">
        <f t="shared" si="1"/>
        <v>0</v>
      </c>
      <c r="S20" s="100">
        <f>P20/P17</f>
        <v>0</v>
      </c>
    </row>
    <row r="21" spans="2:19" x14ac:dyDescent="0.25">
      <c r="B21" s="96" t="s">
        <v>65</v>
      </c>
      <c r="C21" s="97">
        <v>6</v>
      </c>
      <c r="D21" s="97">
        <v>1</v>
      </c>
      <c r="E21" s="97">
        <v>0</v>
      </c>
      <c r="F21" s="97">
        <v>0</v>
      </c>
      <c r="G21" s="97">
        <v>0</v>
      </c>
      <c r="H21" s="97">
        <v>0</v>
      </c>
      <c r="I21" s="98" t="str">
        <f t="shared" si="2"/>
        <v>-</v>
      </c>
      <c r="J21" s="97">
        <f t="shared" si="3"/>
        <v>0</v>
      </c>
      <c r="K21" s="98">
        <f>H21/H17</f>
        <v>0</v>
      </c>
      <c r="L21" s="97">
        <v>0</v>
      </c>
      <c r="M21" s="97">
        <v>0</v>
      </c>
      <c r="N21" s="97">
        <v>0</v>
      </c>
      <c r="O21" s="97">
        <v>0</v>
      </c>
      <c r="P21" s="97">
        <v>0</v>
      </c>
      <c r="Q21" s="98" t="str">
        <f t="shared" si="0"/>
        <v>-</v>
      </c>
      <c r="R21" s="97">
        <f t="shared" si="1"/>
        <v>0</v>
      </c>
      <c r="S21" s="98">
        <f>P21/P17</f>
        <v>0</v>
      </c>
    </row>
    <row r="22" spans="2:19" x14ac:dyDescent="0.25">
      <c r="B22" s="93" t="s">
        <v>48</v>
      </c>
      <c r="C22" s="101">
        <v>13</v>
      </c>
      <c r="D22" s="101">
        <v>4</v>
      </c>
      <c r="E22" s="101">
        <v>4</v>
      </c>
      <c r="F22" s="101">
        <v>5</v>
      </c>
      <c r="G22" s="101">
        <v>7</v>
      </c>
      <c r="H22" s="101">
        <v>7</v>
      </c>
      <c r="I22" s="102">
        <f t="shared" si="2"/>
        <v>0</v>
      </c>
      <c r="J22" s="101">
        <f t="shared" si="3"/>
        <v>0</v>
      </c>
      <c r="K22" s="102">
        <f>H22/H22</f>
        <v>1</v>
      </c>
      <c r="L22" s="101">
        <v>3</v>
      </c>
      <c r="M22" s="101">
        <v>5</v>
      </c>
      <c r="N22" s="101">
        <v>7</v>
      </c>
      <c r="O22" s="101">
        <v>7</v>
      </c>
      <c r="P22" s="101">
        <v>8</v>
      </c>
      <c r="Q22" s="102">
        <f t="shared" si="0"/>
        <v>0.14285714285714279</v>
      </c>
      <c r="R22" s="101">
        <f t="shared" si="1"/>
        <v>1</v>
      </c>
      <c r="S22" s="102">
        <f>P22/P22</f>
        <v>1</v>
      </c>
    </row>
    <row r="23" spans="2:19" x14ac:dyDescent="0.25">
      <c r="B23" s="96" t="s">
        <v>62</v>
      </c>
      <c r="C23" s="97">
        <v>7</v>
      </c>
      <c r="D23" s="97">
        <v>3</v>
      </c>
      <c r="E23" s="97">
        <v>4</v>
      </c>
      <c r="F23" s="97">
        <v>5</v>
      </c>
      <c r="G23" s="97">
        <v>6</v>
      </c>
      <c r="H23" s="97">
        <v>6</v>
      </c>
      <c r="I23" s="98">
        <f t="shared" si="2"/>
        <v>0</v>
      </c>
      <c r="J23" s="97">
        <f t="shared" si="3"/>
        <v>0</v>
      </c>
      <c r="K23" s="98">
        <f>H23/H22</f>
        <v>0.8571428571428571</v>
      </c>
      <c r="L23" s="97">
        <v>3</v>
      </c>
      <c r="M23" s="97">
        <v>5</v>
      </c>
      <c r="N23" s="97">
        <v>6</v>
      </c>
      <c r="O23" s="97">
        <v>6</v>
      </c>
      <c r="P23" s="97">
        <v>6</v>
      </c>
      <c r="Q23" s="98">
        <f t="shared" si="0"/>
        <v>0</v>
      </c>
      <c r="R23" s="97">
        <f t="shared" si="1"/>
        <v>0</v>
      </c>
      <c r="S23" s="98">
        <f>P23/P22</f>
        <v>0.75</v>
      </c>
    </row>
    <row r="24" spans="2:19" x14ac:dyDescent="0.25">
      <c r="B24" s="96" t="s">
        <v>65</v>
      </c>
      <c r="C24" s="97">
        <v>6</v>
      </c>
      <c r="D24" s="97">
        <v>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2"/>
        <v>-</v>
      </c>
      <c r="J24" s="97">
        <f t="shared" si="3"/>
        <v>0</v>
      </c>
      <c r="K24" s="98">
        <f>H24/H22</f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8" t="str">
        <f t="shared" si="0"/>
        <v>-</v>
      </c>
      <c r="R24" s="97">
        <f t="shared" si="1"/>
        <v>0</v>
      </c>
      <c r="S24" s="98">
        <f>P24/P22</f>
        <v>0</v>
      </c>
    </row>
    <row r="25" spans="2:19" x14ac:dyDescent="0.25">
      <c r="B25" s="93" t="s">
        <v>49</v>
      </c>
      <c r="C25" s="101">
        <v>6</v>
      </c>
      <c r="D25" s="101">
        <v>3</v>
      </c>
      <c r="E25" s="101">
        <v>4</v>
      </c>
      <c r="F25" s="101">
        <v>5</v>
      </c>
      <c r="G25" s="101">
        <v>4</v>
      </c>
      <c r="H25" s="101">
        <v>5</v>
      </c>
      <c r="I25" s="102">
        <f t="shared" si="2"/>
        <v>0.25</v>
      </c>
      <c r="J25" s="101">
        <f t="shared" si="3"/>
        <v>1</v>
      </c>
      <c r="K25" s="95">
        <f>H25/H25</f>
        <v>1</v>
      </c>
      <c r="L25" s="101">
        <v>3</v>
      </c>
      <c r="M25" s="101">
        <v>5</v>
      </c>
      <c r="N25" s="101">
        <v>4</v>
      </c>
      <c r="O25" s="101">
        <v>5</v>
      </c>
      <c r="P25" s="101">
        <v>6</v>
      </c>
      <c r="Q25" s="102">
        <f t="shared" si="0"/>
        <v>0.19999999999999996</v>
      </c>
      <c r="R25" s="101">
        <f t="shared" si="1"/>
        <v>1</v>
      </c>
      <c r="S25" s="95">
        <f>P25/P25</f>
        <v>1</v>
      </c>
    </row>
    <row r="26" spans="2:19" x14ac:dyDescent="0.25">
      <c r="B26" s="96" t="s">
        <v>62</v>
      </c>
      <c r="C26" s="97">
        <v>5</v>
      </c>
      <c r="D26" s="97">
        <v>2</v>
      </c>
      <c r="E26" s="97">
        <v>3</v>
      </c>
      <c r="F26" s="97">
        <v>4</v>
      </c>
      <c r="G26" s="97">
        <v>3</v>
      </c>
      <c r="H26" s="97">
        <v>4</v>
      </c>
      <c r="I26" s="98">
        <f t="shared" si="2"/>
        <v>0.33333333333333326</v>
      </c>
      <c r="J26" s="97">
        <f t="shared" si="3"/>
        <v>1</v>
      </c>
      <c r="K26" s="98">
        <f>H26/H25</f>
        <v>0.8</v>
      </c>
      <c r="L26" s="97">
        <v>2</v>
      </c>
      <c r="M26" s="97">
        <v>4</v>
      </c>
      <c r="N26" s="97">
        <v>3</v>
      </c>
      <c r="O26" s="97">
        <v>4</v>
      </c>
      <c r="P26" s="97">
        <v>5</v>
      </c>
      <c r="Q26" s="98">
        <f t="shared" si="0"/>
        <v>0.25</v>
      </c>
      <c r="R26" s="97">
        <f t="shared" si="1"/>
        <v>1</v>
      </c>
      <c r="S26" s="98">
        <f>P26/P25</f>
        <v>0.83333333333333337</v>
      </c>
    </row>
    <row r="27" spans="2:19" x14ac:dyDescent="0.25">
      <c r="B27" s="99" t="s">
        <v>63</v>
      </c>
      <c r="C27" s="53">
        <v>3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2"/>
        <v>-</v>
      </c>
      <c r="J27" s="53">
        <f t="shared" si="3"/>
        <v>0</v>
      </c>
      <c r="K27" s="100">
        <f>H27/H25</f>
        <v>0</v>
      </c>
      <c r="L27" s="53">
        <v>2</v>
      </c>
      <c r="M27" s="53">
        <v>0</v>
      </c>
      <c r="N27" s="53">
        <v>3</v>
      </c>
      <c r="O27" s="53">
        <v>0</v>
      </c>
      <c r="P27" s="53">
        <v>0</v>
      </c>
      <c r="Q27" s="100" t="str">
        <f t="shared" si="0"/>
        <v>-</v>
      </c>
      <c r="R27" s="53">
        <f t="shared" si="1"/>
        <v>0</v>
      </c>
      <c r="S27" s="100">
        <f>P27/P25</f>
        <v>0</v>
      </c>
    </row>
    <row r="28" spans="2:19" x14ac:dyDescent="0.25">
      <c r="B28" s="99" t="s">
        <v>64</v>
      </c>
      <c r="C28" s="53">
        <v>2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>H28/H25</f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100" t="str">
        <f t="shared" si="0"/>
        <v>-</v>
      </c>
      <c r="R28" s="53">
        <f t="shared" si="1"/>
        <v>0</v>
      </c>
      <c r="S28" s="100">
        <f>P28/P25</f>
        <v>0</v>
      </c>
    </row>
    <row r="29" spans="2:19" x14ac:dyDescent="0.25">
      <c r="B29" s="93" t="s">
        <v>50</v>
      </c>
      <c r="C29" s="101">
        <v>78</v>
      </c>
      <c r="D29" s="101">
        <v>33</v>
      </c>
      <c r="E29" s="101">
        <v>37</v>
      </c>
      <c r="F29" s="101">
        <v>59</v>
      </c>
      <c r="G29" s="101">
        <v>62</v>
      </c>
      <c r="H29" s="101">
        <v>64</v>
      </c>
      <c r="I29" s="102">
        <f t="shared" si="2"/>
        <v>3.2258064516129004E-2</v>
      </c>
      <c r="J29" s="101">
        <f t="shared" si="3"/>
        <v>2</v>
      </c>
      <c r="K29" s="95">
        <f>H29/H29</f>
        <v>1</v>
      </c>
      <c r="L29" s="101">
        <v>22</v>
      </c>
      <c r="M29" s="101">
        <v>58</v>
      </c>
      <c r="N29" s="101">
        <v>60</v>
      </c>
      <c r="O29" s="101">
        <v>64</v>
      </c>
      <c r="P29" s="101">
        <v>64</v>
      </c>
      <c r="Q29" s="102">
        <f t="shared" si="0"/>
        <v>0</v>
      </c>
      <c r="R29" s="101">
        <f t="shared" si="1"/>
        <v>0</v>
      </c>
      <c r="S29" s="95">
        <f>P29/P29</f>
        <v>1</v>
      </c>
    </row>
    <row r="30" spans="2:19" x14ac:dyDescent="0.25">
      <c r="B30" s="96" t="s">
        <v>62</v>
      </c>
      <c r="C30" s="97">
        <v>54</v>
      </c>
      <c r="D30" s="97">
        <v>21</v>
      </c>
      <c r="E30" s="97">
        <v>25</v>
      </c>
      <c r="F30" s="97">
        <v>41</v>
      </c>
      <c r="G30" s="97">
        <v>43</v>
      </c>
      <c r="H30" s="97">
        <v>45</v>
      </c>
      <c r="I30" s="98">
        <f t="shared" si="2"/>
        <v>4.6511627906976827E-2</v>
      </c>
      <c r="J30" s="97">
        <f t="shared" si="3"/>
        <v>2</v>
      </c>
      <c r="K30" s="98">
        <f>H30/H29</f>
        <v>0.703125</v>
      </c>
      <c r="L30" s="97">
        <v>12</v>
      </c>
      <c r="M30" s="97">
        <v>40</v>
      </c>
      <c r="N30" s="97">
        <v>41</v>
      </c>
      <c r="O30" s="97">
        <v>45</v>
      </c>
      <c r="P30" s="97">
        <v>45</v>
      </c>
      <c r="Q30" s="98">
        <f t="shared" si="0"/>
        <v>0</v>
      </c>
      <c r="R30" s="97">
        <f t="shared" si="1"/>
        <v>0</v>
      </c>
      <c r="S30" s="98">
        <f>P30/P29</f>
        <v>0.703125</v>
      </c>
    </row>
    <row r="31" spans="2:19" x14ac:dyDescent="0.25">
      <c r="B31" s="99" t="s">
        <v>63</v>
      </c>
      <c r="C31" s="53">
        <v>27</v>
      </c>
      <c r="D31" s="53">
        <v>11</v>
      </c>
      <c r="E31" s="53">
        <v>14</v>
      </c>
      <c r="F31" s="53">
        <v>25</v>
      </c>
      <c r="G31" s="53">
        <v>26</v>
      </c>
      <c r="H31" s="53">
        <v>28</v>
      </c>
      <c r="I31" s="100">
        <f t="shared" si="2"/>
        <v>7.6923076923076872E-2</v>
      </c>
      <c r="J31" s="53">
        <f t="shared" si="3"/>
        <v>2</v>
      </c>
      <c r="K31" s="100">
        <f>H31/H29</f>
        <v>0.4375</v>
      </c>
      <c r="L31" s="53">
        <v>5</v>
      </c>
      <c r="M31" s="53">
        <v>24</v>
      </c>
      <c r="N31" s="53">
        <v>25</v>
      </c>
      <c r="O31" s="53">
        <v>28</v>
      </c>
      <c r="P31" s="53">
        <v>28</v>
      </c>
      <c r="Q31" s="100">
        <f t="shared" si="0"/>
        <v>0</v>
      </c>
      <c r="R31" s="53">
        <f t="shared" si="1"/>
        <v>0</v>
      </c>
      <c r="S31" s="100">
        <f>P31/P29</f>
        <v>0.4375</v>
      </c>
    </row>
    <row r="32" spans="2:19" x14ac:dyDescent="0.25">
      <c r="B32" s="99" t="s">
        <v>64</v>
      </c>
      <c r="C32" s="53">
        <v>28</v>
      </c>
      <c r="D32" s="53">
        <v>10</v>
      </c>
      <c r="E32" s="53">
        <v>11</v>
      </c>
      <c r="F32" s="53">
        <v>16</v>
      </c>
      <c r="G32" s="53">
        <v>17</v>
      </c>
      <c r="H32" s="53">
        <v>17</v>
      </c>
      <c r="I32" s="100">
        <f t="shared" si="2"/>
        <v>0</v>
      </c>
      <c r="J32" s="53">
        <f t="shared" si="3"/>
        <v>0</v>
      </c>
      <c r="K32" s="100">
        <f>H32/H29</f>
        <v>0.265625</v>
      </c>
      <c r="L32" s="53">
        <v>7</v>
      </c>
      <c r="M32" s="53">
        <v>16</v>
      </c>
      <c r="N32" s="53">
        <v>16</v>
      </c>
      <c r="O32" s="53">
        <v>17</v>
      </c>
      <c r="P32" s="53">
        <v>17</v>
      </c>
      <c r="Q32" s="100">
        <f t="shared" si="0"/>
        <v>0</v>
      </c>
      <c r="R32" s="53">
        <f t="shared" si="1"/>
        <v>0</v>
      </c>
      <c r="S32" s="100">
        <f>P32/P29</f>
        <v>0.265625</v>
      </c>
    </row>
    <row r="33" spans="2:19" x14ac:dyDescent="0.25">
      <c r="B33" s="96" t="s">
        <v>65</v>
      </c>
      <c r="C33" s="97">
        <v>24</v>
      </c>
      <c r="D33" s="97">
        <v>12</v>
      </c>
      <c r="E33" s="97">
        <v>12</v>
      </c>
      <c r="F33" s="97">
        <v>18</v>
      </c>
      <c r="G33" s="97">
        <v>19</v>
      </c>
      <c r="H33" s="97">
        <v>19</v>
      </c>
      <c r="I33" s="98">
        <f t="shared" si="2"/>
        <v>0</v>
      </c>
      <c r="J33" s="97">
        <f t="shared" si="3"/>
        <v>0</v>
      </c>
      <c r="K33" s="98">
        <f>H33/H29</f>
        <v>0.296875</v>
      </c>
      <c r="L33" s="97">
        <v>10</v>
      </c>
      <c r="M33" s="97">
        <v>18</v>
      </c>
      <c r="N33" s="97">
        <v>19</v>
      </c>
      <c r="O33" s="97">
        <v>19</v>
      </c>
      <c r="P33" s="97">
        <v>19</v>
      </c>
      <c r="Q33" s="98">
        <f t="shared" si="0"/>
        <v>0</v>
      </c>
      <c r="R33" s="97">
        <f t="shared" si="1"/>
        <v>0</v>
      </c>
      <c r="S33" s="98">
        <f>P33/P29</f>
        <v>0.296875</v>
      </c>
    </row>
    <row r="34" spans="2:19" x14ac:dyDescent="0.25">
      <c r="B34" s="93" t="s">
        <v>51</v>
      </c>
      <c r="C34" s="101">
        <v>9</v>
      </c>
      <c r="D34" s="101">
        <v>4</v>
      </c>
      <c r="E34" s="101">
        <v>3</v>
      </c>
      <c r="F34" s="101">
        <v>5</v>
      </c>
      <c r="G34" s="101">
        <v>5</v>
      </c>
      <c r="H34" s="101">
        <v>6</v>
      </c>
      <c r="I34" s="102">
        <f t="shared" si="2"/>
        <v>0.19999999999999996</v>
      </c>
      <c r="J34" s="101">
        <f t="shared" si="3"/>
        <v>1</v>
      </c>
      <c r="K34" s="95">
        <f>H34/H34</f>
        <v>1</v>
      </c>
      <c r="L34" s="101">
        <v>3</v>
      </c>
      <c r="M34" s="101">
        <v>5</v>
      </c>
      <c r="N34" s="101">
        <v>5</v>
      </c>
      <c r="O34" s="101">
        <v>6</v>
      </c>
      <c r="P34" s="101">
        <v>6</v>
      </c>
      <c r="Q34" s="102">
        <f t="shared" si="0"/>
        <v>0</v>
      </c>
      <c r="R34" s="101">
        <f t="shared" si="1"/>
        <v>0</v>
      </c>
      <c r="S34" s="95">
        <f>P34/P34</f>
        <v>1</v>
      </c>
    </row>
    <row r="35" spans="2:19" x14ac:dyDescent="0.25">
      <c r="B35" s="96" t="s">
        <v>62</v>
      </c>
      <c r="C35" s="97">
        <v>9</v>
      </c>
      <c r="D35" s="97">
        <v>4</v>
      </c>
      <c r="E35" s="97">
        <v>3</v>
      </c>
      <c r="F35" s="97">
        <v>5</v>
      </c>
      <c r="G35" s="97">
        <v>5</v>
      </c>
      <c r="H35" s="97">
        <v>6</v>
      </c>
      <c r="I35" s="98">
        <f t="shared" si="2"/>
        <v>0.19999999999999996</v>
      </c>
      <c r="J35" s="97">
        <f t="shared" si="3"/>
        <v>1</v>
      </c>
      <c r="K35" s="98">
        <f>H35/H34</f>
        <v>1</v>
      </c>
      <c r="L35" s="97">
        <v>3</v>
      </c>
      <c r="M35" s="97">
        <v>5</v>
      </c>
      <c r="N35" s="97">
        <v>5</v>
      </c>
      <c r="O35" s="97">
        <v>6</v>
      </c>
      <c r="P35" s="97">
        <v>6</v>
      </c>
      <c r="Q35" s="98">
        <f t="shared" si="0"/>
        <v>0</v>
      </c>
      <c r="R35" s="97">
        <f t="shared" si="1"/>
        <v>0</v>
      </c>
      <c r="S35" s="98">
        <f>P35/P34</f>
        <v>1</v>
      </c>
    </row>
    <row r="36" spans="2:19" x14ac:dyDescent="0.25">
      <c r="B36" s="93" t="s">
        <v>52</v>
      </c>
      <c r="C36" s="101">
        <v>15</v>
      </c>
      <c r="D36" s="101">
        <v>6</v>
      </c>
      <c r="E36" s="101">
        <v>7</v>
      </c>
      <c r="F36" s="101">
        <v>11</v>
      </c>
      <c r="G36" s="101">
        <v>12</v>
      </c>
      <c r="H36" s="101">
        <v>12</v>
      </c>
      <c r="I36" s="102">
        <f t="shared" si="2"/>
        <v>0</v>
      </c>
      <c r="J36" s="101">
        <f t="shared" si="3"/>
        <v>0</v>
      </c>
      <c r="K36" s="102">
        <f>H36/H36</f>
        <v>1</v>
      </c>
      <c r="L36" s="101">
        <v>4</v>
      </c>
      <c r="M36" s="101">
        <v>10</v>
      </c>
      <c r="N36" s="101">
        <v>12</v>
      </c>
      <c r="O36" s="101">
        <v>12</v>
      </c>
      <c r="P36" s="101">
        <v>13</v>
      </c>
      <c r="Q36" s="102">
        <f t="shared" si="0"/>
        <v>8.3333333333333259E-2</v>
      </c>
      <c r="R36" s="101">
        <f t="shared" si="1"/>
        <v>1</v>
      </c>
      <c r="S36" s="102">
        <f>P36/P36</f>
        <v>1</v>
      </c>
    </row>
    <row r="37" spans="2:19" x14ac:dyDescent="0.25">
      <c r="B37" s="96" t="s">
        <v>62</v>
      </c>
      <c r="C37" s="97">
        <v>5</v>
      </c>
      <c r="D37" s="97">
        <v>2</v>
      </c>
      <c r="E37" s="97">
        <v>3</v>
      </c>
      <c r="F37" s="97">
        <v>6</v>
      </c>
      <c r="G37" s="97">
        <v>6</v>
      </c>
      <c r="H37" s="97">
        <v>6</v>
      </c>
      <c r="I37" s="98">
        <f t="shared" si="2"/>
        <v>0</v>
      </c>
      <c r="J37" s="97">
        <f t="shared" si="3"/>
        <v>0</v>
      </c>
      <c r="K37" s="98">
        <f>H37/H36</f>
        <v>0.5</v>
      </c>
      <c r="L37" s="97">
        <v>2</v>
      </c>
      <c r="M37" s="97">
        <v>5</v>
      </c>
      <c r="N37" s="97">
        <v>6</v>
      </c>
      <c r="O37" s="97">
        <v>6</v>
      </c>
      <c r="P37" s="97">
        <v>7</v>
      </c>
      <c r="Q37" s="98">
        <f t="shared" si="0"/>
        <v>0.16666666666666674</v>
      </c>
      <c r="R37" s="97">
        <f t="shared" si="1"/>
        <v>1</v>
      </c>
      <c r="S37" s="98">
        <f>P37/P36</f>
        <v>0.53846153846153844</v>
      </c>
    </row>
    <row r="38" spans="2:19" x14ac:dyDescent="0.25">
      <c r="B38" s="96" t="s">
        <v>65</v>
      </c>
      <c r="C38" s="97">
        <v>10</v>
      </c>
      <c r="D38" s="97">
        <v>3</v>
      </c>
      <c r="E38" s="97">
        <v>3</v>
      </c>
      <c r="F38" s="97">
        <v>5</v>
      </c>
      <c r="G38" s="97">
        <v>6</v>
      </c>
      <c r="H38" s="97">
        <v>6</v>
      </c>
      <c r="I38" s="98">
        <f t="shared" si="2"/>
        <v>0</v>
      </c>
      <c r="J38" s="97">
        <f t="shared" si="3"/>
        <v>0</v>
      </c>
      <c r="K38" s="98">
        <f>H38/H36</f>
        <v>0.5</v>
      </c>
      <c r="L38" s="97">
        <v>2</v>
      </c>
      <c r="M38" s="97">
        <v>5</v>
      </c>
      <c r="N38" s="97">
        <v>6</v>
      </c>
      <c r="O38" s="97">
        <v>6</v>
      </c>
      <c r="P38" s="97">
        <v>6</v>
      </c>
      <c r="Q38" s="98">
        <f t="shared" si="0"/>
        <v>0</v>
      </c>
      <c r="R38" s="97">
        <f t="shared" si="1"/>
        <v>0</v>
      </c>
      <c r="S38" s="98">
        <f>P38/P36</f>
        <v>0.46153846153846156</v>
      </c>
    </row>
    <row r="39" spans="2:19" x14ac:dyDescent="0.25">
      <c r="B39" s="93" t="s">
        <v>53</v>
      </c>
      <c r="C39" s="101">
        <v>23</v>
      </c>
      <c r="D39" s="101">
        <v>11</v>
      </c>
      <c r="E39" s="101">
        <v>12</v>
      </c>
      <c r="F39" s="101">
        <v>17</v>
      </c>
      <c r="G39" s="101">
        <v>19</v>
      </c>
      <c r="H39" s="101">
        <v>20</v>
      </c>
      <c r="I39" s="102">
        <f t="shared" si="2"/>
        <v>5.2631578947368363E-2</v>
      </c>
      <c r="J39" s="101">
        <f t="shared" si="3"/>
        <v>1</v>
      </c>
      <c r="K39" s="95">
        <f>H39/H39</f>
        <v>1</v>
      </c>
      <c r="L39" s="101">
        <v>12</v>
      </c>
      <c r="M39" s="101">
        <v>17</v>
      </c>
      <c r="N39" s="101">
        <v>19</v>
      </c>
      <c r="O39" s="101">
        <v>20</v>
      </c>
      <c r="P39" s="101">
        <v>20</v>
      </c>
      <c r="Q39" s="102">
        <f t="shared" si="0"/>
        <v>0</v>
      </c>
      <c r="R39" s="101">
        <f t="shared" si="1"/>
        <v>0</v>
      </c>
      <c r="S39" s="95">
        <f>P39/P39</f>
        <v>1</v>
      </c>
    </row>
    <row r="40" spans="2:19" x14ac:dyDescent="0.25">
      <c r="B40" s="96" t="s">
        <v>62</v>
      </c>
      <c r="C40" s="97">
        <v>23</v>
      </c>
      <c r="D40" s="97">
        <v>11</v>
      </c>
      <c r="E40" s="97">
        <v>12</v>
      </c>
      <c r="F40" s="97">
        <v>17</v>
      </c>
      <c r="G40" s="97">
        <v>19</v>
      </c>
      <c r="H40" s="97">
        <v>20</v>
      </c>
      <c r="I40" s="98">
        <f t="shared" si="2"/>
        <v>5.2631578947368363E-2</v>
      </c>
      <c r="J40" s="97">
        <f t="shared" si="3"/>
        <v>1</v>
      </c>
      <c r="K40" s="98">
        <f>H40/H39</f>
        <v>1</v>
      </c>
      <c r="L40" s="97">
        <v>12</v>
      </c>
      <c r="M40" s="97">
        <v>17</v>
      </c>
      <c r="N40" s="97">
        <v>19</v>
      </c>
      <c r="O40" s="97">
        <v>20</v>
      </c>
      <c r="P40" s="97">
        <v>20</v>
      </c>
      <c r="Q40" s="98">
        <f t="shared" si="0"/>
        <v>0</v>
      </c>
      <c r="R40" s="97">
        <f t="shared" si="1"/>
        <v>0</v>
      </c>
      <c r="S40" s="98">
        <f>P40/P39</f>
        <v>1</v>
      </c>
    </row>
    <row r="41" spans="2:19" x14ac:dyDescent="0.25">
      <c r="B41" s="99" t="s">
        <v>63</v>
      </c>
      <c r="C41" s="53">
        <v>5</v>
      </c>
      <c r="D41" s="53">
        <v>4</v>
      </c>
      <c r="E41" s="53">
        <v>7</v>
      </c>
      <c r="F41" s="53">
        <v>7</v>
      </c>
      <c r="G41" s="53">
        <v>7</v>
      </c>
      <c r="H41" s="53">
        <v>7</v>
      </c>
      <c r="I41" s="100">
        <f t="shared" si="2"/>
        <v>0</v>
      </c>
      <c r="J41" s="53">
        <f t="shared" si="3"/>
        <v>0</v>
      </c>
      <c r="K41" s="100">
        <f>H41/H39</f>
        <v>0.35</v>
      </c>
      <c r="L41" s="53">
        <v>7</v>
      </c>
      <c r="M41" s="53">
        <v>7</v>
      </c>
      <c r="N41" s="53">
        <v>7</v>
      </c>
      <c r="O41" s="53">
        <v>7</v>
      </c>
      <c r="P41" s="53">
        <v>8</v>
      </c>
      <c r="Q41" s="100">
        <f t="shared" si="0"/>
        <v>0.14285714285714279</v>
      </c>
      <c r="R41" s="53">
        <f t="shared" si="1"/>
        <v>1</v>
      </c>
      <c r="S41" s="100">
        <f>P41/P39</f>
        <v>0.4</v>
      </c>
    </row>
    <row r="42" spans="2:19" x14ac:dyDescent="0.25">
      <c r="B42" s="99" t="s">
        <v>64</v>
      </c>
      <c r="C42" s="53">
        <v>18</v>
      </c>
      <c r="D42" s="53">
        <v>7</v>
      </c>
      <c r="E42" s="53">
        <v>6</v>
      </c>
      <c r="F42" s="53">
        <v>10</v>
      </c>
      <c r="G42" s="53">
        <v>12</v>
      </c>
      <c r="H42" s="53">
        <v>13</v>
      </c>
      <c r="I42" s="100">
        <f t="shared" si="2"/>
        <v>8.3333333333333259E-2</v>
      </c>
      <c r="J42" s="53">
        <f t="shared" si="3"/>
        <v>1</v>
      </c>
      <c r="K42" s="100">
        <f>H42/H39</f>
        <v>0.65</v>
      </c>
      <c r="L42" s="53">
        <v>5</v>
      </c>
      <c r="M42" s="53">
        <v>10</v>
      </c>
      <c r="N42" s="53">
        <v>12</v>
      </c>
      <c r="O42" s="53">
        <v>13</v>
      </c>
      <c r="P42" s="53">
        <v>12</v>
      </c>
      <c r="Q42" s="100">
        <f t="shared" si="0"/>
        <v>-7.6923076923076872E-2</v>
      </c>
      <c r="R42" s="53">
        <f t="shared" si="1"/>
        <v>-1</v>
      </c>
      <c r="S42" s="100">
        <f>P42/P39</f>
        <v>0.6</v>
      </c>
    </row>
    <row r="43" spans="2:19" x14ac:dyDescent="0.25">
      <c r="B43" s="93" t="s">
        <v>54</v>
      </c>
      <c r="C43" s="101">
        <v>19</v>
      </c>
      <c r="D43" s="101">
        <v>9</v>
      </c>
      <c r="E43" s="101">
        <v>11</v>
      </c>
      <c r="F43" s="101">
        <v>14</v>
      </c>
      <c r="G43" s="101">
        <v>14</v>
      </c>
      <c r="H43" s="101">
        <v>14</v>
      </c>
      <c r="I43" s="102">
        <f t="shared" si="2"/>
        <v>0</v>
      </c>
      <c r="J43" s="101">
        <f t="shared" si="3"/>
        <v>0</v>
      </c>
      <c r="K43" s="95">
        <f>H43/H43</f>
        <v>1</v>
      </c>
      <c r="L43" s="101">
        <v>8</v>
      </c>
      <c r="M43" s="101">
        <v>14</v>
      </c>
      <c r="N43" s="101">
        <v>13</v>
      </c>
      <c r="O43" s="101">
        <v>14</v>
      </c>
      <c r="P43" s="101">
        <v>15</v>
      </c>
      <c r="Q43" s="102">
        <f t="shared" si="0"/>
        <v>7.1428571428571397E-2</v>
      </c>
      <c r="R43" s="101">
        <f t="shared" si="1"/>
        <v>1</v>
      </c>
      <c r="S43" s="95">
        <f>P43/P43</f>
        <v>1</v>
      </c>
    </row>
    <row r="44" spans="2:19" x14ac:dyDescent="0.25">
      <c r="B44" s="96" t="s">
        <v>62</v>
      </c>
      <c r="C44" s="97">
        <v>7</v>
      </c>
      <c r="D44" s="97">
        <v>4</v>
      </c>
      <c r="E44" s="97">
        <v>5</v>
      </c>
      <c r="F44" s="97">
        <v>8</v>
      </c>
      <c r="G44" s="97">
        <v>8</v>
      </c>
      <c r="H44" s="97">
        <v>8</v>
      </c>
      <c r="I44" s="98">
        <f t="shared" si="2"/>
        <v>0</v>
      </c>
      <c r="J44" s="97">
        <f t="shared" si="3"/>
        <v>0</v>
      </c>
      <c r="K44" s="98">
        <f>H44/H43</f>
        <v>0.5714285714285714</v>
      </c>
      <c r="L44" s="97">
        <v>3</v>
      </c>
      <c r="M44" s="97">
        <v>8</v>
      </c>
      <c r="N44" s="97">
        <v>7</v>
      </c>
      <c r="O44" s="97">
        <v>8</v>
      </c>
      <c r="P44" s="97">
        <v>8</v>
      </c>
      <c r="Q44" s="98">
        <f t="shared" si="0"/>
        <v>0</v>
      </c>
      <c r="R44" s="97">
        <f t="shared" si="1"/>
        <v>0</v>
      </c>
      <c r="S44" s="98">
        <f>P44/P43</f>
        <v>0.53333333333333333</v>
      </c>
    </row>
    <row r="45" spans="2:19" x14ac:dyDescent="0.25">
      <c r="B45" s="99" t="s">
        <v>63</v>
      </c>
      <c r="C45" s="53">
        <v>5</v>
      </c>
      <c r="D45" s="53">
        <v>0</v>
      </c>
      <c r="E45" s="53">
        <v>4</v>
      </c>
      <c r="F45" s="53">
        <v>6</v>
      </c>
      <c r="G45" s="53">
        <v>6</v>
      </c>
      <c r="H45" s="53">
        <v>6</v>
      </c>
      <c r="I45" s="100">
        <f t="shared" si="2"/>
        <v>0</v>
      </c>
      <c r="J45" s="53">
        <f t="shared" si="3"/>
        <v>0</v>
      </c>
      <c r="K45" s="100">
        <f>H45/H43</f>
        <v>0.42857142857142855</v>
      </c>
      <c r="L45" s="53">
        <v>0</v>
      </c>
      <c r="M45" s="53">
        <v>6</v>
      </c>
      <c r="N45" s="53">
        <v>5</v>
      </c>
      <c r="O45" s="53">
        <v>6</v>
      </c>
      <c r="P45" s="53">
        <v>6</v>
      </c>
      <c r="Q45" s="100">
        <f t="shared" si="0"/>
        <v>0</v>
      </c>
      <c r="R45" s="53">
        <f t="shared" si="1"/>
        <v>0</v>
      </c>
      <c r="S45" s="100">
        <f>P45/P43</f>
        <v>0.4</v>
      </c>
    </row>
    <row r="46" spans="2:19" x14ac:dyDescent="0.25">
      <c r="B46" s="99" t="s">
        <v>64</v>
      </c>
      <c r="C46" s="53">
        <v>2</v>
      </c>
      <c r="D46" s="53">
        <v>0</v>
      </c>
      <c r="E46" s="53">
        <v>2</v>
      </c>
      <c r="F46" s="53">
        <v>2</v>
      </c>
      <c r="G46" s="53">
        <v>2</v>
      </c>
      <c r="H46" s="53">
        <v>2</v>
      </c>
      <c r="I46" s="100">
        <f t="shared" si="2"/>
        <v>0</v>
      </c>
      <c r="J46" s="53">
        <f t="shared" si="3"/>
        <v>0</v>
      </c>
      <c r="K46" s="100">
        <f>H46/H43</f>
        <v>0.14285714285714285</v>
      </c>
      <c r="L46" s="53">
        <v>0</v>
      </c>
      <c r="M46" s="53">
        <v>2</v>
      </c>
      <c r="N46" s="53">
        <v>2</v>
      </c>
      <c r="O46" s="53">
        <v>2</v>
      </c>
      <c r="P46" s="53">
        <v>2</v>
      </c>
      <c r="Q46" s="100">
        <f t="shared" si="0"/>
        <v>0</v>
      </c>
      <c r="R46" s="53">
        <f t="shared" si="1"/>
        <v>0</v>
      </c>
      <c r="S46" s="100">
        <f>P46/P43</f>
        <v>0.13333333333333333</v>
      </c>
    </row>
    <row r="47" spans="2:19" x14ac:dyDescent="0.25">
      <c r="B47" s="96" t="s">
        <v>65</v>
      </c>
      <c r="C47" s="97">
        <v>12</v>
      </c>
      <c r="D47" s="97">
        <v>5</v>
      </c>
      <c r="E47" s="97">
        <v>6</v>
      </c>
      <c r="F47" s="97">
        <v>6</v>
      </c>
      <c r="G47" s="97">
        <v>6</v>
      </c>
      <c r="H47" s="97">
        <v>6</v>
      </c>
      <c r="I47" s="98">
        <f t="shared" si="2"/>
        <v>0</v>
      </c>
      <c r="J47" s="97">
        <f t="shared" si="3"/>
        <v>0</v>
      </c>
      <c r="K47" s="98">
        <f>H47/H43</f>
        <v>0.42857142857142855</v>
      </c>
      <c r="L47" s="97">
        <v>5</v>
      </c>
      <c r="M47" s="97">
        <v>6</v>
      </c>
      <c r="N47" s="97">
        <v>6</v>
      </c>
      <c r="O47" s="97">
        <v>6</v>
      </c>
      <c r="P47" s="97">
        <v>7</v>
      </c>
      <c r="Q47" s="98">
        <f t="shared" si="0"/>
        <v>0.16666666666666674</v>
      </c>
      <c r="R47" s="97">
        <f t="shared" si="1"/>
        <v>1</v>
      </c>
      <c r="S47" s="98">
        <f>P47/P43</f>
        <v>0.46666666666666667</v>
      </c>
    </row>
    <row r="48" spans="2:19" x14ac:dyDescent="0.25">
      <c r="B48" s="93" t="s">
        <v>55</v>
      </c>
      <c r="C48" s="101">
        <v>22</v>
      </c>
      <c r="D48" s="101">
        <v>11</v>
      </c>
      <c r="E48" s="101">
        <v>13</v>
      </c>
      <c r="F48" s="101">
        <v>16</v>
      </c>
      <c r="G48" s="101">
        <v>16</v>
      </c>
      <c r="H48" s="101">
        <v>18</v>
      </c>
      <c r="I48" s="102">
        <f t="shared" si="2"/>
        <v>0.125</v>
      </c>
      <c r="J48" s="101">
        <f t="shared" si="3"/>
        <v>2</v>
      </c>
      <c r="K48" s="95">
        <f>H48/H48</f>
        <v>1</v>
      </c>
      <c r="L48" s="101">
        <v>11</v>
      </c>
      <c r="M48" s="101">
        <v>16</v>
      </c>
      <c r="N48" s="101">
        <v>16</v>
      </c>
      <c r="O48" s="101">
        <v>18</v>
      </c>
      <c r="P48" s="101">
        <v>19</v>
      </c>
      <c r="Q48" s="102">
        <f t="shared" si="0"/>
        <v>5.555555555555558E-2</v>
      </c>
      <c r="R48" s="101">
        <f t="shared" si="1"/>
        <v>1</v>
      </c>
      <c r="S48" s="95">
        <f>P48/P48</f>
        <v>1</v>
      </c>
    </row>
    <row r="49" spans="2:19" x14ac:dyDescent="0.25">
      <c r="B49" s="96" t="s">
        <v>62</v>
      </c>
      <c r="C49" s="97">
        <v>18</v>
      </c>
      <c r="D49" s="97">
        <v>9</v>
      </c>
      <c r="E49" s="97">
        <v>12</v>
      </c>
      <c r="F49" s="97">
        <v>14</v>
      </c>
      <c r="G49" s="97">
        <v>13</v>
      </c>
      <c r="H49" s="97">
        <v>15</v>
      </c>
      <c r="I49" s="98">
        <f t="shared" si="2"/>
        <v>0.15384615384615374</v>
      </c>
      <c r="J49" s="97">
        <f t="shared" si="3"/>
        <v>2</v>
      </c>
      <c r="K49" s="98">
        <f>H49/H48</f>
        <v>0.83333333333333337</v>
      </c>
      <c r="L49" s="97">
        <v>10</v>
      </c>
      <c r="M49" s="97">
        <v>14</v>
      </c>
      <c r="N49" s="97">
        <v>13</v>
      </c>
      <c r="O49" s="97">
        <v>15</v>
      </c>
      <c r="P49" s="97">
        <v>16</v>
      </c>
      <c r="Q49" s="98">
        <f t="shared" si="0"/>
        <v>6.6666666666666652E-2</v>
      </c>
      <c r="R49" s="97">
        <f t="shared" si="1"/>
        <v>1</v>
      </c>
      <c r="S49" s="98">
        <f>P49/P48</f>
        <v>0.84210526315789469</v>
      </c>
    </row>
    <row r="50" spans="2:19" x14ac:dyDescent="0.25">
      <c r="B50" s="99" t="s">
        <v>63</v>
      </c>
      <c r="C50" s="53">
        <v>9</v>
      </c>
      <c r="D50" s="53">
        <v>5</v>
      </c>
      <c r="E50" s="53">
        <v>8</v>
      </c>
      <c r="F50" s="53">
        <v>8</v>
      </c>
      <c r="G50" s="53">
        <v>8</v>
      </c>
      <c r="H50" s="53">
        <v>8</v>
      </c>
      <c r="I50" s="100">
        <f t="shared" si="2"/>
        <v>0</v>
      </c>
      <c r="J50" s="53">
        <f t="shared" si="3"/>
        <v>0</v>
      </c>
      <c r="K50" s="100">
        <f>H50/H48</f>
        <v>0.44444444444444442</v>
      </c>
      <c r="L50" s="53">
        <v>7</v>
      </c>
      <c r="M50" s="53">
        <v>8</v>
      </c>
      <c r="N50" s="53">
        <v>8</v>
      </c>
      <c r="O50" s="53">
        <v>8</v>
      </c>
      <c r="P50" s="53">
        <v>8</v>
      </c>
      <c r="Q50" s="100">
        <f t="shared" si="0"/>
        <v>0</v>
      </c>
      <c r="R50" s="53">
        <f t="shared" si="1"/>
        <v>0</v>
      </c>
      <c r="S50" s="100">
        <f>P50/P48</f>
        <v>0.42105263157894735</v>
      </c>
    </row>
    <row r="51" spans="2:19" x14ac:dyDescent="0.25">
      <c r="B51" s="99" t="s">
        <v>64</v>
      </c>
      <c r="C51" s="53">
        <v>9</v>
      </c>
      <c r="D51" s="53">
        <v>4</v>
      </c>
      <c r="E51" s="53">
        <v>4</v>
      </c>
      <c r="F51" s="53">
        <v>6</v>
      </c>
      <c r="G51" s="53">
        <v>5</v>
      </c>
      <c r="H51" s="53">
        <v>7</v>
      </c>
      <c r="I51" s="100">
        <f t="shared" si="2"/>
        <v>0.39999999999999991</v>
      </c>
      <c r="J51" s="53">
        <f t="shared" si="3"/>
        <v>2</v>
      </c>
      <c r="K51" s="100">
        <f>H51/H48</f>
        <v>0.3888888888888889</v>
      </c>
      <c r="L51" s="53">
        <v>3</v>
      </c>
      <c r="M51" s="53">
        <v>6</v>
      </c>
      <c r="N51" s="53">
        <v>5</v>
      </c>
      <c r="O51" s="53">
        <v>7</v>
      </c>
      <c r="P51" s="53">
        <v>8</v>
      </c>
      <c r="Q51" s="100">
        <f t="shared" si="0"/>
        <v>0.14285714285714279</v>
      </c>
      <c r="R51" s="53">
        <f t="shared" si="1"/>
        <v>1</v>
      </c>
      <c r="S51" s="100">
        <f>P51/P48</f>
        <v>0.42105263157894735</v>
      </c>
    </row>
    <row r="52" spans="2:19" x14ac:dyDescent="0.25">
      <c r="B52" s="96" t="s">
        <v>65</v>
      </c>
      <c r="C52" s="97">
        <v>5</v>
      </c>
      <c r="D52" s="97">
        <v>2</v>
      </c>
      <c r="E52" s="97">
        <v>2</v>
      </c>
      <c r="F52" s="97">
        <v>3</v>
      </c>
      <c r="G52" s="97">
        <v>4</v>
      </c>
      <c r="H52" s="97">
        <v>4</v>
      </c>
      <c r="I52" s="98">
        <f t="shared" si="2"/>
        <v>0</v>
      </c>
      <c r="J52" s="97">
        <f t="shared" si="3"/>
        <v>0</v>
      </c>
      <c r="K52" s="98">
        <f>H52/H48</f>
        <v>0.22222222222222221</v>
      </c>
      <c r="L52" s="97">
        <v>2</v>
      </c>
      <c r="M52" s="97">
        <v>3</v>
      </c>
      <c r="N52" s="97">
        <v>4</v>
      </c>
      <c r="O52" s="97">
        <v>4</v>
      </c>
      <c r="P52" s="97">
        <v>4</v>
      </c>
      <c r="Q52" s="98">
        <f t="shared" si="0"/>
        <v>0</v>
      </c>
      <c r="R52" s="97">
        <f t="shared" si="1"/>
        <v>0</v>
      </c>
      <c r="S52" s="98">
        <f>P52/P48</f>
        <v>0.21052631578947367</v>
      </c>
    </row>
    <row r="53" spans="2:19" ht="4.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4"/>
      <c r="K53" s="106"/>
      <c r="L53" s="104"/>
      <c r="M53" s="104"/>
      <c r="N53" s="104"/>
      <c r="O53" s="104"/>
      <c r="P53" s="106"/>
      <c r="Q53" s="106"/>
      <c r="R53" s="106"/>
    </row>
    <row r="54" spans="2:19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1EC31-7164-4D21-B977-F31C40322656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8F24F-8189-47B1-A793-73B0F3392047}">
  <sheetPr>
    <tabColor theme="7" tint="0.79998168889431442"/>
  </sheetPr>
  <dimension ref="A4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9" t="s">
        <v>230</v>
      </c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1" t="s">
        <v>70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</row>
    <row r="7" spans="1:15" ht="22.5" thickTop="1" thickBot="1" x14ac:dyDescent="0.3">
      <c r="B7" s="111"/>
      <c r="C7" s="303">
        <f>E7-1</f>
        <v>2020</v>
      </c>
      <c r="D7" s="304"/>
      <c r="E7" s="305">
        <f>G7-1</f>
        <v>2021</v>
      </c>
      <c r="F7" s="304"/>
      <c r="G7" s="305">
        <f>I7-1</f>
        <v>2022</v>
      </c>
      <c r="H7" s="304"/>
      <c r="I7" s="305">
        <f>K7-1</f>
        <v>2023</v>
      </c>
      <c r="J7" s="304"/>
      <c r="K7" s="305">
        <f>M7-1</f>
        <v>2024</v>
      </c>
      <c r="L7" s="304"/>
      <c r="M7" s="305">
        <v>2025</v>
      </c>
      <c r="N7" s="306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",RIGHT(E7,2),"/",RIGHT(E7-1,2))</f>
        <v>var 21/20</v>
      </c>
      <c r="G8" s="118" t="s">
        <v>71</v>
      </c>
      <c r="H8" s="117" t="str">
        <f>CONCATENATE("var ",RIGHT(G7,2),"/",RIGHT(G7-1,2))</f>
        <v>var 22/21</v>
      </c>
      <c r="I8" s="118" t="s">
        <v>71</v>
      </c>
      <c r="J8" s="117" t="str">
        <f>CONCATENATE("var ",RIGHT(I7,2),"/",RIGHT(I7-1,2))</f>
        <v>var 23/22</v>
      </c>
      <c r="K8" s="118" t="s">
        <v>71</v>
      </c>
      <c r="L8" s="117" t="str">
        <f>CONCATENATE("var ",RIGHT(K7,2),"/",RIGHT(K7-1,2))</f>
        <v>var 24/23</v>
      </c>
      <c r="M8" s="118" t="s">
        <v>71</v>
      </c>
      <c r="N8" s="117" t="str">
        <f>CONCATENATE("var ",RIGHT(M7,2),"/",RIGHT(M7-1,2))</f>
        <v>var 25/24</v>
      </c>
    </row>
    <row r="9" spans="1:15" x14ac:dyDescent="0.25">
      <c r="A9" s="1" t="s">
        <v>72</v>
      </c>
      <c r="B9" s="119" t="s">
        <v>73</v>
      </c>
      <c r="C9" s="120">
        <v>3774</v>
      </c>
      <c r="D9" s="121">
        <v>-0.24820717131474102</v>
      </c>
      <c r="E9" s="120">
        <v>596</v>
      </c>
      <c r="F9" s="121">
        <f t="shared" ref="F9:L21" si="0">IFERROR(E9/C9-1,"-")</f>
        <v>-0.84207737148913619</v>
      </c>
      <c r="G9" s="120">
        <v>2563</v>
      </c>
      <c r="H9" s="121">
        <f>IFERROR(G9/E9-1,"-")</f>
        <v>3.300335570469799</v>
      </c>
      <c r="I9" s="120">
        <v>6916</v>
      </c>
      <c r="J9" s="121">
        <f t="shared" si="0"/>
        <v>1.6984003121342175</v>
      </c>
      <c r="K9" s="120">
        <v>4476</v>
      </c>
      <c r="L9" s="121">
        <f t="shared" si="0"/>
        <v>-0.35280508964719492</v>
      </c>
      <c r="M9" s="120">
        <v>4609</v>
      </c>
      <c r="N9" s="121">
        <f>IFERROR(M9/K9-1,"-")</f>
        <v>2.9714030384271561E-2</v>
      </c>
    </row>
    <row r="10" spans="1:15" x14ac:dyDescent="0.25">
      <c r="A10" s="1" t="s">
        <v>74</v>
      </c>
      <c r="B10" s="119" t="s">
        <v>75</v>
      </c>
      <c r="C10" s="120">
        <v>4632</v>
      </c>
      <c r="D10" s="121">
        <v>0.22507273208145984</v>
      </c>
      <c r="E10" s="120">
        <v>335</v>
      </c>
      <c r="F10" s="121">
        <f t="shared" si="0"/>
        <v>-0.92767702936096719</v>
      </c>
      <c r="G10" s="120">
        <v>2789</v>
      </c>
      <c r="H10" s="121">
        <f t="shared" si="0"/>
        <v>7.325373134328359</v>
      </c>
      <c r="I10" s="120">
        <v>4514</v>
      </c>
      <c r="J10" s="121">
        <f t="shared" si="0"/>
        <v>0.61850125493008257</v>
      </c>
      <c r="K10" s="120">
        <v>4771</v>
      </c>
      <c r="L10" s="121">
        <f t="shared" si="0"/>
        <v>5.6933983163491408E-2</v>
      </c>
      <c r="M10" s="120">
        <v>3980</v>
      </c>
      <c r="N10" s="121">
        <f>IFERROR(M10/K10-1,"-")</f>
        <v>-0.16579333473066438</v>
      </c>
    </row>
    <row r="11" spans="1:15" x14ac:dyDescent="0.25">
      <c r="A11" s="1" t="s">
        <v>76</v>
      </c>
      <c r="B11" s="119" t="s">
        <v>77</v>
      </c>
      <c r="C11" s="120">
        <v>1664</v>
      </c>
      <c r="D11" s="121">
        <v>-0.63185840707964602</v>
      </c>
      <c r="E11" s="120">
        <v>838</v>
      </c>
      <c r="F11" s="121">
        <f t="shared" si="0"/>
        <v>-0.49639423076923073</v>
      </c>
      <c r="G11" s="120">
        <v>3577</v>
      </c>
      <c r="H11" s="121">
        <f t="shared" si="0"/>
        <v>3.2684964200477324</v>
      </c>
      <c r="I11" s="120">
        <v>4873</v>
      </c>
      <c r="J11" s="121">
        <f t="shared" si="0"/>
        <v>0.36231478892927038</v>
      </c>
      <c r="K11" s="120">
        <v>5862</v>
      </c>
      <c r="L11" s="121">
        <f t="shared" si="0"/>
        <v>0.20295505848553264</v>
      </c>
      <c r="M11" s="120">
        <v>4020</v>
      </c>
      <c r="N11" s="121">
        <f>IFERROR(M11/K11-1,"-")</f>
        <v>-0.31422722620266119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596</v>
      </c>
      <c r="F12" s="121" t="str">
        <f t="shared" si="0"/>
        <v>-</v>
      </c>
      <c r="G12" s="120">
        <v>2979</v>
      </c>
      <c r="H12" s="121">
        <f t="shared" si="0"/>
        <v>3.9983221476510069</v>
      </c>
      <c r="I12" s="120">
        <v>4452</v>
      </c>
      <c r="J12" s="121">
        <f t="shared" si="0"/>
        <v>0.49446122860020147</v>
      </c>
      <c r="K12" s="120">
        <v>3875</v>
      </c>
      <c r="L12" s="121">
        <f t="shared" si="0"/>
        <v>-0.12960467205750226</v>
      </c>
      <c r="M12" s="120">
        <v>3213</v>
      </c>
      <c r="N12" s="121">
        <f>IFERROR(M12/K12-1,"-")</f>
        <v>-0.17083870967741932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1098</v>
      </c>
      <c r="F13" s="121" t="str">
        <f t="shared" si="0"/>
        <v>-</v>
      </c>
      <c r="G13" s="120">
        <v>2392</v>
      </c>
      <c r="H13" s="121">
        <f t="shared" si="0"/>
        <v>1.1785063752276868</v>
      </c>
      <c r="I13" s="120">
        <v>3611</v>
      </c>
      <c r="J13" s="121">
        <f t="shared" si="0"/>
        <v>0.50961538461538458</v>
      </c>
      <c r="K13" s="120">
        <v>1870</v>
      </c>
      <c r="L13" s="121">
        <f t="shared" si="0"/>
        <v>-0.48213791193575184</v>
      </c>
      <c r="M13" s="120">
        <v>2625</v>
      </c>
      <c r="N13" s="121">
        <f>IFERROR(M13/K13-1,"-")</f>
        <v>0.40374331550802145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1595</v>
      </c>
      <c r="F14" s="121" t="str">
        <f t="shared" si="0"/>
        <v>-</v>
      </c>
      <c r="G14" s="120">
        <v>2523</v>
      </c>
      <c r="H14" s="121">
        <f t="shared" si="0"/>
        <v>0.58181818181818179</v>
      </c>
      <c r="I14" s="120">
        <v>3080</v>
      </c>
      <c r="J14" s="121">
        <f t="shared" si="0"/>
        <v>0.22076892588188657</v>
      </c>
      <c r="K14" s="120">
        <v>2377</v>
      </c>
      <c r="L14" s="121">
        <f t="shared" si="0"/>
        <v>-0.22824675324675325</v>
      </c>
      <c r="M14" s="120"/>
      <c r="N14" s="121"/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1838</v>
      </c>
      <c r="F15" s="121" t="str">
        <f t="shared" si="0"/>
        <v>-</v>
      </c>
      <c r="G15" s="120">
        <v>2342</v>
      </c>
      <c r="H15" s="121">
        <f t="shared" si="0"/>
        <v>0.27421109902067475</v>
      </c>
      <c r="I15" s="120">
        <v>2800</v>
      </c>
      <c r="J15" s="121">
        <f t="shared" si="0"/>
        <v>0.19555935098206656</v>
      </c>
      <c r="K15" s="120">
        <v>2508</v>
      </c>
      <c r="L15" s="121">
        <f t="shared" si="0"/>
        <v>-0.10428571428571431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1055</v>
      </c>
      <c r="D16" s="121">
        <v>-0.69925883694412772</v>
      </c>
      <c r="E16" s="120">
        <v>2316</v>
      </c>
      <c r="F16" s="121">
        <f t="shared" si="0"/>
        <v>1.195260663507109</v>
      </c>
      <c r="G16" s="120">
        <v>3343</v>
      </c>
      <c r="H16" s="121">
        <f t="shared" si="0"/>
        <v>0.44343696027633861</v>
      </c>
      <c r="I16" s="120">
        <v>3080</v>
      </c>
      <c r="J16" s="121">
        <f t="shared" si="0"/>
        <v>-7.8671851630272238E-2</v>
      </c>
      <c r="K16" s="120">
        <v>3161</v>
      </c>
      <c r="L16" s="121">
        <f t="shared" si="0"/>
        <v>2.6298701298701266E-2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220</v>
      </c>
      <c r="D17" s="121">
        <v>-0.9370349170005724</v>
      </c>
      <c r="E17" s="120">
        <v>2289</v>
      </c>
      <c r="F17" s="121">
        <f t="shared" si="0"/>
        <v>9.4045454545454543</v>
      </c>
      <c r="G17" s="120">
        <v>3143</v>
      </c>
      <c r="H17" s="121">
        <f t="shared" si="0"/>
        <v>0.37308868501529058</v>
      </c>
      <c r="I17" s="120">
        <v>3734</v>
      </c>
      <c r="J17" s="121">
        <f t="shared" si="0"/>
        <v>0.18803690741329948</v>
      </c>
      <c r="K17" s="120">
        <v>3135</v>
      </c>
      <c r="L17" s="121">
        <f t="shared" si="0"/>
        <v>-0.16041778253883232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283</v>
      </c>
      <c r="D18" s="121">
        <v>-0.9188879335053024</v>
      </c>
      <c r="E18" s="120">
        <v>3184</v>
      </c>
      <c r="F18" s="121">
        <f t="shared" si="0"/>
        <v>10.250883392226148</v>
      </c>
      <c r="G18" s="120">
        <v>3407</v>
      </c>
      <c r="H18" s="121">
        <f t="shared" si="0"/>
        <v>7.0037688442211143E-2</v>
      </c>
      <c r="I18" s="120">
        <v>4248</v>
      </c>
      <c r="J18" s="121">
        <f t="shared" si="0"/>
        <v>0.24684473143528041</v>
      </c>
      <c r="K18" s="120">
        <v>3960</v>
      </c>
      <c r="L18" s="121">
        <f t="shared" si="0"/>
        <v>-6.7796610169491567E-2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452</v>
      </c>
      <c r="D19" s="121">
        <v>-0.90131004366812228</v>
      </c>
      <c r="E19" s="120">
        <v>2997</v>
      </c>
      <c r="F19" s="121">
        <f t="shared" si="0"/>
        <v>5.6305309734513278</v>
      </c>
      <c r="G19" s="120">
        <v>4018</v>
      </c>
      <c r="H19" s="121">
        <f t="shared" si="0"/>
        <v>0.34067400734067399</v>
      </c>
      <c r="I19" s="120">
        <v>4366</v>
      </c>
      <c r="J19" s="121">
        <f t="shared" si="0"/>
        <v>8.661025385764054E-2</v>
      </c>
      <c r="K19" s="120">
        <v>3262</v>
      </c>
      <c r="L19" s="121">
        <f t="shared" si="0"/>
        <v>-0.25286303252404951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469</v>
      </c>
      <c r="D20" s="121">
        <v>-0.87069203198235456</v>
      </c>
      <c r="E20" s="120">
        <v>2479</v>
      </c>
      <c r="F20" s="121">
        <f t="shared" si="0"/>
        <v>4.2857142857142856</v>
      </c>
      <c r="G20" s="120">
        <v>4675</v>
      </c>
      <c r="H20" s="121">
        <f t="shared" si="0"/>
        <v>0.8858410649455426</v>
      </c>
      <c r="I20" s="120">
        <v>5492</v>
      </c>
      <c r="J20" s="121">
        <f t="shared" si="0"/>
        <v>0.17475935828877009</v>
      </c>
      <c r="K20" s="120">
        <v>4480</v>
      </c>
      <c r="L20" s="121">
        <f t="shared" si="0"/>
        <v>-0.1842680262199563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12633</v>
      </c>
      <c r="D21" s="124">
        <v>-0.71973999467565886</v>
      </c>
      <c r="E21" s="123">
        <v>20161</v>
      </c>
      <c r="F21" s="124">
        <f t="shared" si="0"/>
        <v>0.59589962795852136</v>
      </c>
      <c r="G21" s="123">
        <v>37751</v>
      </c>
      <c r="H21" s="124">
        <f t="shared" si="0"/>
        <v>0.87247656366251669</v>
      </c>
      <c r="I21" s="123">
        <v>51166</v>
      </c>
      <c r="J21" s="124">
        <f t="shared" si="0"/>
        <v>0.3553548250377474</v>
      </c>
      <c r="K21" s="123">
        <v>43737</v>
      </c>
      <c r="L21" s="124">
        <f t="shared" si="0"/>
        <v>-0.14519407418989172</v>
      </c>
      <c r="M21" s="123">
        <v>18447</v>
      </c>
      <c r="N21" s="124">
        <v>-0.11542150187014477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48.75" customHeight="1" thickBot="1" x14ac:dyDescent="0.3">
      <c r="B26" s="279" t="s">
        <v>231</v>
      </c>
      <c r="C26" s="279"/>
      <c r="D26" s="279"/>
      <c r="E26" s="279"/>
      <c r="F26" s="279"/>
      <c r="G26" s="279"/>
      <c r="H26" s="279"/>
      <c r="I26" s="279"/>
      <c r="J26" s="279"/>
      <c r="K26" s="279"/>
      <c r="L26" s="279"/>
      <c r="M26" s="279"/>
      <c r="N26" s="279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1" t="s">
        <v>99</v>
      </c>
      <c r="D28" s="302"/>
      <c r="E28" s="302"/>
      <c r="F28" s="302"/>
      <c r="G28" s="302"/>
      <c r="H28" s="302"/>
      <c r="I28" s="302"/>
      <c r="J28" s="302"/>
      <c r="K28" s="302"/>
      <c r="L28" s="302"/>
      <c r="M28" s="302"/>
      <c r="N28" s="302"/>
    </row>
    <row r="29" spans="1:15" ht="22.5" thickTop="1" thickBot="1" x14ac:dyDescent="0.3">
      <c r="B29" s="111"/>
      <c r="C29" s="303">
        <f>C$7</f>
        <v>2020</v>
      </c>
      <c r="D29" s="304"/>
      <c r="E29" s="303">
        <f>E$7</f>
        <v>2021</v>
      </c>
      <c r="F29" s="304"/>
      <c r="G29" s="303">
        <f>G$7</f>
        <v>2022</v>
      </c>
      <c r="H29" s="304"/>
      <c r="I29" s="303">
        <f>I$7</f>
        <v>2023</v>
      </c>
      <c r="J29" s="304"/>
      <c r="K29" s="303">
        <f>K$7</f>
        <v>2024</v>
      </c>
      <c r="L29" s="304"/>
      <c r="M29" s="303">
        <f>M$7</f>
        <v>2025</v>
      </c>
      <c r="N29" s="304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",RIGHT(E29,2),"/",RIGHT(E29-1,2))</f>
        <v>var 21/20</v>
      </c>
      <c r="G30" s="118" t="s">
        <v>71</v>
      </c>
      <c r="H30" s="117" t="str">
        <f>CONCATENATE("var ",RIGHT(G29,2),"/",RIGHT(G29-1,2))</f>
        <v>var 22/21</v>
      </c>
      <c r="I30" s="118" t="s">
        <v>71</v>
      </c>
      <c r="J30" s="117" t="str">
        <f>CONCATENATE("var ",RIGHT(I29,2),"/",RIGHT(I29-1,2))</f>
        <v>var 23/22</v>
      </c>
      <c r="K30" s="118" t="s">
        <v>71</v>
      </c>
      <c r="L30" s="117" t="str">
        <f>CONCATENATE("var ",RIGHT(K29,2),"/",RIGHT(K29-1,2))</f>
        <v>var 24/23</v>
      </c>
      <c r="M30" s="118" t="s">
        <v>71</v>
      </c>
      <c r="N30" s="117" t="str">
        <f>CONCATENATE("var ",RIGHT(M29,2),"/",RIGHT(M29-1,2))</f>
        <v>var 25/24</v>
      </c>
    </row>
    <row r="31" spans="1:15" x14ac:dyDescent="0.25">
      <c r="B31" s="119" t="s">
        <v>73</v>
      </c>
      <c r="C31" s="120">
        <v>425</v>
      </c>
      <c r="D31" s="121">
        <v>-0.57753479125248508</v>
      </c>
      <c r="E31" s="120">
        <v>107</v>
      </c>
      <c r="F31" s="121">
        <f t="shared" ref="F31:L43" si="1">IFERROR(E31/C31-1,"-")</f>
        <v>-0.74823529411764711</v>
      </c>
      <c r="G31" s="120">
        <v>161</v>
      </c>
      <c r="H31" s="121">
        <f t="shared" si="1"/>
        <v>0.50467289719626174</v>
      </c>
      <c r="I31" s="120">
        <v>3478</v>
      </c>
      <c r="J31" s="121">
        <f t="shared" si="1"/>
        <v>20.602484472049689</v>
      </c>
      <c r="K31" s="120">
        <v>596</v>
      </c>
      <c r="L31" s="121">
        <f t="shared" si="1"/>
        <v>-0.82863714778608399</v>
      </c>
      <c r="M31" s="120">
        <v>902</v>
      </c>
      <c r="N31" s="121">
        <f t="shared" ref="N31" si="2">IFERROR(M31/K31-1,"-")</f>
        <v>0.51342281879194629</v>
      </c>
    </row>
    <row r="32" spans="1:15" x14ac:dyDescent="0.25">
      <c r="B32" s="119" t="s">
        <v>75</v>
      </c>
      <c r="C32" s="120">
        <v>458</v>
      </c>
      <c r="D32" s="121">
        <v>-0.30182926829268297</v>
      </c>
      <c r="E32" s="120">
        <v>35</v>
      </c>
      <c r="F32" s="121">
        <f t="shared" si="1"/>
        <v>-0.92358078602620086</v>
      </c>
      <c r="G32" s="120">
        <v>119</v>
      </c>
      <c r="H32" s="121">
        <f t="shared" si="1"/>
        <v>2.4</v>
      </c>
      <c r="I32" s="120">
        <v>1606</v>
      </c>
      <c r="J32" s="121">
        <f t="shared" si="1"/>
        <v>12.495798319327731</v>
      </c>
      <c r="K32" s="120">
        <v>924</v>
      </c>
      <c r="L32" s="121">
        <f t="shared" si="1"/>
        <v>-0.42465753424657537</v>
      </c>
      <c r="M32" s="120">
        <v>571</v>
      </c>
      <c r="N32" s="121">
        <f>IFERROR(M32/K32-1,"-")</f>
        <v>-0.38203463203463206</v>
      </c>
    </row>
    <row r="33" spans="2:15" x14ac:dyDescent="0.25">
      <c r="B33" s="119" t="s">
        <v>77</v>
      </c>
      <c r="C33" s="120">
        <v>240</v>
      </c>
      <c r="D33" s="121">
        <v>-0.68627450980392157</v>
      </c>
      <c r="E33" s="120">
        <v>170</v>
      </c>
      <c r="F33" s="121">
        <f t="shared" si="1"/>
        <v>-0.29166666666666663</v>
      </c>
      <c r="G33" s="120">
        <v>470</v>
      </c>
      <c r="H33" s="121">
        <f t="shared" si="1"/>
        <v>1.7647058823529411</v>
      </c>
      <c r="I33" s="120">
        <v>1531</v>
      </c>
      <c r="J33" s="121">
        <f t="shared" si="1"/>
        <v>2.2574468085106383</v>
      </c>
      <c r="K33" s="120">
        <v>2301</v>
      </c>
      <c r="L33" s="121">
        <f t="shared" si="1"/>
        <v>0.50293925538863493</v>
      </c>
      <c r="M33" s="120">
        <v>740</v>
      </c>
      <c r="N33" s="121">
        <f>IFERROR(M33/K33-1,"-")</f>
        <v>-0.67840069534984782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149</v>
      </c>
      <c r="F34" s="121" t="str">
        <f t="shared" si="1"/>
        <v>-</v>
      </c>
      <c r="G34" s="120">
        <v>241</v>
      </c>
      <c r="H34" s="121">
        <f t="shared" si="1"/>
        <v>0.6174496644295302</v>
      </c>
      <c r="I34" s="120">
        <v>1949</v>
      </c>
      <c r="J34" s="121">
        <f t="shared" si="1"/>
        <v>7.0871369294605806</v>
      </c>
      <c r="K34" s="120">
        <v>1208</v>
      </c>
      <c r="L34" s="121">
        <f t="shared" si="1"/>
        <v>-0.38019497178040018</v>
      </c>
      <c r="M34" s="120">
        <v>698</v>
      </c>
      <c r="N34" s="121">
        <f>IFERROR(M34/K34-1,"-")</f>
        <v>-0.42218543046357615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326</v>
      </c>
      <c r="F35" s="121" t="str">
        <f t="shared" si="1"/>
        <v>-</v>
      </c>
      <c r="G35" s="120">
        <v>491</v>
      </c>
      <c r="H35" s="121">
        <f t="shared" si="1"/>
        <v>0.50613496932515334</v>
      </c>
      <c r="I35" s="120">
        <v>2051</v>
      </c>
      <c r="J35" s="121">
        <f t="shared" si="1"/>
        <v>3.1771894093686353</v>
      </c>
      <c r="K35" s="120">
        <v>644</v>
      </c>
      <c r="L35" s="121">
        <f t="shared" si="1"/>
        <v>-0.68600682593856654</v>
      </c>
      <c r="M35" s="120">
        <v>570</v>
      </c>
      <c r="N35" s="121">
        <f>IFERROR(M35/K35-1,"-")</f>
        <v>-0.1149068322981367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715</v>
      </c>
      <c r="F36" s="121" t="str">
        <f t="shared" si="1"/>
        <v>-</v>
      </c>
      <c r="G36" s="120">
        <v>533</v>
      </c>
      <c r="H36" s="121">
        <f t="shared" si="1"/>
        <v>-0.25454545454545452</v>
      </c>
      <c r="I36" s="120">
        <v>1450</v>
      </c>
      <c r="J36" s="121">
        <f t="shared" si="1"/>
        <v>1.7204502814258911</v>
      </c>
      <c r="K36" s="120">
        <v>646</v>
      </c>
      <c r="L36" s="121">
        <f t="shared" si="1"/>
        <v>-0.55448275862068963</v>
      </c>
      <c r="M36" s="120"/>
      <c r="N36" s="121"/>
    </row>
    <row r="37" spans="2:15" x14ac:dyDescent="0.25">
      <c r="B37" s="119" t="s">
        <v>85</v>
      </c>
      <c r="C37" s="120">
        <v>0</v>
      </c>
      <c r="D37" s="121">
        <v>-1</v>
      </c>
      <c r="E37" s="120">
        <v>819</v>
      </c>
      <c r="F37" s="121" t="str">
        <f t="shared" si="1"/>
        <v>-</v>
      </c>
      <c r="G37" s="120">
        <v>528</v>
      </c>
      <c r="H37" s="121">
        <f t="shared" si="1"/>
        <v>-0.35531135531135527</v>
      </c>
      <c r="I37" s="120">
        <v>1332</v>
      </c>
      <c r="J37" s="121">
        <f t="shared" si="1"/>
        <v>1.5227272727272729</v>
      </c>
      <c r="K37" s="120">
        <v>891</v>
      </c>
      <c r="L37" s="121">
        <f t="shared" si="1"/>
        <v>-0.33108108108108103</v>
      </c>
      <c r="M37" s="120"/>
      <c r="N37" s="121"/>
    </row>
    <row r="38" spans="2:15" x14ac:dyDescent="0.25">
      <c r="B38" s="119" t="s">
        <v>87</v>
      </c>
      <c r="C38" s="120">
        <v>890</v>
      </c>
      <c r="D38" s="121">
        <v>-0.33283358320839584</v>
      </c>
      <c r="E38" s="120">
        <v>984</v>
      </c>
      <c r="F38" s="121">
        <f t="shared" si="1"/>
        <v>0.10561797752808988</v>
      </c>
      <c r="G38" s="120">
        <v>1168</v>
      </c>
      <c r="H38" s="121">
        <f t="shared" si="1"/>
        <v>0.18699186991869921</v>
      </c>
      <c r="I38" s="120">
        <v>1285</v>
      </c>
      <c r="J38" s="121">
        <f t="shared" si="1"/>
        <v>0.10017123287671237</v>
      </c>
      <c r="K38" s="120">
        <v>654</v>
      </c>
      <c r="L38" s="121">
        <f t="shared" si="1"/>
        <v>-0.49105058365758758</v>
      </c>
      <c r="M38" s="120"/>
      <c r="N38" s="121"/>
    </row>
    <row r="39" spans="2:15" x14ac:dyDescent="0.25">
      <c r="B39" s="119" t="s">
        <v>89</v>
      </c>
      <c r="C39" s="120">
        <v>116</v>
      </c>
      <c r="D39" s="121">
        <v>-0.89179104477611937</v>
      </c>
      <c r="E39" s="120">
        <v>638</v>
      </c>
      <c r="F39" s="121">
        <f t="shared" si="1"/>
        <v>4.5</v>
      </c>
      <c r="G39" s="120">
        <v>517</v>
      </c>
      <c r="H39" s="121">
        <f t="shared" si="1"/>
        <v>-0.18965517241379315</v>
      </c>
      <c r="I39" s="120">
        <v>1723</v>
      </c>
      <c r="J39" s="121">
        <f t="shared" si="1"/>
        <v>2.3326885880077368</v>
      </c>
      <c r="K39" s="120">
        <v>878</v>
      </c>
      <c r="L39" s="121">
        <f t="shared" si="1"/>
        <v>-0.49042367962855482</v>
      </c>
      <c r="M39" s="120"/>
      <c r="N39" s="121"/>
    </row>
    <row r="40" spans="2:15" x14ac:dyDescent="0.25">
      <c r="B40" s="119" t="s">
        <v>91</v>
      </c>
      <c r="C40" s="120">
        <v>115</v>
      </c>
      <c r="D40" s="121">
        <v>-0.85837438423645318</v>
      </c>
      <c r="E40" s="120">
        <v>622</v>
      </c>
      <c r="F40" s="121">
        <f t="shared" si="1"/>
        <v>4.4086956521739129</v>
      </c>
      <c r="G40" s="120">
        <v>628</v>
      </c>
      <c r="H40" s="121">
        <f t="shared" si="1"/>
        <v>9.6463022508037621E-3</v>
      </c>
      <c r="I40" s="120">
        <v>1095</v>
      </c>
      <c r="J40" s="121">
        <f t="shared" si="1"/>
        <v>0.74363057324840764</v>
      </c>
      <c r="K40" s="120">
        <v>1069</v>
      </c>
      <c r="L40" s="121">
        <f t="shared" si="1"/>
        <v>-2.3744292237442899E-2</v>
      </c>
      <c r="M40" s="120"/>
      <c r="N40" s="121"/>
    </row>
    <row r="41" spans="2:15" x14ac:dyDescent="0.25">
      <c r="B41" s="119" t="s">
        <v>93</v>
      </c>
      <c r="C41" s="120">
        <v>88</v>
      </c>
      <c r="D41" s="121">
        <v>-0.87570621468926557</v>
      </c>
      <c r="E41" s="120">
        <v>176</v>
      </c>
      <c r="F41" s="121">
        <f t="shared" si="1"/>
        <v>1</v>
      </c>
      <c r="G41" s="120">
        <v>681</v>
      </c>
      <c r="H41" s="121">
        <f t="shared" si="1"/>
        <v>2.8693181818181817</v>
      </c>
      <c r="I41" s="120">
        <v>764</v>
      </c>
      <c r="J41" s="121">
        <f t="shared" si="1"/>
        <v>0.12187958883994132</v>
      </c>
      <c r="K41" s="120">
        <v>259</v>
      </c>
      <c r="L41" s="121">
        <f t="shared" si="1"/>
        <v>-0.66099476439790572</v>
      </c>
      <c r="M41" s="120"/>
      <c r="N41" s="121"/>
    </row>
    <row r="42" spans="2:15" x14ac:dyDescent="0.25">
      <c r="B42" s="119" t="s">
        <v>95</v>
      </c>
      <c r="C42" s="120">
        <v>3</v>
      </c>
      <c r="D42" s="121">
        <v>-0.9939879759519038</v>
      </c>
      <c r="E42" s="120">
        <v>209</v>
      </c>
      <c r="F42" s="121">
        <f t="shared" si="1"/>
        <v>68.666666666666671</v>
      </c>
      <c r="G42" s="120">
        <v>1225</v>
      </c>
      <c r="H42" s="121">
        <f t="shared" si="1"/>
        <v>4.8612440191387556</v>
      </c>
      <c r="I42" s="120">
        <v>1986</v>
      </c>
      <c r="J42" s="121">
        <f t="shared" si="1"/>
        <v>0.62122448979591827</v>
      </c>
      <c r="K42" s="120">
        <v>984</v>
      </c>
      <c r="L42" s="121">
        <f t="shared" si="1"/>
        <v>-0.50453172205438068</v>
      </c>
      <c r="M42" s="120"/>
      <c r="N42" s="121"/>
    </row>
    <row r="43" spans="2:15" ht="15.75" x14ac:dyDescent="0.25">
      <c r="B43" s="122" t="s">
        <v>32</v>
      </c>
      <c r="C43" s="123">
        <v>2339</v>
      </c>
      <c r="D43" s="124">
        <v>-0.7774288704919593</v>
      </c>
      <c r="E43" s="123">
        <v>4950</v>
      </c>
      <c r="F43" s="124">
        <f t="shared" si="1"/>
        <v>1.116289012398461</v>
      </c>
      <c r="G43" s="123">
        <v>6762</v>
      </c>
      <c r="H43" s="124">
        <f t="shared" si="1"/>
        <v>0.36606060606060598</v>
      </c>
      <c r="I43" s="123">
        <v>20250</v>
      </c>
      <c r="J43" s="124">
        <f t="shared" si="1"/>
        <v>1.9946761313220942</v>
      </c>
      <c r="K43" s="123">
        <v>11054</v>
      </c>
      <c r="L43" s="124">
        <f t="shared" si="1"/>
        <v>-0.45412345679012345</v>
      </c>
      <c r="M43" s="123">
        <v>3481</v>
      </c>
      <c r="N43" s="124">
        <v>-0.38639167988718492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79" t="s">
        <v>232</v>
      </c>
      <c r="C48" s="279"/>
      <c r="D48" s="279"/>
      <c r="E48" s="279"/>
      <c r="F48" s="279"/>
      <c r="G48" s="279"/>
      <c r="H48" s="279"/>
      <c r="I48" s="279"/>
      <c r="J48" s="279"/>
      <c r="K48" s="279"/>
      <c r="L48" s="279"/>
      <c r="M48" s="279"/>
      <c r="N48" s="279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1" t="s">
        <v>102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</row>
    <row r="51" spans="1:15" ht="22.5" thickTop="1" thickBot="1" x14ac:dyDescent="0.3">
      <c r="B51" s="111"/>
      <c r="C51" s="303">
        <f>C$7</f>
        <v>2020</v>
      </c>
      <c r="D51" s="304"/>
      <c r="E51" s="303">
        <f>E$7</f>
        <v>2021</v>
      </c>
      <c r="F51" s="304"/>
      <c r="G51" s="303">
        <f>G$7</f>
        <v>2022</v>
      </c>
      <c r="H51" s="304"/>
      <c r="I51" s="303">
        <f>I$7</f>
        <v>2023</v>
      </c>
      <c r="J51" s="304"/>
      <c r="K51" s="303">
        <f>K$7</f>
        <v>2024</v>
      </c>
      <c r="L51" s="304"/>
      <c r="M51" s="303">
        <f>M$7</f>
        <v>2025</v>
      </c>
      <c r="N51" s="304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",RIGHT(E51,2),"/",RIGHT(E51-1,2))</f>
        <v>var 21/20</v>
      </c>
      <c r="G52" s="118" t="s">
        <v>71</v>
      </c>
      <c r="H52" s="117" t="str">
        <f>CONCATENATE("var ",RIGHT(G51,2),"/",RIGHT(G51-1,2))</f>
        <v>var 22/21</v>
      </c>
      <c r="I52" s="118" t="s">
        <v>71</v>
      </c>
      <c r="J52" s="117" t="str">
        <f>CONCATENATE("var ",RIGHT(I51,2),"/",RIGHT(I51-1,2))</f>
        <v>var 23/22</v>
      </c>
      <c r="K52" s="118" t="s">
        <v>71</v>
      </c>
      <c r="L52" s="117" t="str">
        <f>CONCATENATE("var ",RIGHT(K51,2),"/",RIGHT(K51-1,2))</f>
        <v>var 24/23</v>
      </c>
      <c r="M52" s="118" t="s">
        <v>71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73</v>
      </c>
      <c r="C53" s="120">
        <v>217</v>
      </c>
      <c r="D53" s="121">
        <v>-0.56072874493927127</v>
      </c>
      <c r="E53" s="120">
        <v>62</v>
      </c>
      <c r="F53" s="121">
        <f>IFERROR(E53/C53-1,"-")</f>
        <v>-0.7142857142857143</v>
      </c>
      <c r="G53" s="120">
        <v>125</v>
      </c>
      <c r="H53" s="121">
        <f>IFERROR(G53/E53-1,"-")</f>
        <v>1.0161290322580645</v>
      </c>
      <c r="I53" s="120">
        <v>741</v>
      </c>
      <c r="J53" s="121">
        <f>IFERROR(I53/G53-1,"-")</f>
        <v>4.9279999999999999</v>
      </c>
      <c r="K53" s="120">
        <v>317</v>
      </c>
      <c r="L53" s="121">
        <f>IFERROR(K53/I53-1,"-")</f>
        <v>-0.57219973009446701</v>
      </c>
      <c r="M53" s="120">
        <v>505</v>
      </c>
      <c r="N53" s="121">
        <f t="shared" ref="N53:N57" si="3">IFERROR(M53/K53-1,"-")</f>
        <v>0.59305993690851744</v>
      </c>
    </row>
    <row r="54" spans="1:15" x14ac:dyDescent="0.25">
      <c r="A54" s="1">
        <v>2</v>
      </c>
      <c r="B54" s="119" t="s">
        <v>75</v>
      </c>
      <c r="C54" s="120">
        <v>262</v>
      </c>
      <c r="D54" s="121">
        <v>-0.14379084967320266</v>
      </c>
      <c r="E54" s="120">
        <v>12</v>
      </c>
      <c r="F54" s="121">
        <f t="shared" ref="F54:L65" si="4">IFERROR(E54/C54-1,"-")</f>
        <v>-0.95419847328244278</v>
      </c>
      <c r="G54" s="120">
        <v>91</v>
      </c>
      <c r="H54" s="121">
        <f t="shared" si="4"/>
        <v>6.583333333333333</v>
      </c>
      <c r="I54" s="120">
        <v>455</v>
      </c>
      <c r="J54" s="121">
        <f t="shared" si="4"/>
        <v>4</v>
      </c>
      <c r="K54" s="120">
        <v>554</v>
      </c>
      <c r="L54" s="121">
        <f t="shared" si="4"/>
        <v>0.21758241758241748</v>
      </c>
      <c r="M54" s="120">
        <v>210</v>
      </c>
      <c r="N54" s="121">
        <f t="shared" si="3"/>
        <v>-0.62093862815884471</v>
      </c>
    </row>
    <row r="55" spans="1:15" x14ac:dyDescent="0.25">
      <c r="A55" s="1">
        <v>3</v>
      </c>
      <c r="B55" s="119" t="s">
        <v>77</v>
      </c>
      <c r="C55" s="120">
        <v>106</v>
      </c>
      <c r="D55" s="121">
        <v>-0.65472312703583069</v>
      </c>
      <c r="E55" s="120">
        <v>122</v>
      </c>
      <c r="F55" s="121">
        <f t="shared" si="4"/>
        <v>0.15094339622641506</v>
      </c>
      <c r="G55" s="120">
        <v>335</v>
      </c>
      <c r="H55" s="121">
        <f t="shared" si="4"/>
        <v>1.7459016393442623</v>
      </c>
      <c r="I55" s="120">
        <v>614</v>
      </c>
      <c r="J55" s="121">
        <f t="shared" si="4"/>
        <v>0.83283582089552244</v>
      </c>
      <c r="K55" s="120">
        <v>578</v>
      </c>
      <c r="L55" s="121">
        <f t="shared" si="4"/>
        <v>-5.8631921824104261E-2</v>
      </c>
      <c r="M55" s="120">
        <v>194</v>
      </c>
      <c r="N55" s="121">
        <f t="shared" si="3"/>
        <v>-0.66435986159169547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84</v>
      </c>
      <c r="F56" s="121" t="str">
        <f t="shared" si="4"/>
        <v>-</v>
      </c>
      <c r="G56" s="120">
        <v>211</v>
      </c>
      <c r="H56" s="121">
        <f t="shared" si="4"/>
        <v>1.5119047619047619</v>
      </c>
      <c r="I56" s="120">
        <v>477</v>
      </c>
      <c r="J56" s="121">
        <f t="shared" si="4"/>
        <v>1.2606635071090047</v>
      </c>
      <c r="K56" s="120">
        <v>238</v>
      </c>
      <c r="L56" s="121">
        <f t="shared" si="4"/>
        <v>-0.50104821802935007</v>
      </c>
      <c r="M56" s="120">
        <v>153</v>
      </c>
      <c r="N56" s="121">
        <f t="shared" si="3"/>
        <v>-0.3571428571428571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198</v>
      </c>
      <c r="F57" s="121" t="str">
        <f t="shared" si="4"/>
        <v>-</v>
      </c>
      <c r="G57" s="120">
        <v>241</v>
      </c>
      <c r="H57" s="121">
        <f t="shared" si="4"/>
        <v>0.21717171717171713</v>
      </c>
      <c r="I57" s="120">
        <v>437</v>
      </c>
      <c r="J57" s="121">
        <f t="shared" si="4"/>
        <v>0.81327800829875518</v>
      </c>
      <c r="K57" s="120">
        <v>107</v>
      </c>
      <c r="L57" s="121">
        <f t="shared" si="4"/>
        <v>-0.75514874141876431</v>
      </c>
      <c r="M57" s="120">
        <v>234</v>
      </c>
      <c r="N57" s="121">
        <f t="shared" si="3"/>
        <v>1.1869158878504673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339</v>
      </c>
      <c r="F58" s="121" t="str">
        <f t="shared" si="4"/>
        <v>-</v>
      </c>
      <c r="G58" s="120">
        <v>238</v>
      </c>
      <c r="H58" s="121">
        <f t="shared" si="4"/>
        <v>-0.29793510324483774</v>
      </c>
      <c r="I58" s="120">
        <v>374</v>
      </c>
      <c r="J58" s="121">
        <f t="shared" si="4"/>
        <v>0.5714285714285714</v>
      </c>
      <c r="K58" s="120">
        <v>283</v>
      </c>
      <c r="L58" s="121">
        <f t="shared" si="4"/>
        <v>-0.24331550802139035</v>
      </c>
      <c r="M58" s="120"/>
      <c r="N58" s="121"/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343</v>
      </c>
      <c r="F59" s="121" t="str">
        <f t="shared" si="4"/>
        <v>-</v>
      </c>
      <c r="G59" s="120">
        <v>256</v>
      </c>
      <c r="H59" s="121">
        <f t="shared" si="4"/>
        <v>-0.25364431486880468</v>
      </c>
      <c r="I59" s="120">
        <v>291</v>
      </c>
      <c r="J59" s="121">
        <f t="shared" si="4"/>
        <v>0.13671875</v>
      </c>
      <c r="K59" s="120">
        <v>253</v>
      </c>
      <c r="L59" s="121">
        <f t="shared" si="4"/>
        <v>-0.13058419243986252</v>
      </c>
      <c r="M59" s="120"/>
      <c r="N59" s="121"/>
    </row>
    <row r="60" spans="1:15" x14ac:dyDescent="0.25">
      <c r="A60" s="1">
        <v>8</v>
      </c>
      <c r="B60" s="119" t="s">
        <v>87</v>
      </c>
      <c r="C60" s="120">
        <v>0</v>
      </c>
      <c r="D60" s="121">
        <v>-1</v>
      </c>
      <c r="E60" s="120">
        <v>474</v>
      </c>
      <c r="F60" s="121" t="str">
        <f t="shared" si="4"/>
        <v>-</v>
      </c>
      <c r="G60" s="120">
        <v>311</v>
      </c>
      <c r="H60" s="121">
        <f t="shared" si="4"/>
        <v>-0.34388185654008441</v>
      </c>
      <c r="I60" s="120">
        <v>397</v>
      </c>
      <c r="J60" s="121">
        <f t="shared" si="4"/>
        <v>0.27652733118971051</v>
      </c>
      <c r="K60" s="120">
        <v>272</v>
      </c>
      <c r="L60" s="121">
        <f t="shared" si="4"/>
        <v>-0.31486146095717882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41</v>
      </c>
      <c r="D61" s="121">
        <v>-0.89672544080604533</v>
      </c>
      <c r="E61" s="120">
        <v>315</v>
      </c>
      <c r="F61" s="121">
        <f t="shared" si="4"/>
        <v>6.6829268292682924</v>
      </c>
      <c r="G61" s="120">
        <v>233</v>
      </c>
      <c r="H61" s="121">
        <f t="shared" si="4"/>
        <v>-0.26031746031746028</v>
      </c>
      <c r="I61" s="120">
        <v>337</v>
      </c>
      <c r="J61" s="121">
        <f t="shared" si="4"/>
        <v>0.44635193133047202</v>
      </c>
      <c r="K61" s="120">
        <v>209</v>
      </c>
      <c r="L61" s="121">
        <f t="shared" si="4"/>
        <v>-0.37982195845697331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26</v>
      </c>
      <c r="D62" s="121">
        <v>-0.94970986460348161</v>
      </c>
      <c r="E62" s="120">
        <v>281</v>
      </c>
      <c r="F62" s="121">
        <f t="shared" si="4"/>
        <v>9.8076923076923084</v>
      </c>
      <c r="G62" s="120">
        <v>224</v>
      </c>
      <c r="H62" s="121">
        <f t="shared" si="4"/>
        <v>-0.20284697508896798</v>
      </c>
      <c r="I62" s="120">
        <v>456</v>
      </c>
      <c r="J62" s="121">
        <f t="shared" si="4"/>
        <v>1.0357142857142856</v>
      </c>
      <c r="K62" s="120">
        <v>295</v>
      </c>
      <c r="L62" s="121">
        <f t="shared" si="4"/>
        <v>-0.35307017543859653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26</v>
      </c>
      <c r="D63" s="121">
        <v>-0.91719745222929938</v>
      </c>
      <c r="E63" s="120">
        <v>161</v>
      </c>
      <c r="F63" s="121">
        <f t="shared" si="4"/>
        <v>5.1923076923076925</v>
      </c>
      <c r="G63" s="120">
        <v>527</v>
      </c>
      <c r="H63" s="121">
        <f t="shared" si="4"/>
        <v>2.2732919254658386</v>
      </c>
      <c r="I63" s="120">
        <v>377</v>
      </c>
      <c r="J63" s="121">
        <f t="shared" si="4"/>
        <v>-0.28462998102466797</v>
      </c>
      <c r="K63" s="120">
        <v>259</v>
      </c>
      <c r="L63" s="121">
        <f t="shared" si="4"/>
        <v>-0.3129973474801061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3</v>
      </c>
      <c r="D64" s="121">
        <v>-0.98522167487684731</v>
      </c>
      <c r="E64" s="120">
        <v>144</v>
      </c>
      <c r="F64" s="121">
        <f t="shared" si="4"/>
        <v>47</v>
      </c>
      <c r="G64" s="120">
        <v>455</v>
      </c>
      <c r="H64" s="121">
        <f t="shared" si="4"/>
        <v>2.1597222222222223</v>
      </c>
      <c r="I64" s="120">
        <v>483</v>
      </c>
      <c r="J64" s="121">
        <f t="shared" si="4"/>
        <v>6.1538461538461542E-2</v>
      </c>
      <c r="K64" s="120">
        <v>438</v>
      </c>
      <c r="L64" s="121">
        <f t="shared" si="4"/>
        <v>-9.3167701863353991E-2</v>
      </c>
      <c r="M64" s="120"/>
      <c r="N64" s="121"/>
    </row>
    <row r="65" spans="1:15" ht="15.75" x14ac:dyDescent="0.25">
      <c r="B65" s="122" t="s">
        <v>32</v>
      </c>
      <c r="C65" s="123">
        <v>681</v>
      </c>
      <c r="D65" s="124">
        <v>-0.85082146768893763</v>
      </c>
      <c r="E65" s="123">
        <v>2535</v>
      </c>
      <c r="F65" s="124">
        <f t="shared" si="4"/>
        <v>2.7224669603524227</v>
      </c>
      <c r="G65" s="123">
        <v>3247</v>
      </c>
      <c r="H65" s="124">
        <f t="shared" si="4"/>
        <v>0.28086785009861925</v>
      </c>
      <c r="I65" s="123">
        <v>5439</v>
      </c>
      <c r="J65" s="124">
        <f t="shared" si="4"/>
        <v>0.67508469356328926</v>
      </c>
      <c r="K65" s="123">
        <v>3803</v>
      </c>
      <c r="L65" s="124">
        <f t="shared" si="4"/>
        <v>-0.30079058650487223</v>
      </c>
      <c r="M65" s="123">
        <v>1296</v>
      </c>
      <c r="N65" s="124">
        <v>-0.27759197324414719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</row>
    <row r="70" spans="1:15" ht="48.75" customHeight="1" thickBot="1" x14ac:dyDescent="0.3">
      <c r="B70" s="279" t="s">
        <v>233</v>
      </c>
      <c r="C70" s="279"/>
      <c r="D70" s="279"/>
      <c r="E70" s="279"/>
      <c r="F70" s="279"/>
      <c r="G70" s="279"/>
      <c r="H70" s="279"/>
      <c r="I70" s="279"/>
      <c r="J70" s="279"/>
      <c r="K70" s="279"/>
      <c r="L70" s="279"/>
      <c r="M70" s="279"/>
      <c r="N70" s="279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1" t="s">
        <v>105</v>
      </c>
      <c r="D72" s="302"/>
      <c r="E72" s="302"/>
      <c r="F72" s="302"/>
      <c r="G72" s="302"/>
      <c r="H72" s="302"/>
      <c r="I72" s="302"/>
      <c r="J72" s="302"/>
      <c r="K72" s="302"/>
      <c r="L72" s="302"/>
      <c r="M72" s="302"/>
      <c r="N72" s="302"/>
    </row>
    <row r="73" spans="1:15" ht="22.5" thickTop="1" thickBot="1" x14ac:dyDescent="0.3">
      <c r="B73" s="111"/>
      <c r="C73" s="303">
        <f>C$7</f>
        <v>2020</v>
      </c>
      <c r="D73" s="304"/>
      <c r="E73" s="303">
        <f>E$7</f>
        <v>2021</v>
      </c>
      <c r="F73" s="304"/>
      <c r="G73" s="303">
        <f>G$7</f>
        <v>2022</v>
      </c>
      <c r="H73" s="304"/>
      <c r="I73" s="303">
        <f>I$7</f>
        <v>2023</v>
      </c>
      <c r="J73" s="304"/>
      <c r="K73" s="303">
        <f>K$7</f>
        <v>2024</v>
      </c>
      <c r="L73" s="304"/>
      <c r="M73" s="303">
        <f>M$7</f>
        <v>2025</v>
      </c>
      <c r="N73" s="304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",RIGHT(E73,2),"/",RIGHT(E73-1,2))</f>
        <v>var 21/20</v>
      </c>
      <c r="G74" s="118" t="s">
        <v>71</v>
      </c>
      <c r="H74" s="117" t="str">
        <f>CONCATENATE("var ",RIGHT(G73,2),"/",RIGHT(G73-1,2))</f>
        <v>var 22/21</v>
      </c>
      <c r="I74" s="118" t="s">
        <v>71</v>
      </c>
      <c r="J74" s="117" t="str">
        <f>CONCATENATE("var ",RIGHT(I73,2),"/",RIGHT(I73-1,2))</f>
        <v>var 23/22</v>
      </c>
      <c r="K74" s="118" t="s">
        <v>71</v>
      </c>
      <c r="L74" s="117" t="str">
        <f>CONCATENATE("var ",RIGHT(K73,2),"/",RIGHT(K73-1,2))</f>
        <v>var 24/23</v>
      </c>
      <c r="M74" s="118" t="s">
        <v>71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73</v>
      </c>
      <c r="C75" s="120">
        <v>208</v>
      </c>
      <c r="D75" s="121">
        <v>-0.59375</v>
      </c>
      <c r="E75" s="120">
        <v>45</v>
      </c>
      <c r="F75" s="121">
        <f>IFERROR(E75/C75-1,"-")</f>
        <v>-0.78365384615384615</v>
      </c>
      <c r="G75" s="120">
        <v>36</v>
      </c>
      <c r="H75" s="121">
        <f>IFERROR(G75/E75-1,"-")</f>
        <v>-0.19999999999999996</v>
      </c>
      <c r="I75" s="120">
        <v>2737</v>
      </c>
      <c r="J75" s="121">
        <f>IFERROR(I75/G75-1,"-")</f>
        <v>75.027777777777771</v>
      </c>
      <c r="K75" s="120">
        <v>279</v>
      </c>
      <c r="L75" s="121">
        <f>IFERROR(K75/I75-1,"-")</f>
        <v>-0.8980635732553891</v>
      </c>
      <c r="M75" s="120">
        <v>397</v>
      </c>
      <c r="N75" s="121">
        <f t="shared" ref="N75:N79" si="5">IFERROR(M75/K75-1,"-")</f>
        <v>0.42293906810035842</v>
      </c>
    </row>
    <row r="76" spans="1:15" x14ac:dyDescent="0.25">
      <c r="A76" s="1">
        <v>2</v>
      </c>
      <c r="B76" s="119" t="s">
        <v>75</v>
      </c>
      <c r="C76" s="120">
        <v>196</v>
      </c>
      <c r="D76" s="121">
        <v>-0.43999999999999995</v>
      </c>
      <c r="E76" s="120">
        <v>23</v>
      </c>
      <c r="F76" s="121">
        <f t="shared" ref="F76:L87" si="6">IFERROR(E76/C76-1,"-")</f>
        <v>-0.88265306122448983</v>
      </c>
      <c r="G76" s="120">
        <v>28</v>
      </c>
      <c r="H76" s="121">
        <f t="shared" si="6"/>
        <v>0.21739130434782616</v>
      </c>
      <c r="I76" s="120">
        <v>1151</v>
      </c>
      <c r="J76" s="121">
        <f t="shared" si="6"/>
        <v>40.107142857142854</v>
      </c>
      <c r="K76" s="120">
        <v>370</v>
      </c>
      <c r="L76" s="121">
        <f t="shared" si="6"/>
        <v>-0.67854039965247614</v>
      </c>
      <c r="M76" s="120">
        <v>361</v>
      </c>
      <c r="N76" s="121">
        <f t="shared" si="5"/>
        <v>-2.4324324324324298E-2</v>
      </c>
    </row>
    <row r="77" spans="1:15" x14ac:dyDescent="0.25">
      <c r="A77" s="1">
        <v>3</v>
      </c>
      <c r="B77" s="119" t="s">
        <v>77</v>
      </c>
      <c r="C77" s="120">
        <v>134</v>
      </c>
      <c r="D77" s="121">
        <v>-0.70742358078602618</v>
      </c>
      <c r="E77" s="120">
        <v>48</v>
      </c>
      <c r="F77" s="121">
        <f t="shared" si="6"/>
        <v>-0.64179104477611948</v>
      </c>
      <c r="G77" s="120">
        <v>135</v>
      </c>
      <c r="H77" s="121">
        <f t="shared" si="6"/>
        <v>1.8125</v>
      </c>
      <c r="I77" s="120">
        <v>917</v>
      </c>
      <c r="J77" s="121">
        <f t="shared" si="6"/>
        <v>5.7925925925925927</v>
      </c>
      <c r="K77" s="120">
        <v>1723</v>
      </c>
      <c r="L77" s="121">
        <f t="shared" si="6"/>
        <v>0.87895310796074155</v>
      </c>
      <c r="M77" s="120">
        <v>546</v>
      </c>
      <c r="N77" s="121">
        <f t="shared" si="5"/>
        <v>-0.68311085316308762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65</v>
      </c>
      <c r="F78" s="121" t="str">
        <f t="shared" si="6"/>
        <v>-</v>
      </c>
      <c r="G78" s="120">
        <v>30</v>
      </c>
      <c r="H78" s="121">
        <f t="shared" si="6"/>
        <v>-0.53846153846153844</v>
      </c>
      <c r="I78" s="120">
        <v>1472</v>
      </c>
      <c r="J78" s="121">
        <f t="shared" si="6"/>
        <v>48.06666666666667</v>
      </c>
      <c r="K78" s="120">
        <v>970</v>
      </c>
      <c r="L78" s="121">
        <f t="shared" si="6"/>
        <v>-0.34103260869565222</v>
      </c>
      <c r="M78" s="120">
        <v>545</v>
      </c>
      <c r="N78" s="121">
        <f t="shared" si="5"/>
        <v>-0.43814432989690721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128</v>
      </c>
      <c r="F79" s="121" t="str">
        <f t="shared" si="6"/>
        <v>-</v>
      </c>
      <c r="G79" s="120">
        <v>250</v>
      </c>
      <c r="H79" s="121">
        <f t="shared" si="6"/>
        <v>0.953125</v>
      </c>
      <c r="I79" s="120">
        <v>1614</v>
      </c>
      <c r="J79" s="121">
        <f t="shared" si="6"/>
        <v>5.4560000000000004</v>
      </c>
      <c r="K79" s="120">
        <v>537</v>
      </c>
      <c r="L79" s="121">
        <f t="shared" si="6"/>
        <v>-0.66728624535315983</v>
      </c>
      <c r="M79" s="120">
        <v>336</v>
      </c>
      <c r="N79" s="121">
        <f t="shared" si="5"/>
        <v>-0.37430167597765363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376</v>
      </c>
      <c r="F80" s="121" t="str">
        <f t="shared" si="6"/>
        <v>-</v>
      </c>
      <c r="G80" s="120">
        <v>295</v>
      </c>
      <c r="H80" s="121">
        <f t="shared" si="6"/>
        <v>-0.21542553191489366</v>
      </c>
      <c r="I80" s="120">
        <v>1076</v>
      </c>
      <c r="J80" s="121">
        <f t="shared" si="6"/>
        <v>2.6474576271186439</v>
      </c>
      <c r="K80" s="120">
        <v>363</v>
      </c>
      <c r="L80" s="121">
        <f t="shared" si="6"/>
        <v>-0.66263940520446096</v>
      </c>
      <c r="M80" s="120"/>
      <c r="N80" s="121"/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476</v>
      </c>
      <c r="F81" s="121" t="str">
        <f t="shared" si="6"/>
        <v>-</v>
      </c>
      <c r="G81" s="120">
        <v>272</v>
      </c>
      <c r="H81" s="121">
        <f t="shared" si="6"/>
        <v>-0.4285714285714286</v>
      </c>
      <c r="I81" s="120">
        <v>1041</v>
      </c>
      <c r="J81" s="121">
        <f t="shared" si="6"/>
        <v>2.8272058823529411</v>
      </c>
      <c r="K81" s="120">
        <v>638</v>
      </c>
      <c r="L81" s="121">
        <f t="shared" si="6"/>
        <v>-0.38712776176753128</v>
      </c>
      <c r="M81" s="120"/>
      <c r="N81" s="121"/>
    </row>
    <row r="82" spans="1:15" x14ac:dyDescent="0.25">
      <c r="A82" s="1">
        <v>8</v>
      </c>
      <c r="B82" s="119" t="s">
        <v>87</v>
      </c>
      <c r="C82" s="120">
        <v>890</v>
      </c>
      <c r="D82" s="121">
        <v>-8.7179487179487203E-2</v>
      </c>
      <c r="E82" s="120">
        <v>510</v>
      </c>
      <c r="F82" s="121">
        <f t="shared" si="6"/>
        <v>-0.4269662921348315</v>
      </c>
      <c r="G82" s="120">
        <v>857</v>
      </c>
      <c r="H82" s="121">
        <f t="shared" si="6"/>
        <v>0.68039215686274512</v>
      </c>
      <c r="I82" s="120">
        <v>888</v>
      </c>
      <c r="J82" s="121">
        <f t="shared" si="6"/>
        <v>3.6172695449241621E-2</v>
      </c>
      <c r="K82" s="120">
        <v>382</v>
      </c>
      <c r="L82" s="121">
        <f t="shared" si="6"/>
        <v>-0.56981981981981988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75</v>
      </c>
      <c r="D83" s="121">
        <v>-0.88888888888888884</v>
      </c>
      <c r="E83" s="120">
        <v>323</v>
      </c>
      <c r="F83" s="121">
        <f t="shared" si="6"/>
        <v>3.3066666666666666</v>
      </c>
      <c r="G83" s="120">
        <v>284</v>
      </c>
      <c r="H83" s="121">
        <f t="shared" si="6"/>
        <v>-0.12074303405572751</v>
      </c>
      <c r="I83" s="120">
        <v>1386</v>
      </c>
      <c r="J83" s="121">
        <f t="shared" si="6"/>
        <v>3.880281690140845</v>
      </c>
      <c r="K83" s="120">
        <v>669</v>
      </c>
      <c r="L83" s="121">
        <f t="shared" si="6"/>
        <v>-0.5173160173160174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89</v>
      </c>
      <c r="D84" s="121">
        <v>-0.69830508474576269</v>
      </c>
      <c r="E84" s="120">
        <v>341</v>
      </c>
      <c r="F84" s="121">
        <f t="shared" si="6"/>
        <v>2.8314606741573032</v>
      </c>
      <c r="G84" s="120">
        <v>404</v>
      </c>
      <c r="H84" s="121">
        <f t="shared" si="6"/>
        <v>0.18475073313782997</v>
      </c>
      <c r="I84" s="120">
        <v>639</v>
      </c>
      <c r="J84" s="121">
        <f t="shared" si="6"/>
        <v>0.58168316831683176</v>
      </c>
      <c r="K84" s="120">
        <v>774</v>
      </c>
      <c r="L84" s="121">
        <f t="shared" si="6"/>
        <v>0.21126760563380276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62</v>
      </c>
      <c r="D85" s="121">
        <v>-0.84263959390862941</v>
      </c>
      <c r="E85" s="120">
        <v>15</v>
      </c>
      <c r="F85" s="121">
        <f t="shared" si="6"/>
        <v>-0.75806451612903225</v>
      </c>
      <c r="G85" s="120">
        <v>154</v>
      </c>
      <c r="H85" s="121">
        <f t="shared" si="6"/>
        <v>9.2666666666666675</v>
      </c>
      <c r="I85" s="120">
        <v>387</v>
      </c>
      <c r="J85" s="121">
        <f t="shared" si="6"/>
        <v>1.5129870129870131</v>
      </c>
      <c r="K85" s="120">
        <v>0</v>
      </c>
      <c r="L85" s="121">
        <f t="shared" si="6"/>
        <v>-1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0</v>
      </c>
      <c r="D86" s="121">
        <v>-1</v>
      </c>
      <c r="E86" s="120">
        <v>65</v>
      </c>
      <c r="F86" s="121" t="str">
        <f t="shared" si="6"/>
        <v>-</v>
      </c>
      <c r="G86" s="120">
        <v>770</v>
      </c>
      <c r="H86" s="121">
        <f t="shared" si="6"/>
        <v>10.846153846153847</v>
      </c>
      <c r="I86" s="120">
        <v>1503</v>
      </c>
      <c r="J86" s="121">
        <f t="shared" si="6"/>
        <v>0.95194805194805188</v>
      </c>
      <c r="K86" s="120">
        <v>546</v>
      </c>
      <c r="L86" s="121">
        <f t="shared" si="6"/>
        <v>-0.63672654690618757</v>
      </c>
      <c r="M86" s="120"/>
      <c r="N86" s="121"/>
    </row>
    <row r="87" spans="1:15" ht="15.75" x14ac:dyDescent="0.25">
      <c r="B87" s="122" t="s">
        <v>32</v>
      </c>
      <c r="C87" s="123">
        <v>1658</v>
      </c>
      <c r="D87" s="124">
        <v>-0.72106325706594887</v>
      </c>
      <c r="E87" s="123">
        <v>2415</v>
      </c>
      <c r="F87" s="124">
        <f t="shared" si="6"/>
        <v>0.45657418576598308</v>
      </c>
      <c r="G87" s="123">
        <v>3515</v>
      </c>
      <c r="H87" s="124">
        <f t="shared" si="6"/>
        <v>0.45548654244306408</v>
      </c>
      <c r="I87" s="123">
        <v>14811</v>
      </c>
      <c r="J87" s="124">
        <f t="shared" si="6"/>
        <v>3.2136557610241825</v>
      </c>
      <c r="K87" s="123">
        <v>7251</v>
      </c>
      <c r="L87" s="124">
        <f t="shared" si="6"/>
        <v>-0.51043143609479436</v>
      </c>
      <c r="M87" s="123">
        <v>2185</v>
      </c>
      <c r="N87" s="124">
        <v>-0.43671049239494719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</row>
    <row r="92" spans="1:15" ht="48.75" customHeight="1" thickBot="1" x14ac:dyDescent="0.3">
      <c r="B92" s="279" t="s">
        <v>234</v>
      </c>
      <c r="C92" s="279"/>
      <c r="D92" s="279"/>
      <c r="E92" s="279"/>
      <c r="F92" s="279"/>
      <c r="G92" s="279"/>
      <c r="H92" s="279"/>
      <c r="I92" s="279"/>
      <c r="J92" s="279"/>
      <c r="K92" s="279"/>
      <c r="L92" s="279"/>
      <c r="M92" s="279"/>
      <c r="N92" s="279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1" t="s">
        <v>109</v>
      </c>
      <c r="D94" s="302"/>
      <c r="E94" s="302"/>
      <c r="F94" s="302"/>
      <c r="G94" s="302"/>
      <c r="H94" s="302"/>
      <c r="I94" s="302"/>
      <c r="J94" s="302"/>
      <c r="K94" s="302"/>
      <c r="L94" s="302"/>
      <c r="M94" s="302"/>
      <c r="N94" s="302"/>
    </row>
    <row r="95" spans="1:15" ht="22.5" thickTop="1" thickBot="1" x14ac:dyDescent="0.3">
      <c r="B95" s="111"/>
      <c r="C95" s="303">
        <f>C$7</f>
        <v>2020</v>
      </c>
      <c r="D95" s="304"/>
      <c r="E95" s="303">
        <f>E$7</f>
        <v>2021</v>
      </c>
      <c r="F95" s="304"/>
      <c r="G95" s="303">
        <f>G$7</f>
        <v>2022</v>
      </c>
      <c r="H95" s="304"/>
      <c r="I95" s="303">
        <f>I$7</f>
        <v>2023</v>
      </c>
      <c r="J95" s="304"/>
      <c r="K95" s="303">
        <f>K$7</f>
        <v>2024</v>
      </c>
      <c r="L95" s="304"/>
      <c r="M95" s="303">
        <f>M$7</f>
        <v>2025</v>
      </c>
      <c r="N95" s="304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",RIGHT(E95,2),"/",RIGHT(E95-1,2))</f>
        <v>var 21/20</v>
      </c>
      <c r="G96" s="118" t="s">
        <v>71</v>
      </c>
      <c r="H96" s="117" t="str">
        <f>CONCATENATE("var ",RIGHT(G95,2),"/",RIGHT(G95-1,2))</f>
        <v>var 22/21</v>
      </c>
      <c r="I96" s="118" t="s">
        <v>71</v>
      </c>
      <c r="J96" s="117" t="str">
        <f>CONCATENATE("var ",RIGHT(I95,2),"/",RIGHT(I95-1,2))</f>
        <v>var 23/22</v>
      </c>
      <c r="K96" s="118" t="s">
        <v>71</v>
      </c>
      <c r="L96" s="117" t="str">
        <f>CONCATENATE("var ",RIGHT(K95,2),"/",RIGHT(K95-1,2))</f>
        <v>var 24/23</v>
      </c>
      <c r="M96" s="118" t="s">
        <v>71</v>
      </c>
      <c r="N96" s="117" t="str">
        <f>CONCATENATE("var ",RIGHT(M95,2),"/",RIGHT(M95-1,2))</f>
        <v>var 25/24</v>
      </c>
    </row>
    <row r="97" spans="2:14" x14ac:dyDescent="0.25">
      <c r="B97" s="119" t="s">
        <v>73</v>
      </c>
      <c r="C97" s="120">
        <v>3349</v>
      </c>
      <c r="D97" s="121">
        <v>-0.16567015445939215</v>
      </c>
      <c r="E97" s="120">
        <v>489</v>
      </c>
      <c r="F97" s="121">
        <f t="shared" ref="F97:L109" si="7">IFERROR(E97/C97-1,"-")</f>
        <v>-0.85398626455658411</v>
      </c>
      <c r="G97" s="120">
        <v>2402</v>
      </c>
      <c r="H97" s="121">
        <f t="shared" si="7"/>
        <v>3.9120654396728014</v>
      </c>
      <c r="I97" s="120">
        <v>3438</v>
      </c>
      <c r="J97" s="121">
        <f t="shared" si="7"/>
        <v>0.43130724396336384</v>
      </c>
      <c r="K97" s="120">
        <v>3880</v>
      </c>
      <c r="L97" s="121">
        <f t="shared" si="7"/>
        <v>0.12856311809191401</v>
      </c>
      <c r="M97" s="120">
        <v>3707</v>
      </c>
      <c r="N97" s="121">
        <f t="shared" ref="N97:N101" si="8">IFERROR(M97/K97-1,"-")</f>
        <v>-4.4587628865979334E-2</v>
      </c>
    </row>
    <row r="98" spans="2:14" x14ac:dyDescent="0.25">
      <c r="B98" s="119" t="s">
        <v>75</v>
      </c>
      <c r="C98" s="120">
        <v>4174</v>
      </c>
      <c r="D98" s="121">
        <v>0.33567999999999998</v>
      </c>
      <c r="E98" s="120">
        <v>300</v>
      </c>
      <c r="F98" s="121">
        <f t="shared" si="7"/>
        <v>-0.92812649736463826</v>
      </c>
      <c r="G98" s="120">
        <v>2670</v>
      </c>
      <c r="H98" s="121">
        <f t="shared" si="7"/>
        <v>7.9</v>
      </c>
      <c r="I98" s="120">
        <v>2908</v>
      </c>
      <c r="J98" s="121">
        <f t="shared" si="7"/>
        <v>8.9138576779026257E-2</v>
      </c>
      <c r="K98" s="120">
        <v>3847</v>
      </c>
      <c r="L98" s="121">
        <f t="shared" si="7"/>
        <v>0.32290233837689142</v>
      </c>
      <c r="M98" s="120">
        <v>3409</v>
      </c>
      <c r="N98" s="121">
        <f t="shared" si="8"/>
        <v>-0.1138549519105797</v>
      </c>
    </row>
    <row r="99" spans="2:14" x14ac:dyDescent="0.25">
      <c r="B99" s="119" t="s">
        <v>77</v>
      </c>
      <c r="C99" s="120">
        <v>1424</v>
      </c>
      <c r="D99" s="121">
        <v>-0.62077230359520641</v>
      </c>
      <c r="E99" s="120">
        <v>668</v>
      </c>
      <c r="F99" s="121">
        <f t="shared" si="7"/>
        <v>-0.5308988764044944</v>
      </c>
      <c r="G99" s="120">
        <v>3107</v>
      </c>
      <c r="H99" s="121">
        <f t="shared" si="7"/>
        <v>3.6511976047904193</v>
      </c>
      <c r="I99" s="120">
        <v>3342</v>
      </c>
      <c r="J99" s="121">
        <f t="shared" si="7"/>
        <v>7.5635661409720001E-2</v>
      </c>
      <c r="K99" s="120">
        <v>3561</v>
      </c>
      <c r="L99" s="121">
        <f t="shared" si="7"/>
        <v>6.5529622980251334E-2</v>
      </c>
      <c r="M99" s="120">
        <v>3280</v>
      </c>
      <c r="N99" s="121">
        <f t="shared" si="8"/>
        <v>-7.8910418421791584E-2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447</v>
      </c>
      <c r="F100" s="121" t="str">
        <f t="shared" si="7"/>
        <v>-</v>
      </c>
      <c r="G100" s="120">
        <v>2738</v>
      </c>
      <c r="H100" s="121">
        <f t="shared" si="7"/>
        <v>5.1252796420581657</v>
      </c>
      <c r="I100" s="120">
        <v>2503</v>
      </c>
      <c r="J100" s="121">
        <f t="shared" si="7"/>
        <v>-8.5829072315558808E-2</v>
      </c>
      <c r="K100" s="120">
        <v>2667</v>
      </c>
      <c r="L100" s="121">
        <f t="shared" si="7"/>
        <v>6.5521374350778983E-2</v>
      </c>
      <c r="M100" s="120">
        <v>2515</v>
      </c>
      <c r="N100" s="121">
        <f t="shared" si="8"/>
        <v>-5.6992875890513717E-2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772</v>
      </c>
      <c r="F101" s="121" t="str">
        <f t="shared" si="7"/>
        <v>-</v>
      </c>
      <c r="G101" s="120">
        <v>1901</v>
      </c>
      <c r="H101" s="121">
        <f t="shared" si="7"/>
        <v>1.4624352331606216</v>
      </c>
      <c r="I101" s="120">
        <v>1560</v>
      </c>
      <c r="J101" s="121">
        <f t="shared" si="7"/>
        <v>-0.17937927406628096</v>
      </c>
      <c r="K101" s="120">
        <v>1226</v>
      </c>
      <c r="L101" s="121">
        <f t="shared" si="7"/>
        <v>-0.21410256410256412</v>
      </c>
      <c r="M101" s="120">
        <v>2055</v>
      </c>
      <c r="N101" s="121">
        <f t="shared" si="8"/>
        <v>0.6761827079934748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880</v>
      </c>
      <c r="F102" s="121" t="str">
        <f t="shared" si="7"/>
        <v>-</v>
      </c>
      <c r="G102" s="120">
        <v>1990</v>
      </c>
      <c r="H102" s="121">
        <f t="shared" si="7"/>
        <v>1.2613636363636362</v>
      </c>
      <c r="I102" s="120">
        <v>1630</v>
      </c>
      <c r="J102" s="121">
        <f t="shared" si="7"/>
        <v>-0.18090452261306533</v>
      </c>
      <c r="K102" s="120">
        <v>1731</v>
      </c>
      <c r="L102" s="121">
        <f t="shared" si="7"/>
        <v>6.1963190184049166E-2</v>
      </c>
      <c r="M102" s="120"/>
      <c r="N102" s="121"/>
    </row>
    <row r="103" spans="2:14" x14ac:dyDescent="0.25">
      <c r="B103" s="119" t="s">
        <v>85</v>
      </c>
      <c r="C103" s="120">
        <v>0</v>
      </c>
      <c r="D103" s="121">
        <v>-1</v>
      </c>
      <c r="E103" s="120">
        <v>1019</v>
      </c>
      <c r="F103" s="121" t="str">
        <f t="shared" si="7"/>
        <v>-</v>
      </c>
      <c r="G103" s="120">
        <v>1814</v>
      </c>
      <c r="H103" s="121">
        <f t="shared" si="7"/>
        <v>0.78017664376840035</v>
      </c>
      <c r="I103" s="120">
        <v>1468</v>
      </c>
      <c r="J103" s="121">
        <f t="shared" si="7"/>
        <v>-0.19073869900771778</v>
      </c>
      <c r="K103" s="120">
        <v>1617</v>
      </c>
      <c r="L103" s="121">
        <f t="shared" si="7"/>
        <v>0.10149863760217981</v>
      </c>
      <c r="M103" s="120"/>
      <c r="N103" s="121"/>
    </row>
    <row r="104" spans="2:14" x14ac:dyDescent="0.25">
      <c r="B104" s="119" t="s">
        <v>87</v>
      </c>
      <c r="C104" s="120">
        <v>165</v>
      </c>
      <c r="D104" s="121">
        <v>-0.9241030358785649</v>
      </c>
      <c r="E104" s="120">
        <v>1332</v>
      </c>
      <c r="F104" s="121">
        <f t="shared" si="7"/>
        <v>7.0727272727272723</v>
      </c>
      <c r="G104" s="120">
        <v>2175</v>
      </c>
      <c r="H104" s="121">
        <f t="shared" si="7"/>
        <v>0.63288288288288297</v>
      </c>
      <c r="I104" s="120">
        <v>1795</v>
      </c>
      <c r="J104" s="121">
        <f t="shared" si="7"/>
        <v>-0.17471264367816097</v>
      </c>
      <c r="K104" s="120">
        <v>2507</v>
      </c>
      <c r="L104" s="121">
        <f t="shared" si="7"/>
        <v>0.39665738161559894</v>
      </c>
      <c r="M104" s="120"/>
      <c r="N104" s="121"/>
    </row>
    <row r="105" spans="2:14" x14ac:dyDescent="0.25">
      <c r="B105" s="119" t="s">
        <v>89</v>
      </c>
      <c r="C105" s="120">
        <v>104</v>
      </c>
      <c r="D105" s="121">
        <v>-0.95706028075970273</v>
      </c>
      <c r="E105" s="120">
        <v>1651</v>
      </c>
      <c r="F105" s="121">
        <f t="shared" si="7"/>
        <v>14.875</v>
      </c>
      <c r="G105" s="120">
        <v>2626</v>
      </c>
      <c r="H105" s="121">
        <f t="shared" si="7"/>
        <v>0.59055118110236227</v>
      </c>
      <c r="I105" s="120">
        <v>2011</v>
      </c>
      <c r="J105" s="121">
        <f t="shared" si="7"/>
        <v>-0.23419649657273423</v>
      </c>
      <c r="K105" s="120">
        <v>2257</v>
      </c>
      <c r="L105" s="121">
        <f t="shared" si="7"/>
        <v>0.12232720039781197</v>
      </c>
      <c r="M105" s="120"/>
      <c r="N105" s="121"/>
    </row>
    <row r="106" spans="2:14" x14ac:dyDescent="0.25">
      <c r="B106" s="119" t="s">
        <v>91</v>
      </c>
      <c r="C106" s="120">
        <v>168</v>
      </c>
      <c r="D106" s="121">
        <v>-0.93724318266716478</v>
      </c>
      <c r="E106" s="120">
        <v>2562</v>
      </c>
      <c r="F106" s="121">
        <f t="shared" si="7"/>
        <v>14.25</v>
      </c>
      <c r="G106" s="120">
        <v>2779</v>
      </c>
      <c r="H106" s="121">
        <f t="shared" si="7"/>
        <v>8.4699453551912551E-2</v>
      </c>
      <c r="I106" s="120">
        <v>3153</v>
      </c>
      <c r="J106" s="121">
        <f t="shared" si="7"/>
        <v>0.1345807844548399</v>
      </c>
      <c r="K106" s="120">
        <v>2891</v>
      </c>
      <c r="L106" s="121">
        <f t="shared" si="7"/>
        <v>-8.30954646368538E-2</v>
      </c>
      <c r="M106" s="120"/>
      <c r="N106" s="121"/>
    </row>
    <row r="107" spans="2:14" x14ac:dyDescent="0.25">
      <c r="B107" s="119" t="s">
        <v>93</v>
      </c>
      <c r="C107" s="120">
        <v>364</v>
      </c>
      <c r="D107" s="121">
        <v>-0.90599173553719003</v>
      </c>
      <c r="E107" s="120">
        <v>2821</v>
      </c>
      <c r="F107" s="121">
        <f t="shared" si="7"/>
        <v>6.75</v>
      </c>
      <c r="G107" s="120">
        <v>3337</v>
      </c>
      <c r="H107" s="121">
        <f t="shared" si="7"/>
        <v>0.18291386033321522</v>
      </c>
      <c r="I107" s="120">
        <v>3602</v>
      </c>
      <c r="J107" s="121">
        <f t="shared" si="7"/>
        <v>7.9412646089301875E-2</v>
      </c>
      <c r="K107" s="120">
        <v>3003</v>
      </c>
      <c r="L107" s="121">
        <f t="shared" si="7"/>
        <v>-0.16629650194336476</v>
      </c>
      <c r="M107" s="120"/>
      <c r="N107" s="121"/>
    </row>
    <row r="108" spans="2:14" x14ac:dyDescent="0.25">
      <c r="B108" s="119" t="s">
        <v>95</v>
      </c>
      <c r="C108" s="120">
        <v>466</v>
      </c>
      <c r="D108" s="121">
        <v>-0.85102301790281332</v>
      </c>
      <c r="E108" s="120">
        <v>2270</v>
      </c>
      <c r="F108" s="121">
        <f t="shared" si="7"/>
        <v>3.8712446351931327</v>
      </c>
      <c r="G108" s="120">
        <v>3450</v>
      </c>
      <c r="H108" s="121">
        <f t="shared" si="7"/>
        <v>0.51982378854625555</v>
      </c>
      <c r="I108" s="120">
        <v>3506</v>
      </c>
      <c r="J108" s="121">
        <f t="shared" si="7"/>
        <v>1.6231884057970936E-2</v>
      </c>
      <c r="K108" s="120">
        <v>3496</v>
      </c>
      <c r="L108" s="121">
        <f t="shared" si="7"/>
        <v>-2.8522532800913103E-3</v>
      </c>
      <c r="M108" s="120"/>
      <c r="N108" s="121"/>
    </row>
    <row r="109" spans="2:14" ht="15.75" x14ac:dyDescent="0.25">
      <c r="B109" s="122" t="s">
        <v>32</v>
      </c>
      <c r="C109" s="123">
        <v>10294</v>
      </c>
      <c r="D109" s="124">
        <v>-0.70220152168252958</v>
      </c>
      <c r="E109" s="123">
        <v>15211</v>
      </c>
      <c r="F109" s="124">
        <f t="shared" si="7"/>
        <v>0.47765688750728574</v>
      </c>
      <c r="G109" s="123">
        <v>30989</v>
      </c>
      <c r="H109" s="124">
        <f t="shared" si="7"/>
        <v>1.0372756557754257</v>
      </c>
      <c r="I109" s="123">
        <v>30916</v>
      </c>
      <c r="J109" s="124">
        <f t="shared" si="7"/>
        <v>-2.3556745942108215E-3</v>
      </c>
      <c r="K109" s="123">
        <v>32683</v>
      </c>
      <c r="L109" s="124">
        <f t="shared" si="7"/>
        <v>5.7154871264070373E-2</v>
      </c>
      <c r="M109" s="123">
        <v>14966</v>
      </c>
      <c r="N109" s="124">
        <v>-1.4162439891970191E-2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</row>
    <row r="114" spans="1:15" ht="48.75" customHeight="1" thickBot="1" x14ac:dyDescent="0.3">
      <c r="B114" s="279" t="s">
        <v>235</v>
      </c>
      <c r="C114" s="279"/>
      <c r="D114" s="279"/>
      <c r="E114" s="279"/>
      <c r="F114" s="279"/>
      <c r="G114" s="279"/>
      <c r="H114" s="279"/>
      <c r="I114" s="279"/>
      <c r="J114" s="279"/>
      <c r="K114" s="279"/>
      <c r="L114" s="279"/>
      <c r="M114" s="279"/>
      <c r="N114" s="279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1" t="s">
        <v>112</v>
      </c>
      <c r="D116" s="302"/>
      <c r="E116" s="302"/>
      <c r="F116" s="302"/>
      <c r="G116" s="302"/>
      <c r="H116" s="302"/>
      <c r="I116" s="302"/>
      <c r="J116" s="302"/>
      <c r="K116" s="302"/>
      <c r="L116" s="302"/>
      <c r="M116" s="302"/>
      <c r="N116" s="302"/>
    </row>
    <row r="117" spans="1:15" ht="22.5" thickTop="1" thickBot="1" x14ac:dyDescent="0.3">
      <c r="B117" s="111"/>
      <c r="C117" s="303">
        <f>C$7</f>
        <v>2020</v>
      </c>
      <c r="D117" s="304"/>
      <c r="E117" s="303">
        <f>E$7</f>
        <v>2021</v>
      </c>
      <c r="F117" s="304"/>
      <c r="G117" s="303">
        <f>G$7</f>
        <v>2022</v>
      </c>
      <c r="H117" s="304"/>
      <c r="I117" s="303">
        <f>I$7</f>
        <v>2023</v>
      </c>
      <c r="J117" s="304"/>
      <c r="K117" s="303">
        <f>K$7</f>
        <v>2024</v>
      </c>
      <c r="L117" s="304"/>
      <c r="M117" s="303">
        <f>M$7</f>
        <v>2025</v>
      </c>
      <c r="N117" s="304"/>
    </row>
    <row r="118" spans="1:15" ht="16.5" thickTop="1" thickBot="1" x14ac:dyDescent="0.3">
      <c r="B118" s="87"/>
      <c r="C118" s="116" t="s">
        <v>71</v>
      </c>
      <c r="D118" s="117" t="str">
        <f>CONCATENATE("var ",RIGHT(C117,2),"/",RIGHT(C117-1,2))</f>
        <v>var 20/19</v>
      </c>
      <c r="E118" s="118" t="s">
        <v>71</v>
      </c>
      <c r="F118" s="117" t="str">
        <f>CONCATENATE("var ",RIGHT(E117,2),"/",RIGHT(E117-1,2))</f>
        <v>var 21/20</v>
      </c>
      <c r="G118" s="118" t="s">
        <v>71</v>
      </c>
      <c r="H118" s="117" t="str">
        <f>CONCATENATE("var ",RIGHT(G117,2),"/",RIGHT(G117-1,2))</f>
        <v>var 22/21</v>
      </c>
      <c r="I118" s="118" t="s">
        <v>71</v>
      </c>
      <c r="J118" s="117" t="str">
        <f>CONCATENATE("var ",RIGHT(I117,2),"/",RIGHT(I117-1,2))</f>
        <v>var 23/22</v>
      </c>
      <c r="K118" s="118" t="s">
        <v>71</v>
      </c>
      <c r="L118" s="117" t="str">
        <f>CONCATENATE("var ",RIGHT(K117,2),"/",RIGHT(K117-1,2))</f>
        <v>var 24/23</v>
      </c>
      <c r="M118" s="118" t="s">
        <v>71</v>
      </c>
      <c r="N118" s="117" t="str">
        <f>CONCATENATE("var ",RIGHT(M117,2),"/",RIGHT(M117-1,2))</f>
        <v>var 25/24</v>
      </c>
    </row>
    <row r="119" spans="1:15" x14ac:dyDescent="0.25">
      <c r="B119" s="119" t="s">
        <v>73</v>
      </c>
      <c r="C119" s="120">
        <v>852</v>
      </c>
      <c r="D119" s="121">
        <v>-4.2696629213483162E-2</v>
      </c>
      <c r="E119" s="120">
        <v>19</v>
      </c>
      <c r="F119" s="121">
        <f t="shared" ref="F119:L131" si="9">IFERROR(E119/C119-1,"-")</f>
        <v>-0.97769953051643188</v>
      </c>
      <c r="G119" s="120">
        <v>648</v>
      </c>
      <c r="H119" s="121">
        <f t="shared" si="9"/>
        <v>33.10526315789474</v>
      </c>
      <c r="I119" s="120">
        <v>943</v>
      </c>
      <c r="J119" s="121">
        <f t="shared" si="9"/>
        <v>0.45524691358024683</v>
      </c>
      <c r="K119" s="120">
        <v>917</v>
      </c>
      <c r="L119" s="121">
        <f t="shared" si="9"/>
        <v>-2.7571580063626699E-2</v>
      </c>
      <c r="M119" s="120">
        <v>1246</v>
      </c>
      <c r="N119" s="121">
        <f t="shared" ref="N119:N123" si="10">IFERROR(M119/K119-1,"-")</f>
        <v>0.35877862595419852</v>
      </c>
    </row>
    <row r="120" spans="1:15" x14ac:dyDescent="0.25">
      <c r="B120" s="119" t="s">
        <v>75</v>
      </c>
      <c r="C120" s="120">
        <v>1200</v>
      </c>
      <c r="D120" s="121">
        <v>0.31434830230010946</v>
      </c>
      <c r="E120" s="120">
        <v>3</v>
      </c>
      <c r="F120" s="121">
        <f t="shared" si="9"/>
        <v>-0.99750000000000005</v>
      </c>
      <c r="G120" s="120">
        <v>946</v>
      </c>
      <c r="H120" s="121">
        <f t="shared" si="9"/>
        <v>314.33333333333331</v>
      </c>
      <c r="I120" s="120">
        <v>823</v>
      </c>
      <c r="J120" s="121">
        <f t="shared" si="9"/>
        <v>-0.13002114164904865</v>
      </c>
      <c r="K120" s="120">
        <v>1042</v>
      </c>
      <c r="L120" s="121">
        <f t="shared" si="9"/>
        <v>0.26609963547995141</v>
      </c>
      <c r="M120" s="120">
        <v>1039</v>
      </c>
      <c r="N120" s="121">
        <f t="shared" si="10"/>
        <v>-2.8790786948176272E-3</v>
      </c>
    </row>
    <row r="121" spans="1:15" x14ac:dyDescent="0.25">
      <c r="B121" s="119" t="s">
        <v>77</v>
      </c>
      <c r="C121" s="120">
        <v>845</v>
      </c>
      <c r="D121" s="121">
        <v>-0.15500000000000003</v>
      </c>
      <c r="E121" s="120">
        <v>8</v>
      </c>
      <c r="F121" s="121">
        <f t="shared" si="9"/>
        <v>-0.9905325443786982</v>
      </c>
      <c r="G121" s="120">
        <v>1051</v>
      </c>
      <c r="H121" s="121">
        <f t="shared" si="9"/>
        <v>130.375</v>
      </c>
      <c r="I121" s="120">
        <v>921</v>
      </c>
      <c r="J121" s="121">
        <f t="shared" si="9"/>
        <v>-0.12369172216936253</v>
      </c>
      <c r="K121" s="120">
        <v>1023</v>
      </c>
      <c r="L121" s="121">
        <f t="shared" si="9"/>
        <v>0.11074918566775249</v>
      </c>
      <c r="M121" s="120">
        <v>1132</v>
      </c>
      <c r="N121" s="121">
        <f t="shared" si="10"/>
        <v>0.10654936461388065</v>
      </c>
    </row>
    <row r="122" spans="1:15" x14ac:dyDescent="0.25">
      <c r="B122" s="119" t="s">
        <v>79</v>
      </c>
      <c r="C122" s="120">
        <v>0</v>
      </c>
      <c r="D122" s="121">
        <v>-1</v>
      </c>
      <c r="E122" s="120">
        <v>3</v>
      </c>
      <c r="F122" s="121" t="str">
        <f t="shared" si="9"/>
        <v>-</v>
      </c>
      <c r="G122" s="120">
        <v>834</v>
      </c>
      <c r="H122" s="121">
        <f t="shared" si="9"/>
        <v>277</v>
      </c>
      <c r="I122" s="120">
        <v>631</v>
      </c>
      <c r="J122" s="121">
        <f t="shared" si="9"/>
        <v>-0.24340527577937654</v>
      </c>
      <c r="K122" s="120">
        <v>770</v>
      </c>
      <c r="L122" s="121">
        <f t="shared" si="9"/>
        <v>0.22028526148969885</v>
      </c>
      <c r="M122" s="120">
        <v>887</v>
      </c>
      <c r="N122" s="121">
        <f t="shared" si="10"/>
        <v>0.15194805194805205</v>
      </c>
    </row>
    <row r="123" spans="1:15" x14ac:dyDescent="0.25">
      <c r="B123" s="119" t="s">
        <v>81</v>
      </c>
      <c r="C123" s="120">
        <v>0</v>
      </c>
      <c r="D123" s="121">
        <v>-1</v>
      </c>
      <c r="E123" s="120">
        <v>22</v>
      </c>
      <c r="F123" s="121" t="str">
        <f t="shared" si="9"/>
        <v>-</v>
      </c>
      <c r="G123" s="120">
        <v>805</v>
      </c>
      <c r="H123" s="121">
        <f t="shared" si="9"/>
        <v>35.590909090909093</v>
      </c>
      <c r="I123" s="120">
        <v>667</v>
      </c>
      <c r="J123" s="121">
        <f t="shared" si="9"/>
        <v>-0.17142857142857137</v>
      </c>
      <c r="K123" s="120">
        <v>778</v>
      </c>
      <c r="L123" s="121">
        <f t="shared" si="9"/>
        <v>0.16641679160419787</v>
      </c>
      <c r="M123" s="120">
        <v>854</v>
      </c>
      <c r="N123" s="121">
        <f t="shared" si="10"/>
        <v>9.7686375321336838E-2</v>
      </c>
    </row>
    <row r="124" spans="1:15" x14ac:dyDescent="0.25">
      <c r="B124" s="119" t="s">
        <v>83</v>
      </c>
      <c r="C124" s="120">
        <v>0</v>
      </c>
      <c r="D124" s="121">
        <v>-1</v>
      </c>
      <c r="E124" s="120">
        <v>38</v>
      </c>
      <c r="F124" s="121" t="str">
        <f t="shared" si="9"/>
        <v>-</v>
      </c>
      <c r="G124" s="120">
        <v>911</v>
      </c>
      <c r="H124" s="121">
        <f t="shared" si="9"/>
        <v>22.973684210526315</v>
      </c>
      <c r="I124" s="120">
        <v>741</v>
      </c>
      <c r="J124" s="121">
        <f t="shared" si="9"/>
        <v>-0.18660812294182216</v>
      </c>
      <c r="K124" s="120">
        <v>1203</v>
      </c>
      <c r="L124" s="121">
        <f t="shared" si="9"/>
        <v>0.62348178137651833</v>
      </c>
      <c r="M124" s="120"/>
      <c r="N124" s="121"/>
    </row>
    <row r="125" spans="1:15" x14ac:dyDescent="0.25">
      <c r="B125" s="119" t="s">
        <v>85</v>
      </c>
      <c r="C125" s="120">
        <v>0</v>
      </c>
      <c r="D125" s="121">
        <v>-1</v>
      </c>
      <c r="E125" s="120">
        <v>55</v>
      </c>
      <c r="F125" s="121" t="str">
        <f t="shared" si="9"/>
        <v>-</v>
      </c>
      <c r="G125" s="120">
        <v>846</v>
      </c>
      <c r="H125" s="121">
        <f t="shared" si="9"/>
        <v>14.381818181818181</v>
      </c>
      <c r="I125" s="120">
        <v>532</v>
      </c>
      <c r="J125" s="121">
        <f t="shared" si="9"/>
        <v>-0.37115839243498816</v>
      </c>
      <c r="K125" s="120">
        <v>677</v>
      </c>
      <c r="L125" s="121">
        <f t="shared" si="9"/>
        <v>0.27255639097744355</v>
      </c>
      <c r="M125" s="120"/>
      <c r="N125" s="121"/>
    </row>
    <row r="126" spans="1:15" x14ac:dyDescent="0.25">
      <c r="B126" s="119" t="s">
        <v>87</v>
      </c>
      <c r="C126" s="120">
        <v>14</v>
      </c>
      <c r="D126" s="121">
        <v>-0.97962154294032022</v>
      </c>
      <c r="E126" s="120">
        <v>271</v>
      </c>
      <c r="F126" s="121">
        <f t="shared" si="9"/>
        <v>18.357142857142858</v>
      </c>
      <c r="G126" s="120">
        <v>774</v>
      </c>
      <c r="H126" s="121">
        <f t="shared" si="9"/>
        <v>1.8560885608856088</v>
      </c>
      <c r="I126" s="120">
        <v>605</v>
      </c>
      <c r="J126" s="121">
        <f t="shared" si="9"/>
        <v>-0.21834625322997414</v>
      </c>
      <c r="K126" s="120">
        <v>956</v>
      </c>
      <c r="L126" s="121">
        <f t="shared" si="9"/>
        <v>0.58016528925619837</v>
      </c>
      <c r="M126" s="120"/>
      <c r="N126" s="121"/>
    </row>
    <row r="127" spans="1:15" x14ac:dyDescent="0.25">
      <c r="B127" s="119" t="s">
        <v>89</v>
      </c>
      <c r="C127" s="120">
        <v>23</v>
      </c>
      <c r="D127" s="121">
        <v>-0.97560975609756095</v>
      </c>
      <c r="E127" s="120">
        <v>620</v>
      </c>
      <c r="F127" s="121">
        <f t="shared" si="9"/>
        <v>25.956521739130434</v>
      </c>
      <c r="G127" s="120">
        <v>817</v>
      </c>
      <c r="H127" s="121">
        <f t="shared" si="9"/>
        <v>0.31774193548387086</v>
      </c>
      <c r="I127" s="120">
        <v>818</v>
      </c>
      <c r="J127" s="121">
        <f t="shared" si="9"/>
        <v>1.223990208078396E-3</v>
      </c>
      <c r="K127" s="120">
        <v>852</v>
      </c>
      <c r="L127" s="121">
        <f t="shared" si="9"/>
        <v>4.1564792176039145E-2</v>
      </c>
      <c r="M127" s="120"/>
      <c r="N127" s="121"/>
    </row>
    <row r="128" spans="1:15" x14ac:dyDescent="0.25">
      <c r="A128" s="125"/>
      <c r="B128" s="119" t="s">
        <v>91</v>
      </c>
      <c r="C128" s="120">
        <v>17</v>
      </c>
      <c r="D128" s="121">
        <v>-0.98034682080924851</v>
      </c>
      <c r="E128" s="120">
        <v>759</v>
      </c>
      <c r="F128" s="121">
        <f t="shared" si="9"/>
        <v>43.647058823529413</v>
      </c>
      <c r="G128" s="120">
        <v>923</v>
      </c>
      <c r="H128" s="121">
        <f t="shared" si="9"/>
        <v>0.21607378129117261</v>
      </c>
      <c r="I128" s="120">
        <v>813</v>
      </c>
      <c r="J128" s="121">
        <f t="shared" si="9"/>
        <v>-0.11917659804983749</v>
      </c>
      <c r="K128" s="120">
        <v>944</v>
      </c>
      <c r="L128" s="121">
        <f t="shared" si="9"/>
        <v>0.1611316113161132</v>
      </c>
      <c r="M128" s="120"/>
      <c r="N128" s="121"/>
    </row>
    <row r="129" spans="2:15" x14ac:dyDescent="0.25">
      <c r="B129" s="119" t="s">
        <v>93</v>
      </c>
      <c r="C129" s="120">
        <v>37</v>
      </c>
      <c r="D129" s="121">
        <v>-0.95579450418160095</v>
      </c>
      <c r="E129" s="120">
        <v>738</v>
      </c>
      <c r="F129" s="121">
        <f t="shared" si="9"/>
        <v>18.945945945945947</v>
      </c>
      <c r="G129" s="120">
        <v>884</v>
      </c>
      <c r="H129" s="121">
        <f t="shared" si="9"/>
        <v>0.19783197831978327</v>
      </c>
      <c r="I129" s="120">
        <v>942</v>
      </c>
      <c r="J129" s="121">
        <f t="shared" si="9"/>
        <v>6.5610859728506776E-2</v>
      </c>
      <c r="K129" s="120">
        <v>939</v>
      </c>
      <c r="L129" s="121">
        <f t="shared" si="9"/>
        <v>-3.1847133757961776E-3</v>
      </c>
      <c r="M129" s="120"/>
      <c r="N129" s="121"/>
    </row>
    <row r="130" spans="2:15" x14ac:dyDescent="0.25">
      <c r="B130" s="119" t="s">
        <v>95</v>
      </c>
      <c r="C130" s="120">
        <v>55</v>
      </c>
      <c r="D130" s="121">
        <v>-0.93268053855569155</v>
      </c>
      <c r="E130" s="120">
        <v>494</v>
      </c>
      <c r="F130" s="121">
        <f t="shared" si="9"/>
        <v>7.9818181818181824</v>
      </c>
      <c r="G130" s="120">
        <v>913</v>
      </c>
      <c r="H130" s="121">
        <f t="shared" si="9"/>
        <v>0.84817813765182182</v>
      </c>
      <c r="I130" s="120">
        <v>872</v>
      </c>
      <c r="J130" s="121">
        <f t="shared" si="9"/>
        <v>-4.4906900328587129E-2</v>
      </c>
      <c r="K130" s="120">
        <v>936</v>
      </c>
      <c r="L130" s="121">
        <f t="shared" si="9"/>
        <v>7.3394495412844041E-2</v>
      </c>
      <c r="M130" s="120"/>
      <c r="N130" s="121"/>
    </row>
    <row r="131" spans="2:15" ht="15.75" x14ac:dyDescent="0.25">
      <c r="B131" s="122" t="s">
        <v>32</v>
      </c>
      <c r="C131" s="123">
        <v>3060</v>
      </c>
      <c r="D131" s="124">
        <v>-0.70218978102189777</v>
      </c>
      <c r="E131" s="123">
        <v>3030</v>
      </c>
      <c r="F131" s="124">
        <f t="shared" si="9"/>
        <v>-9.8039215686274161E-3</v>
      </c>
      <c r="G131" s="123">
        <v>10352</v>
      </c>
      <c r="H131" s="124">
        <f t="shared" si="9"/>
        <v>2.4165016501650167</v>
      </c>
      <c r="I131" s="123">
        <v>9308</v>
      </c>
      <c r="J131" s="124">
        <f t="shared" si="9"/>
        <v>-0.1008500772797527</v>
      </c>
      <c r="K131" s="123">
        <v>11037</v>
      </c>
      <c r="L131" s="124">
        <f t="shared" si="9"/>
        <v>0.18575418994413417</v>
      </c>
      <c r="M131" s="123">
        <v>5158</v>
      </c>
      <c r="N131" s="124">
        <v>0.1386313465783664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79" t="s">
        <v>236</v>
      </c>
      <c r="C136" s="279"/>
      <c r="D136" s="279"/>
      <c r="E136" s="279"/>
      <c r="F136" s="279"/>
      <c r="G136" s="279"/>
      <c r="H136" s="279"/>
      <c r="I136" s="279"/>
      <c r="J136" s="279"/>
      <c r="K136" s="279"/>
      <c r="L136" s="279"/>
      <c r="M136" s="279"/>
      <c r="N136" s="279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1" t="s">
        <v>115</v>
      </c>
      <c r="D138" s="302"/>
      <c r="E138" s="302"/>
      <c r="F138" s="302"/>
      <c r="G138" s="302"/>
      <c r="H138" s="302"/>
      <c r="I138" s="302"/>
      <c r="J138" s="302"/>
      <c r="K138" s="302"/>
      <c r="L138" s="302"/>
      <c r="M138" s="302"/>
      <c r="N138" s="302"/>
    </row>
    <row r="139" spans="2:15" ht="22.5" thickTop="1" thickBot="1" x14ac:dyDescent="0.3">
      <c r="B139" s="111"/>
      <c r="C139" s="303">
        <f>C$7</f>
        <v>2020</v>
      </c>
      <c r="D139" s="304"/>
      <c r="E139" s="303">
        <f>E$7</f>
        <v>2021</v>
      </c>
      <c r="F139" s="304"/>
      <c r="G139" s="303">
        <f>G$7</f>
        <v>2022</v>
      </c>
      <c r="H139" s="304"/>
      <c r="I139" s="303">
        <f>I$7</f>
        <v>2023</v>
      </c>
      <c r="J139" s="304"/>
      <c r="K139" s="303">
        <f>K$7</f>
        <v>2024</v>
      </c>
      <c r="L139" s="304"/>
      <c r="M139" s="303">
        <f>M$7</f>
        <v>2025</v>
      </c>
      <c r="N139" s="304"/>
    </row>
    <row r="140" spans="2:15" ht="16.5" thickTop="1" thickBot="1" x14ac:dyDescent="0.3">
      <c r="B140" s="87"/>
      <c r="C140" s="116" t="s">
        <v>71</v>
      </c>
      <c r="D140" s="117" t="str">
        <f>CONCATENATE("var ",RIGHT(C139,2),"/",RIGHT(C139-1,2))</f>
        <v>var 20/19</v>
      </c>
      <c r="E140" s="118" t="s">
        <v>71</v>
      </c>
      <c r="F140" s="117" t="str">
        <f>CONCATENATE("var ",RIGHT(E139,2),"/",RIGHT(E139-1,2))</f>
        <v>var 21/20</v>
      </c>
      <c r="G140" s="118" t="s">
        <v>71</v>
      </c>
      <c r="H140" s="117" t="str">
        <f>CONCATENATE("var ",RIGHT(G139,2),"/",RIGHT(G139-1,2))</f>
        <v>var 22/21</v>
      </c>
      <c r="I140" s="118" t="s">
        <v>71</v>
      </c>
      <c r="J140" s="117" t="str">
        <f>CONCATENATE("var ",RIGHT(I139,2),"/",RIGHT(I139-1,2))</f>
        <v>var 23/22</v>
      </c>
      <c r="K140" s="118" t="s">
        <v>71</v>
      </c>
      <c r="L140" s="117" t="str">
        <f>CONCATENATE("var ",RIGHT(K139,2),"/",RIGHT(K139-1,2))</f>
        <v>var 24/23</v>
      </c>
      <c r="M140" s="118" t="s">
        <v>71</v>
      </c>
      <c r="N140" s="117" t="str">
        <f>CONCATENATE("var ",RIGHT(M139,2),"/",RIGHT(M139-1,2))</f>
        <v>var 25/24</v>
      </c>
    </row>
    <row r="141" spans="2:15" x14ac:dyDescent="0.25">
      <c r="B141" s="119" t="s">
        <v>73</v>
      </c>
      <c r="C141" s="120">
        <v>889</v>
      </c>
      <c r="D141" s="121">
        <v>-2.8415300546448141E-2</v>
      </c>
      <c r="E141" s="120">
        <v>168</v>
      </c>
      <c r="F141" s="121">
        <f t="shared" ref="F141:L153" si="11">IFERROR(E141/C141-1,"-")</f>
        <v>-0.8110236220472441</v>
      </c>
      <c r="G141" s="120">
        <v>758</v>
      </c>
      <c r="H141" s="121">
        <f t="shared" si="11"/>
        <v>3.5119047619047619</v>
      </c>
      <c r="I141" s="120">
        <v>580</v>
      </c>
      <c r="J141" s="121">
        <f t="shared" si="11"/>
        <v>-0.23482849604221634</v>
      </c>
      <c r="K141" s="120">
        <v>1058</v>
      </c>
      <c r="L141" s="121">
        <f t="shared" si="11"/>
        <v>0.82413793103448274</v>
      </c>
      <c r="M141" s="120">
        <v>854</v>
      </c>
      <c r="N141" s="121">
        <f t="shared" ref="N141:N145" si="12">IFERROR(M141/K141-1,"-")</f>
        <v>-0.19281663516068048</v>
      </c>
    </row>
    <row r="142" spans="2:15" x14ac:dyDescent="0.25">
      <c r="B142" s="119" t="s">
        <v>75</v>
      </c>
      <c r="C142" s="120">
        <v>1169</v>
      </c>
      <c r="D142" s="121">
        <v>0.28039430449069003</v>
      </c>
      <c r="E142" s="120">
        <v>174</v>
      </c>
      <c r="F142" s="121">
        <f t="shared" si="11"/>
        <v>-0.85115483319076135</v>
      </c>
      <c r="G142" s="120">
        <v>615</v>
      </c>
      <c r="H142" s="121">
        <f t="shared" si="11"/>
        <v>2.5344827586206895</v>
      </c>
      <c r="I142" s="120">
        <v>548</v>
      </c>
      <c r="J142" s="121">
        <f t="shared" si="11"/>
        <v>-0.10894308943089426</v>
      </c>
      <c r="K142" s="120">
        <v>766</v>
      </c>
      <c r="L142" s="121">
        <f t="shared" si="11"/>
        <v>0.39781021897810209</v>
      </c>
      <c r="M142" s="120">
        <v>747</v>
      </c>
      <c r="N142" s="121">
        <f t="shared" si="12"/>
        <v>-2.4804177545691863E-2</v>
      </c>
    </row>
    <row r="143" spans="2:15" x14ac:dyDescent="0.25">
      <c r="B143" s="119" t="s">
        <v>77</v>
      </c>
      <c r="C143" s="120">
        <v>195</v>
      </c>
      <c r="D143" s="121">
        <v>-0.85651214128035313</v>
      </c>
      <c r="E143" s="120">
        <v>287</v>
      </c>
      <c r="F143" s="121">
        <f t="shared" si="11"/>
        <v>0.4717948717948719</v>
      </c>
      <c r="G143" s="120">
        <v>831</v>
      </c>
      <c r="H143" s="121">
        <f t="shared" si="11"/>
        <v>1.8954703832752613</v>
      </c>
      <c r="I143" s="120">
        <v>819</v>
      </c>
      <c r="J143" s="121">
        <f t="shared" si="11"/>
        <v>-1.4440433212996373E-2</v>
      </c>
      <c r="K143" s="120">
        <v>908</v>
      </c>
      <c r="L143" s="121">
        <f t="shared" si="11"/>
        <v>0.10866910866910873</v>
      </c>
      <c r="M143" s="120">
        <v>791</v>
      </c>
      <c r="N143" s="121">
        <f t="shared" si="12"/>
        <v>-0.12885462555066074</v>
      </c>
    </row>
    <row r="144" spans="2:15" x14ac:dyDescent="0.25">
      <c r="B144" s="119" t="s">
        <v>79</v>
      </c>
      <c r="C144" s="120">
        <v>0</v>
      </c>
      <c r="D144" s="121">
        <v>-1</v>
      </c>
      <c r="E144" s="120">
        <v>171</v>
      </c>
      <c r="F144" s="121" t="str">
        <f t="shared" si="11"/>
        <v>-</v>
      </c>
      <c r="G144" s="120">
        <v>809</v>
      </c>
      <c r="H144" s="121">
        <f t="shared" si="11"/>
        <v>3.730994152046784</v>
      </c>
      <c r="I144" s="120">
        <v>460</v>
      </c>
      <c r="J144" s="121">
        <f t="shared" si="11"/>
        <v>-0.43139678615574784</v>
      </c>
      <c r="K144" s="120">
        <v>529</v>
      </c>
      <c r="L144" s="121">
        <f t="shared" si="11"/>
        <v>0.14999999999999991</v>
      </c>
      <c r="M144" s="120">
        <v>791</v>
      </c>
      <c r="N144" s="121">
        <f t="shared" si="12"/>
        <v>0.49527410207939515</v>
      </c>
    </row>
    <row r="145" spans="1:15" x14ac:dyDescent="0.25">
      <c r="B145" s="119" t="s">
        <v>81</v>
      </c>
      <c r="C145" s="120">
        <v>0</v>
      </c>
      <c r="D145" s="121">
        <v>-1</v>
      </c>
      <c r="E145" s="120">
        <v>207</v>
      </c>
      <c r="F145" s="121" t="str">
        <f t="shared" si="11"/>
        <v>-</v>
      </c>
      <c r="G145" s="120">
        <v>307</v>
      </c>
      <c r="H145" s="121">
        <f t="shared" si="11"/>
        <v>0.48309178743961345</v>
      </c>
      <c r="I145" s="120">
        <v>126</v>
      </c>
      <c r="J145" s="121">
        <f t="shared" si="11"/>
        <v>-0.5895765472312704</v>
      </c>
      <c r="K145" s="120">
        <v>76</v>
      </c>
      <c r="L145" s="121">
        <f t="shared" si="11"/>
        <v>-0.39682539682539686</v>
      </c>
      <c r="M145" s="120">
        <v>791</v>
      </c>
      <c r="N145" s="121">
        <f t="shared" si="12"/>
        <v>9.4078947368421044</v>
      </c>
    </row>
    <row r="146" spans="1:15" x14ac:dyDescent="0.25">
      <c r="B146" s="119" t="s">
        <v>83</v>
      </c>
      <c r="C146" s="120">
        <v>0</v>
      </c>
      <c r="D146" s="121">
        <v>-1</v>
      </c>
      <c r="E146" s="120">
        <v>302</v>
      </c>
      <c r="F146" s="121" t="str">
        <f t="shared" si="11"/>
        <v>-</v>
      </c>
      <c r="G146" s="120">
        <v>307</v>
      </c>
      <c r="H146" s="121">
        <f t="shared" si="11"/>
        <v>1.655629139072845E-2</v>
      </c>
      <c r="I146" s="120">
        <v>224</v>
      </c>
      <c r="J146" s="121">
        <f t="shared" si="11"/>
        <v>-0.27035830618892509</v>
      </c>
      <c r="K146" s="120">
        <v>139</v>
      </c>
      <c r="L146" s="121">
        <f t="shared" si="11"/>
        <v>-0.3794642857142857</v>
      </c>
      <c r="M146" s="120"/>
      <c r="N146" s="121"/>
    </row>
    <row r="147" spans="1:15" x14ac:dyDescent="0.25">
      <c r="B147" s="119" t="s">
        <v>85</v>
      </c>
      <c r="C147" s="120">
        <v>0</v>
      </c>
      <c r="D147" s="121">
        <v>-1</v>
      </c>
      <c r="E147" s="120">
        <v>365</v>
      </c>
      <c r="F147" s="121" t="str">
        <f t="shared" si="11"/>
        <v>-</v>
      </c>
      <c r="G147" s="120">
        <v>195</v>
      </c>
      <c r="H147" s="121">
        <f t="shared" si="11"/>
        <v>-0.46575342465753422</v>
      </c>
      <c r="I147" s="120">
        <v>189</v>
      </c>
      <c r="J147" s="121">
        <f t="shared" si="11"/>
        <v>-3.0769230769230771E-2</v>
      </c>
      <c r="K147" s="120">
        <v>299</v>
      </c>
      <c r="L147" s="121">
        <f t="shared" si="11"/>
        <v>0.58201058201058209</v>
      </c>
      <c r="M147" s="120"/>
      <c r="N147" s="121"/>
    </row>
    <row r="148" spans="1:15" x14ac:dyDescent="0.25">
      <c r="B148" s="119" t="s">
        <v>87</v>
      </c>
      <c r="C148" s="120">
        <v>37</v>
      </c>
      <c r="D148" s="121">
        <v>-0.91435185185185186</v>
      </c>
      <c r="E148" s="120">
        <v>330</v>
      </c>
      <c r="F148" s="121">
        <f t="shared" si="11"/>
        <v>7.9189189189189193</v>
      </c>
      <c r="G148" s="120">
        <v>416</v>
      </c>
      <c r="H148" s="121">
        <f t="shared" si="11"/>
        <v>0.26060606060606051</v>
      </c>
      <c r="I148" s="120">
        <v>274</v>
      </c>
      <c r="J148" s="121">
        <f t="shared" si="11"/>
        <v>-0.34134615384615385</v>
      </c>
      <c r="K148" s="120">
        <v>387</v>
      </c>
      <c r="L148" s="121">
        <f t="shared" si="11"/>
        <v>0.4124087591240877</v>
      </c>
      <c r="M148" s="120"/>
      <c r="N148" s="121"/>
    </row>
    <row r="149" spans="1:15" x14ac:dyDescent="0.25">
      <c r="B149" s="119" t="s">
        <v>89</v>
      </c>
      <c r="C149" s="120">
        <v>31</v>
      </c>
      <c r="D149" s="121">
        <v>-0.95324283559577672</v>
      </c>
      <c r="E149" s="120">
        <v>429</v>
      </c>
      <c r="F149" s="121">
        <f t="shared" si="11"/>
        <v>12.838709677419354</v>
      </c>
      <c r="G149" s="120">
        <v>444</v>
      </c>
      <c r="H149" s="121">
        <f t="shared" si="11"/>
        <v>3.4965034965035002E-2</v>
      </c>
      <c r="I149" s="120">
        <v>347</v>
      </c>
      <c r="J149" s="121">
        <f t="shared" si="11"/>
        <v>-0.21846846846846846</v>
      </c>
      <c r="K149" s="120">
        <v>351</v>
      </c>
      <c r="L149" s="121">
        <f t="shared" si="11"/>
        <v>1.1527377521613813E-2</v>
      </c>
      <c r="M149" s="120"/>
      <c r="N149" s="121"/>
    </row>
    <row r="150" spans="1:15" x14ac:dyDescent="0.25">
      <c r="A150" s="125"/>
      <c r="B150" s="119" t="s">
        <v>91</v>
      </c>
      <c r="C150" s="120">
        <v>52</v>
      </c>
      <c r="D150" s="121">
        <v>-0.93704600484261502</v>
      </c>
      <c r="E150" s="120">
        <v>712</v>
      </c>
      <c r="F150" s="121">
        <f t="shared" si="11"/>
        <v>12.692307692307692</v>
      </c>
      <c r="G150" s="120">
        <v>557</v>
      </c>
      <c r="H150" s="121">
        <f t="shared" si="11"/>
        <v>-0.21769662921348309</v>
      </c>
      <c r="I150" s="120">
        <v>635</v>
      </c>
      <c r="J150" s="121">
        <f t="shared" si="11"/>
        <v>0.1400359066427288</v>
      </c>
      <c r="K150" s="120">
        <v>563</v>
      </c>
      <c r="L150" s="121">
        <f t="shared" si="11"/>
        <v>-0.11338582677165354</v>
      </c>
      <c r="M150" s="120"/>
      <c r="N150" s="121"/>
    </row>
    <row r="151" spans="1:15" x14ac:dyDescent="0.25">
      <c r="B151" s="119" t="s">
        <v>93</v>
      </c>
      <c r="C151" s="120">
        <v>223</v>
      </c>
      <c r="D151" s="121">
        <v>-0.85500650195058514</v>
      </c>
      <c r="E151" s="120">
        <v>1078</v>
      </c>
      <c r="F151" s="121">
        <f t="shared" si="11"/>
        <v>3.8340807174887894</v>
      </c>
      <c r="G151" s="120">
        <v>793</v>
      </c>
      <c r="H151" s="121">
        <f t="shared" si="11"/>
        <v>-0.26437847866419295</v>
      </c>
      <c r="I151" s="120">
        <v>1149</v>
      </c>
      <c r="J151" s="121">
        <f t="shared" si="11"/>
        <v>0.4489281210592686</v>
      </c>
      <c r="K151" s="120">
        <v>758</v>
      </c>
      <c r="L151" s="121">
        <f t="shared" si="11"/>
        <v>-0.34029590948651001</v>
      </c>
      <c r="M151" s="120"/>
      <c r="N151" s="121"/>
    </row>
    <row r="152" spans="1:15" x14ac:dyDescent="0.25">
      <c r="B152" s="119" t="s">
        <v>95</v>
      </c>
      <c r="C152" s="120">
        <v>266</v>
      </c>
      <c r="D152" s="121">
        <v>-0.76707530647985989</v>
      </c>
      <c r="E152" s="120">
        <v>927</v>
      </c>
      <c r="F152" s="121">
        <f t="shared" si="11"/>
        <v>2.4849624060150375</v>
      </c>
      <c r="G152" s="120">
        <v>779</v>
      </c>
      <c r="H152" s="121">
        <f t="shared" si="11"/>
        <v>-0.15965480043149949</v>
      </c>
      <c r="I152" s="120">
        <v>860</v>
      </c>
      <c r="J152" s="121">
        <f t="shared" si="11"/>
        <v>0.10397946084723997</v>
      </c>
      <c r="K152" s="120">
        <v>761</v>
      </c>
      <c r="L152" s="121">
        <f t="shared" si="11"/>
        <v>-0.1151162790697674</v>
      </c>
      <c r="M152" s="120"/>
      <c r="N152" s="121"/>
    </row>
    <row r="153" spans="1:15" ht="15.75" x14ac:dyDescent="0.25">
      <c r="B153" s="122" t="s">
        <v>32</v>
      </c>
      <c r="C153" s="123">
        <v>2874</v>
      </c>
      <c r="D153" s="124">
        <v>-0.70913875113854874</v>
      </c>
      <c r="E153" s="123">
        <v>5150</v>
      </c>
      <c r="F153" s="124">
        <f t="shared" si="11"/>
        <v>0.79192762700069586</v>
      </c>
      <c r="G153" s="123">
        <v>6811</v>
      </c>
      <c r="H153" s="124">
        <f t="shared" si="11"/>
        <v>0.32252427184466015</v>
      </c>
      <c r="I153" s="123">
        <v>6211</v>
      </c>
      <c r="J153" s="124">
        <f t="shared" si="11"/>
        <v>-8.8092791073263843E-2</v>
      </c>
      <c r="K153" s="123">
        <v>6595</v>
      </c>
      <c r="L153" s="124">
        <f t="shared" si="11"/>
        <v>6.1825792947995506E-2</v>
      </c>
      <c r="M153" s="123">
        <v>3212</v>
      </c>
      <c r="N153" s="124">
        <v>-3.7458795325142291E-2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79" t="s">
        <v>237</v>
      </c>
      <c r="C158" s="279"/>
      <c r="D158" s="279"/>
      <c r="E158" s="279"/>
      <c r="F158" s="279"/>
      <c r="G158" s="279"/>
      <c r="H158" s="279"/>
      <c r="I158" s="279"/>
      <c r="J158" s="279"/>
      <c r="K158" s="279"/>
      <c r="L158" s="279"/>
      <c r="M158" s="279"/>
      <c r="N158" s="279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1" t="s">
        <v>118</v>
      </c>
      <c r="D160" s="302"/>
      <c r="E160" s="302"/>
      <c r="F160" s="302"/>
      <c r="G160" s="302"/>
      <c r="H160" s="302"/>
      <c r="I160" s="302"/>
      <c r="J160" s="302"/>
      <c r="K160" s="302"/>
      <c r="L160" s="302"/>
      <c r="M160" s="302"/>
      <c r="N160" s="302"/>
    </row>
    <row r="161" spans="2:14" ht="22.5" thickTop="1" thickBot="1" x14ac:dyDescent="0.3">
      <c r="B161" s="111"/>
      <c r="C161" s="303">
        <f>C$7</f>
        <v>2020</v>
      </c>
      <c r="D161" s="304"/>
      <c r="E161" s="303">
        <f>E$7</f>
        <v>2021</v>
      </c>
      <c r="F161" s="304"/>
      <c r="G161" s="303">
        <f>G$7</f>
        <v>2022</v>
      </c>
      <c r="H161" s="304"/>
      <c r="I161" s="303">
        <f>I$7</f>
        <v>2023</v>
      </c>
      <c r="J161" s="304"/>
      <c r="K161" s="303">
        <f>K$7</f>
        <v>2024</v>
      </c>
      <c r="L161" s="304"/>
      <c r="M161" s="303">
        <f>M$7</f>
        <v>2025</v>
      </c>
      <c r="N161" s="304"/>
    </row>
    <row r="162" spans="2:14" ht="16.5" thickTop="1" thickBot="1" x14ac:dyDescent="0.3">
      <c r="B162" s="87"/>
      <c r="C162" s="116" t="s">
        <v>71</v>
      </c>
      <c r="D162" s="117" t="str">
        <f>CONCATENATE("var ",RIGHT(C161,2),"/",RIGHT(C161-1,2))</f>
        <v>var 20/19</v>
      </c>
      <c r="E162" s="118" t="s">
        <v>71</v>
      </c>
      <c r="F162" s="117" t="str">
        <f>CONCATENATE("var ",RIGHT(E161,2),"/",RIGHT(E161-1,2))</f>
        <v>var 21/20</v>
      </c>
      <c r="G162" s="118" t="s">
        <v>71</v>
      </c>
      <c r="H162" s="117" t="str">
        <f>CONCATENATE("var ",RIGHT(G161,2),"/",RIGHT(G161-1,2))</f>
        <v>var 22/21</v>
      </c>
      <c r="I162" s="118" t="s">
        <v>71</v>
      </c>
      <c r="J162" s="117" t="str">
        <f>CONCATENATE("var ",RIGHT(I161,2),"/",RIGHT(I161-1,2))</f>
        <v>var 23/22</v>
      </c>
      <c r="K162" s="118" t="s">
        <v>71</v>
      </c>
      <c r="L162" s="117" t="str">
        <f>CONCATENATE("var ",RIGHT(K161,2),"/",RIGHT(K161-1,2))</f>
        <v>var 24/23</v>
      </c>
      <c r="M162" s="118" t="s">
        <v>71</v>
      </c>
      <c r="N162" s="117" t="str">
        <f>CONCATENATE("var ",RIGHT(M161,2),"/",RIGHT(M161-1,2))</f>
        <v>var 25/24</v>
      </c>
    </row>
    <row r="163" spans="2:14" x14ac:dyDescent="0.25">
      <c r="B163" s="119" t="s">
        <v>73</v>
      </c>
      <c r="C163" s="120">
        <v>181</v>
      </c>
      <c r="D163" s="121">
        <v>-0.39464882943143809</v>
      </c>
      <c r="E163" s="120">
        <v>42</v>
      </c>
      <c r="F163" s="121">
        <f t="shared" ref="F163:L175" si="13">IFERROR(E163/C163-1,"-")</f>
        <v>-0.76795580110497241</v>
      </c>
      <c r="G163" s="120">
        <v>117</v>
      </c>
      <c r="H163" s="121">
        <f t="shared" si="13"/>
        <v>1.7857142857142856</v>
      </c>
      <c r="I163" s="120">
        <v>348</v>
      </c>
      <c r="J163" s="121">
        <f t="shared" si="13"/>
        <v>1.9743589743589745</v>
      </c>
      <c r="K163" s="120">
        <v>271</v>
      </c>
      <c r="L163" s="121">
        <f t="shared" si="13"/>
        <v>-0.22126436781609193</v>
      </c>
      <c r="M163" s="120">
        <v>191</v>
      </c>
      <c r="N163" s="121">
        <f t="shared" ref="N163:N167" si="14">IFERROR(M163/K163-1,"-")</f>
        <v>-0.29520295202952029</v>
      </c>
    </row>
    <row r="164" spans="2:14" x14ac:dyDescent="0.25">
      <c r="B164" s="119" t="s">
        <v>75</v>
      </c>
      <c r="C164" s="120">
        <v>238</v>
      </c>
      <c r="D164" s="121">
        <v>-1.2448132780082943E-2</v>
      </c>
      <c r="E164" s="120">
        <v>29</v>
      </c>
      <c r="F164" s="121">
        <f t="shared" si="13"/>
        <v>-0.87815126050420167</v>
      </c>
      <c r="G164" s="120">
        <v>133</v>
      </c>
      <c r="H164" s="121">
        <f t="shared" si="13"/>
        <v>3.5862068965517242</v>
      </c>
      <c r="I164" s="120">
        <v>288</v>
      </c>
      <c r="J164" s="121">
        <f t="shared" si="13"/>
        <v>1.1654135338345863</v>
      </c>
      <c r="K164" s="120">
        <v>301</v>
      </c>
      <c r="L164" s="121">
        <f t="shared" si="13"/>
        <v>4.513888888888884E-2</v>
      </c>
      <c r="M164" s="120">
        <v>204</v>
      </c>
      <c r="N164" s="121">
        <f t="shared" si="14"/>
        <v>-0.32225913621262459</v>
      </c>
    </row>
    <row r="165" spans="2:14" x14ac:dyDescent="0.25">
      <c r="B165" s="119" t="s">
        <v>77</v>
      </c>
      <c r="C165" s="120">
        <v>30</v>
      </c>
      <c r="D165" s="121">
        <v>-0.85436893203883502</v>
      </c>
      <c r="E165" s="120">
        <v>142</v>
      </c>
      <c r="F165" s="121">
        <f t="shared" si="13"/>
        <v>3.7333333333333334</v>
      </c>
      <c r="G165" s="120">
        <v>271</v>
      </c>
      <c r="H165" s="121">
        <f t="shared" si="13"/>
        <v>0.90845070422535201</v>
      </c>
      <c r="I165" s="120">
        <v>337</v>
      </c>
      <c r="J165" s="121">
        <f t="shared" si="13"/>
        <v>0.24354243542435428</v>
      </c>
      <c r="K165" s="120">
        <v>308</v>
      </c>
      <c r="L165" s="121">
        <f t="shared" si="13"/>
        <v>-8.6053412462907986E-2</v>
      </c>
      <c r="M165" s="120">
        <v>196</v>
      </c>
      <c r="N165" s="121">
        <f t="shared" si="14"/>
        <v>-0.36363636363636365</v>
      </c>
    </row>
    <row r="166" spans="2:14" x14ac:dyDescent="0.25">
      <c r="B166" s="119" t="s">
        <v>79</v>
      </c>
      <c r="C166" s="120">
        <v>0</v>
      </c>
      <c r="D166" s="121">
        <v>-1</v>
      </c>
      <c r="E166" s="120">
        <v>42</v>
      </c>
      <c r="F166" s="121" t="str">
        <f t="shared" si="13"/>
        <v>-</v>
      </c>
      <c r="G166" s="120">
        <v>309</v>
      </c>
      <c r="H166" s="121">
        <f t="shared" si="13"/>
        <v>6.3571428571428568</v>
      </c>
      <c r="I166" s="120">
        <v>315</v>
      </c>
      <c r="J166" s="121">
        <f t="shared" si="13"/>
        <v>1.9417475728155331E-2</v>
      </c>
      <c r="K166" s="120">
        <v>215</v>
      </c>
      <c r="L166" s="121">
        <f t="shared" si="13"/>
        <v>-0.31746031746031744</v>
      </c>
      <c r="M166" s="120">
        <v>161</v>
      </c>
      <c r="N166" s="121">
        <f t="shared" si="14"/>
        <v>-0.25116279069767444</v>
      </c>
    </row>
    <row r="167" spans="2:14" x14ac:dyDescent="0.25">
      <c r="B167" s="119" t="s">
        <v>81</v>
      </c>
      <c r="C167" s="120">
        <v>0</v>
      </c>
      <c r="D167" s="121">
        <v>-1</v>
      </c>
      <c r="E167" s="120">
        <v>191</v>
      </c>
      <c r="F167" s="121" t="str">
        <f t="shared" si="13"/>
        <v>-</v>
      </c>
      <c r="G167" s="120">
        <v>178</v>
      </c>
      <c r="H167" s="121">
        <f t="shared" si="13"/>
        <v>-6.8062827225130906E-2</v>
      </c>
      <c r="I167" s="120">
        <v>161</v>
      </c>
      <c r="J167" s="121">
        <f t="shared" si="13"/>
        <v>-9.5505617977528101E-2</v>
      </c>
      <c r="K167" s="120">
        <v>70</v>
      </c>
      <c r="L167" s="121">
        <f t="shared" si="13"/>
        <v>-0.56521739130434789</v>
      </c>
      <c r="M167" s="120">
        <v>152</v>
      </c>
      <c r="N167" s="121">
        <f t="shared" si="14"/>
        <v>1.1714285714285713</v>
      </c>
    </row>
    <row r="168" spans="2:14" x14ac:dyDescent="0.25">
      <c r="B168" s="119" t="s">
        <v>83</v>
      </c>
      <c r="C168" s="120">
        <v>0</v>
      </c>
      <c r="D168" s="121">
        <v>-1</v>
      </c>
      <c r="E168" s="120">
        <v>172</v>
      </c>
      <c r="F168" s="121" t="str">
        <f t="shared" si="13"/>
        <v>-</v>
      </c>
      <c r="G168" s="120">
        <v>122</v>
      </c>
      <c r="H168" s="121">
        <f t="shared" si="13"/>
        <v>-0.29069767441860461</v>
      </c>
      <c r="I168" s="120">
        <v>125</v>
      </c>
      <c r="J168" s="121">
        <f t="shared" si="13"/>
        <v>2.4590163934426146E-2</v>
      </c>
      <c r="K168" s="120">
        <v>70</v>
      </c>
      <c r="L168" s="121">
        <f t="shared" si="13"/>
        <v>-0.43999999999999995</v>
      </c>
      <c r="M168" s="120"/>
      <c r="N168" s="121"/>
    </row>
    <row r="169" spans="2:14" x14ac:dyDescent="0.25">
      <c r="B169" s="119" t="s">
        <v>85</v>
      </c>
      <c r="C169" s="120">
        <v>0</v>
      </c>
      <c r="D169" s="121">
        <v>-1</v>
      </c>
      <c r="E169" s="120">
        <v>104</v>
      </c>
      <c r="F169" s="121" t="str">
        <f t="shared" si="13"/>
        <v>-</v>
      </c>
      <c r="G169" s="120">
        <v>166</v>
      </c>
      <c r="H169" s="121">
        <f t="shared" si="13"/>
        <v>0.59615384615384626</v>
      </c>
      <c r="I169" s="120">
        <v>166</v>
      </c>
      <c r="J169" s="121">
        <f t="shared" si="13"/>
        <v>0</v>
      </c>
      <c r="K169" s="120">
        <v>55</v>
      </c>
      <c r="L169" s="121">
        <f t="shared" si="13"/>
        <v>-0.66867469879518071</v>
      </c>
      <c r="M169" s="120"/>
      <c r="N169" s="121"/>
    </row>
    <row r="170" spans="2:14" x14ac:dyDescent="0.25">
      <c r="B170" s="119" t="s">
        <v>87</v>
      </c>
      <c r="C170" s="120">
        <v>35</v>
      </c>
      <c r="D170" s="121">
        <v>-0.82412060301507539</v>
      </c>
      <c r="E170" s="120">
        <v>213</v>
      </c>
      <c r="F170" s="121">
        <f t="shared" si="13"/>
        <v>5.0857142857142854</v>
      </c>
      <c r="G170" s="120">
        <v>236</v>
      </c>
      <c r="H170" s="121">
        <f t="shared" si="13"/>
        <v>0.107981220657277</v>
      </c>
      <c r="I170" s="120">
        <v>208</v>
      </c>
      <c r="J170" s="121">
        <f t="shared" si="13"/>
        <v>-0.11864406779661019</v>
      </c>
      <c r="K170" s="120">
        <v>228</v>
      </c>
      <c r="L170" s="121">
        <f t="shared" si="13"/>
        <v>9.6153846153846256E-2</v>
      </c>
      <c r="M170" s="120"/>
      <c r="N170" s="121"/>
    </row>
    <row r="171" spans="2:14" x14ac:dyDescent="0.25">
      <c r="B171" s="119" t="s">
        <v>89</v>
      </c>
      <c r="C171" s="120">
        <v>12</v>
      </c>
      <c r="D171" s="121">
        <v>-0.88349514563106801</v>
      </c>
      <c r="E171" s="120">
        <v>99</v>
      </c>
      <c r="F171" s="121">
        <f t="shared" si="13"/>
        <v>7.25</v>
      </c>
      <c r="G171" s="120">
        <v>289</v>
      </c>
      <c r="H171" s="121">
        <f t="shared" si="13"/>
        <v>1.9191919191919191</v>
      </c>
      <c r="I171" s="120">
        <v>156</v>
      </c>
      <c r="J171" s="121">
        <f t="shared" si="13"/>
        <v>-0.46020761245674735</v>
      </c>
      <c r="K171" s="120">
        <v>203</v>
      </c>
      <c r="L171" s="121">
        <f t="shared" si="13"/>
        <v>0.30128205128205132</v>
      </c>
      <c r="M171" s="120"/>
      <c r="N171" s="121"/>
    </row>
    <row r="172" spans="2:14" x14ac:dyDescent="0.25">
      <c r="B172" s="119" t="s">
        <v>91</v>
      </c>
      <c r="C172" s="120">
        <v>8</v>
      </c>
      <c r="D172" s="121">
        <v>-0.91578947368421049</v>
      </c>
      <c r="E172" s="120">
        <v>349</v>
      </c>
      <c r="F172" s="121">
        <f t="shared" si="13"/>
        <v>42.625</v>
      </c>
      <c r="G172" s="120">
        <v>306</v>
      </c>
      <c r="H172" s="121">
        <f t="shared" si="13"/>
        <v>-0.12320916905444124</v>
      </c>
      <c r="I172" s="120">
        <v>295</v>
      </c>
      <c r="J172" s="121">
        <f t="shared" si="13"/>
        <v>-3.5947712418300637E-2</v>
      </c>
      <c r="K172" s="120">
        <v>240</v>
      </c>
      <c r="L172" s="121">
        <f t="shared" si="13"/>
        <v>-0.18644067796610164</v>
      </c>
      <c r="M172" s="120"/>
      <c r="N172" s="121"/>
    </row>
    <row r="173" spans="2:14" x14ac:dyDescent="0.25">
      <c r="B173" s="119" t="s">
        <v>93</v>
      </c>
      <c r="C173" s="120">
        <v>12</v>
      </c>
      <c r="D173" s="121">
        <v>-0.91366906474820142</v>
      </c>
      <c r="E173" s="120">
        <v>154</v>
      </c>
      <c r="F173" s="121">
        <f t="shared" si="13"/>
        <v>11.833333333333334</v>
      </c>
      <c r="G173" s="120">
        <v>256</v>
      </c>
      <c r="H173" s="121">
        <f t="shared" si="13"/>
        <v>0.66233766233766245</v>
      </c>
      <c r="I173" s="120">
        <v>236</v>
      </c>
      <c r="J173" s="121">
        <f t="shared" si="13"/>
        <v>-7.8125E-2</v>
      </c>
      <c r="K173" s="120">
        <v>181</v>
      </c>
      <c r="L173" s="121">
        <f t="shared" si="13"/>
        <v>-0.23305084745762716</v>
      </c>
      <c r="M173" s="120"/>
      <c r="N173" s="121"/>
    </row>
    <row r="174" spans="2:14" x14ac:dyDescent="0.25">
      <c r="B174" s="119" t="s">
        <v>95</v>
      </c>
      <c r="C174" s="120">
        <v>13</v>
      </c>
      <c r="D174" s="121">
        <v>-0.89600000000000002</v>
      </c>
      <c r="E174" s="120">
        <v>105</v>
      </c>
      <c r="F174" s="121">
        <f t="shared" si="13"/>
        <v>7.0769230769230766</v>
      </c>
      <c r="G174" s="120">
        <v>363</v>
      </c>
      <c r="H174" s="121">
        <f t="shared" si="13"/>
        <v>2.4571428571428573</v>
      </c>
      <c r="I174" s="120">
        <v>307</v>
      </c>
      <c r="J174" s="121">
        <f t="shared" si="13"/>
        <v>-0.15426997245179064</v>
      </c>
      <c r="K174" s="120">
        <v>158</v>
      </c>
      <c r="L174" s="121">
        <f t="shared" si="13"/>
        <v>-0.48534201954397393</v>
      </c>
      <c r="M174" s="120"/>
      <c r="N174" s="121"/>
    </row>
    <row r="175" spans="2:14" ht="15.75" x14ac:dyDescent="0.25">
      <c r="B175" s="122" t="s">
        <v>32</v>
      </c>
      <c r="C175" s="123">
        <v>544</v>
      </c>
      <c r="D175" s="124">
        <v>-0.7511436413540713</v>
      </c>
      <c r="E175" s="123">
        <v>1642</v>
      </c>
      <c r="F175" s="124">
        <f t="shared" si="13"/>
        <v>2.0183823529411766</v>
      </c>
      <c r="G175" s="123">
        <v>2746</v>
      </c>
      <c r="H175" s="124">
        <f t="shared" si="13"/>
        <v>0.67235079171741785</v>
      </c>
      <c r="I175" s="123">
        <v>2942</v>
      </c>
      <c r="J175" s="124">
        <f t="shared" si="13"/>
        <v>7.1376547705753746E-2</v>
      </c>
      <c r="K175" s="123">
        <v>2300</v>
      </c>
      <c r="L175" s="124">
        <f t="shared" si="13"/>
        <v>-0.21821889870836164</v>
      </c>
      <c r="M175" s="123">
        <v>904</v>
      </c>
      <c r="N175" s="124">
        <v>-0.22403433476394852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79" t="s">
        <v>238</v>
      </c>
      <c r="C180" s="279"/>
      <c r="D180" s="279"/>
      <c r="E180" s="279"/>
      <c r="F180" s="279"/>
      <c r="G180" s="279"/>
      <c r="H180" s="279"/>
      <c r="I180" s="279"/>
      <c r="J180" s="279"/>
      <c r="K180" s="279"/>
      <c r="L180" s="279"/>
      <c r="M180" s="279"/>
      <c r="N180" s="279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1" t="s">
        <v>121</v>
      </c>
      <c r="D182" s="302"/>
      <c r="E182" s="302"/>
      <c r="F182" s="302"/>
      <c r="G182" s="302"/>
      <c r="H182" s="302"/>
      <c r="I182" s="302"/>
      <c r="J182" s="302"/>
      <c r="K182" s="302"/>
      <c r="L182" s="302"/>
      <c r="M182" s="302"/>
      <c r="N182" s="302"/>
    </row>
    <row r="183" spans="1:15" ht="22.5" thickTop="1" thickBot="1" x14ac:dyDescent="0.3">
      <c r="B183" s="111"/>
      <c r="C183" s="303">
        <f>C$7</f>
        <v>2020</v>
      </c>
      <c r="D183" s="304"/>
      <c r="E183" s="303">
        <f>E$7</f>
        <v>2021</v>
      </c>
      <c r="F183" s="304"/>
      <c r="G183" s="303">
        <f>G$7</f>
        <v>2022</v>
      </c>
      <c r="H183" s="304"/>
      <c r="I183" s="303">
        <f>I$7</f>
        <v>2023</v>
      </c>
      <c r="J183" s="304"/>
      <c r="K183" s="303">
        <f>K$7</f>
        <v>2024</v>
      </c>
      <c r="L183" s="304"/>
      <c r="M183" s="303">
        <f>M$7</f>
        <v>2025</v>
      </c>
      <c r="N183" s="304"/>
    </row>
    <row r="184" spans="1:15" ht="16.5" thickTop="1" thickBot="1" x14ac:dyDescent="0.3">
      <c r="B184" s="87"/>
      <c r="C184" s="116" t="s">
        <v>71</v>
      </c>
      <c r="D184" s="117" t="str">
        <f>CONCATENATE("var ",RIGHT(C183,2),"/",RIGHT(C183-1,2))</f>
        <v>var 20/19</v>
      </c>
      <c r="E184" s="118" t="s">
        <v>71</v>
      </c>
      <c r="F184" s="117" t="str">
        <f>CONCATENATE("var ",RIGHT(E183,2),"/",RIGHT(E183-1,2))</f>
        <v>var 21/20</v>
      </c>
      <c r="G184" s="118" t="s">
        <v>71</v>
      </c>
      <c r="H184" s="117" t="str">
        <f>CONCATENATE("var ",RIGHT(G183,2),"/",RIGHT(G183-1,2))</f>
        <v>var 22/21</v>
      </c>
      <c r="I184" s="118" t="s">
        <v>71</v>
      </c>
      <c r="J184" s="117" t="str">
        <f>CONCATENATE("var ",RIGHT(I183,2),"/",RIGHT(I183-1,2))</f>
        <v>var 23/22</v>
      </c>
      <c r="K184" s="118" t="s">
        <v>71</v>
      </c>
      <c r="L184" s="117" t="str">
        <f>CONCATENATE("var ",RIGHT(K183,2),"/",RIGHT(K183-1,2))</f>
        <v>var 24/23</v>
      </c>
      <c r="M184" s="118" t="s">
        <v>71</v>
      </c>
      <c r="N184" s="117" t="str">
        <f>CONCATENATE("var ",RIGHT(M183,2),"/",RIGHT(M183-1,2))</f>
        <v>var 25/24</v>
      </c>
    </row>
    <row r="185" spans="1:15" x14ac:dyDescent="0.25">
      <c r="A185" s="125"/>
      <c r="B185" s="119" t="s">
        <v>73</v>
      </c>
      <c r="C185" s="120">
        <v>70</v>
      </c>
      <c r="D185" s="121">
        <v>-0.23076923076923073</v>
      </c>
      <c r="E185" s="120">
        <v>18</v>
      </c>
      <c r="F185" s="121">
        <f t="shared" ref="F185:L197" si="15">IFERROR(E185/C185-1,"-")</f>
        <v>-0.74285714285714288</v>
      </c>
      <c r="G185" s="120">
        <v>89</v>
      </c>
      <c r="H185" s="121">
        <f t="shared" si="15"/>
        <v>3.9444444444444446</v>
      </c>
      <c r="I185" s="120">
        <v>76</v>
      </c>
      <c r="J185" s="121">
        <f t="shared" si="15"/>
        <v>-0.1460674157303371</v>
      </c>
      <c r="K185" s="120">
        <v>165</v>
      </c>
      <c r="L185" s="121">
        <f t="shared" si="15"/>
        <v>1.1710526315789473</v>
      </c>
      <c r="M185" s="120">
        <v>109</v>
      </c>
      <c r="N185" s="121">
        <f t="shared" ref="N185:N189" si="16">IFERROR(M185/K185-1,"-")</f>
        <v>-0.33939393939393936</v>
      </c>
    </row>
    <row r="186" spans="1:15" x14ac:dyDescent="0.25">
      <c r="B186" s="119" t="s">
        <v>75</v>
      </c>
      <c r="C186" s="120">
        <v>104</v>
      </c>
      <c r="D186" s="121">
        <v>-7.9646017699115057E-2</v>
      </c>
      <c r="E186" s="120">
        <v>3</v>
      </c>
      <c r="F186" s="121">
        <f t="shared" si="15"/>
        <v>-0.97115384615384615</v>
      </c>
      <c r="G186" s="120">
        <v>106</v>
      </c>
      <c r="H186" s="121">
        <f t="shared" si="15"/>
        <v>34.333333333333336</v>
      </c>
      <c r="I186" s="120">
        <v>66</v>
      </c>
      <c r="J186" s="121">
        <f t="shared" si="15"/>
        <v>-0.37735849056603776</v>
      </c>
      <c r="K186" s="120">
        <v>88</v>
      </c>
      <c r="L186" s="121">
        <f t="shared" si="15"/>
        <v>0.33333333333333326</v>
      </c>
      <c r="M186" s="120">
        <v>124</v>
      </c>
      <c r="N186" s="121">
        <f t="shared" si="16"/>
        <v>0.40909090909090917</v>
      </c>
    </row>
    <row r="187" spans="1:15" x14ac:dyDescent="0.25">
      <c r="B187" s="119" t="s">
        <v>77</v>
      </c>
      <c r="C187" s="120">
        <v>13</v>
      </c>
      <c r="D187" s="121">
        <v>-0.83116883116883122</v>
      </c>
      <c r="E187" s="120">
        <v>17</v>
      </c>
      <c r="F187" s="121">
        <f t="shared" si="15"/>
        <v>0.30769230769230771</v>
      </c>
      <c r="G187" s="120">
        <v>58</v>
      </c>
      <c r="H187" s="121">
        <f t="shared" si="15"/>
        <v>2.4117647058823528</v>
      </c>
      <c r="I187" s="120">
        <v>95</v>
      </c>
      <c r="J187" s="121">
        <f t="shared" si="15"/>
        <v>0.63793103448275867</v>
      </c>
      <c r="K187" s="120">
        <v>82</v>
      </c>
      <c r="L187" s="121">
        <f t="shared" si="15"/>
        <v>-0.13684210526315788</v>
      </c>
      <c r="M187" s="120">
        <v>82</v>
      </c>
      <c r="N187" s="121">
        <f t="shared" si="16"/>
        <v>0</v>
      </c>
    </row>
    <row r="188" spans="1:15" x14ac:dyDescent="0.25">
      <c r="B188" s="119" t="s">
        <v>79</v>
      </c>
      <c r="C188" s="120">
        <v>0</v>
      </c>
      <c r="D188" s="121">
        <v>-1</v>
      </c>
      <c r="E188" s="120">
        <v>9</v>
      </c>
      <c r="F188" s="121" t="str">
        <f t="shared" si="15"/>
        <v>-</v>
      </c>
      <c r="G188" s="120">
        <v>71</v>
      </c>
      <c r="H188" s="121">
        <f t="shared" si="15"/>
        <v>6.8888888888888893</v>
      </c>
      <c r="I188" s="120">
        <v>67</v>
      </c>
      <c r="J188" s="121">
        <f t="shared" si="15"/>
        <v>-5.633802816901412E-2</v>
      </c>
      <c r="K188" s="120">
        <v>45</v>
      </c>
      <c r="L188" s="121">
        <f t="shared" si="15"/>
        <v>-0.32835820895522383</v>
      </c>
      <c r="M188" s="120">
        <v>69</v>
      </c>
      <c r="N188" s="121">
        <f t="shared" si="16"/>
        <v>0.53333333333333344</v>
      </c>
    </row>
    <row r="189" spans="1:15" x14ac:dyDescent="0.25">
      <c r="B189" s="119" t="s">
        <v>81</v>
      </c>
      <c r="C189" s="120">
        <v>0</v>
      </c>
      <c r="D189" s="121">
        <v>-1</v>
      </c>
      <c r="E189" s="120">
        <v>33</v>
      </c>
      <c r="F189" s="121" t="str">
        <f t="shared" si="15"/>
        <v>-</v>
      </c>
      <c r="G189" s="120">
        <v>20</v>
      </c>
      <c r="H189" s="121">
        <f t="shared" si="15"/>
        <v>-0.39393939393939392</v>
      </c>
      <c r="I189" s="120">
        <v>41</v>
      </c>
      <c r="J189" s="121">
        <f t="shared" si="15"/>
        <v>1.0499999999999998</v>
      </c>
      <c r="K189" s="120">
        <v>7</v>
      </c>
      <c r="L189" s="121">
        <f t="shared" si="15"/>
        <v>-0.82926829268292679</v>
      </c>
      <c r="M189" s="120">
        <v>38</v>
      </c>
      <c r="N189" s="121">
        <f t="shared" si="16"/>
        <v>4.4285714285714288</v>
      </c>
    </row>
    <row r="190" spans="1:15" x14ac:dyDescent="0.25">
      <c r="B190" s="119" t="s">
        <v>122</v>
      </c>
      <c r="C190" s="120">
        <v>0</v>
      </c>
      <c r="D190" s="121">
        <v>-1</v>
      </c>
      <c r="E190" s="120">
        <v>27</v>
      </c>
      <c r="F190" s="121" t="str">
        <f t="shared" si="15"/>
        <v>-</v>
      </c>
      <c r="G190" s="120">
        <v>41</v>
      </c>
      <c r="H190" s="121">
        <f t="shared" si="15"/>
        <v>0.5185185185185186</v>
      </c>
      <c r="I190" s="120">
        <v>29</v>
      </c>
      <c r="J190" s="121">
        <f t="shared" si="15"/>
        <v>-0.29268292682926833</v>
      </c>
      <c r="K190" s="120">
        <v>7</v>
      </c>
      <c r="L190" s="121">
        <f t="shared" si="15"/>
        <v>-0.75862068965517238</v>
      </c>
      <c r="M190" s="120"/>
      <c r="N190" s="121"/>
    </row>
    <row r="191" spans="1:15" x14ac:dyDescent="0.25">
      <c r="B191" s="119" t="s">
        <v>85</v>
      </c>
      <c r="C191" s="120">
        <v>0</v>
      </c>
      <c r="D191" s="121">
        <v>-1</v>
      </c>
      <c r="E191" s="120">
        <v>57</v>
      </c>
      <c r="F191" s="121" t="str">
        <f t="shared" si="15"/>
        <v>-</v>
      </c>
      <c r="G191" s="120">
        <v>51</v>
      </c>
      <c r="H191" s="121">
        <f t="shared" si="15"/>
        <v>-0.10526315789473684</v>
      </c>
      <c r="I191" s="120">
        <v>24</v>
      </c>
      <c r="J191" s="121">
        <f t="shared" si="15"/>
        <v>-0.52941176470588236</v>
      </c>
      <c r="K191" s="120">
        <v>5</v>
      </c>
      <c r="L191" s="121">
        <f t="shared" si="15"/>
        <v>-0.79166666666666663</v>
      </c>
      <c r="M191" s="120"/>
      <c r="N191" s="121"/>
    </row>
    <row r="192" spans="1:15" x14ac:dyDescent="0.25">
      <c r="B192" s="119" t="s">
        <v>87</v>
      </c>
      <c r="C192" s="120">
        <v>16</v>
      </c>
      <c r="D192" s="121">
        <v>-0.38461538461538458</v>
      </c>
      <c r="E192" s="120">
        <v>34</v>
      </c>
      <c r="F192" s="121">
        <f t="shared" si="15"/>
        <v>1.125</v>
      </c>
      <c r="G192" s="120">
        <v>48</v>
      </c>
      <c r="H192" s="121">
        <f t="shared" si="15"/>
        <v>0.41176470588235303</v>
      </c>
      <c r="I192" s="120">
        <v>57</v>
      </c>
      <c r="J192" s="121">
        <f t="shared" si="15"/>
        <v>0.1875</v>
      </c>
      <c r="K192" s="120">
        <v>40</v>
      </c>
      <c r="L192" s="121">
        <f t="shared" si="15"/>
        <v>-0.29824561403508776</v>
      </c>
      <c r="M192" s="120"/>
      <c r="N192" s="121"/>
    </row>
    <row r="193" spans="2:15" x14ac:dyDescent="0.25">
      <c r="B193" s="119" t="s">
        <v>89</v>
      </c>
      <c r="C193" s="120">
        <v>10</v>
      </c>
      <c r="D193" s="121">
        <v>-0.74358974358974361</v>
      </c>
      <c r="E193" s="120">
        <v>21</v>
      </c>
      <c r="F193" s="121">
        <f t="shared" si="15"/>
        <v>1.1000000000000001</v>
      </c>
      <c r="G193" s="120">
        <v>54</v>
      </c>
      <c r="H193" s="121">
        <f t="shared" si="15"/>
        <v>1.5714285714285716</v>
      </c>
      <c r="I193" s="120">
        <v>18</v>
      </c>
      <c r="J193" s="121">
        <f t="shared" si="15"/>
        <v>-0.66666666666666674</v>
      </c>
      <c r="K193" s="120">
        <v>67</v>
      </c>
      <c r="L193" s="121">
        <f t="shared" si="15"/>
        <v>2.7222222222222223</v>
      </c>
      <c r="M193" s="120"/>
      <c r="N193" s="121"/>
    </row>
    <row r="194" spans="2:15" x14ac:dyDescent="0.25">
      <c r="B194" s="119" t="s">
        <v>91</v>
      </c>
      <c r="C194" s="120">
        <v>4</v>
      </c>
      <c r="D194" s="121">
        <v>-0.90476190476190477</v>
      </c>
      <c r="E194" s="120">
        <v>71</v>
      </c>
      <c r="F194" s="121">
        <f t="shared" si="15"/>
        <v>16.75</v>
      </c>
      <c r="G194" s="120">
        <v>12</v>
      </c>
      <c r="H194" s="121">
        <f t="shared" si="15"/>
        <v>-0.83098591549295775</v>
      </c>
      <c r="I194" s="120">
        <v>75</v>
      </c>
      <c r="J194" s="121">
        <f t="shared" si="15"/>
        <v>5.25</v>
      </c>
      <c r="K194" s="120">
        <v>87</v>
      </c>
      <c r="L194" s="121">
        <f t="shared" si="15"/>
        <v>0.15999999999999992</v>
      </c>
      <c r="M194" s="120"/>
      <c r="N194" s="121"/>
    </row>
    <row r="195" spans="2:15" x14ac:dyDescent="0.25">
      <c r="B195" s="119" t="s">
        <v>93</v>
      </c>
      <c r="C195" s="120">
        <v>4</v>
      </c>
      <c r="D195" s="121">
        <v>-0.9452054794520548</v>
      </c>
      <c r="E195" s="120">
        <v>133</v>
      </c>
      <c r="F195" s="121">
        <f t="shared" si="15"/>
        <v>32.25</v>
      </c>
      <c r="G195" s="120">
        <v>44</v>
      </c>
      <c r="H195" s="121">
        <f t="shared" si="15"/>
        <v>-0.66917293233082709</v>
      </c>
      <c r="I195" s="120">
        <v>69</v>
      </c>
      <c r="J195" s="121">
        <f t="shared" si="15"/>
        <v>0.56818181818181812</v>
      </c>
      <c r="K195" s="120">
        <v>98</v>
      </c>
      <c r="L195" s="121">
        <f t="shared" si="15"/>
        <v>0.42028985507246386</v>
      </c>
      <c r="M195" s="120"/>
      <c r="N195" s="121"/>
    </row>
    <row r="196" spans="2:15" x14ac:dyDescent="0.25">
      <c r="B196" s="119" t="s">
        <v>95</v>
      </c>
      <c r="C196" s="120">
        <v>6</v>
      </c>
      <c r="D196" s="121">
        <v>-0.76</v>
      </c>
      <c r="E196" s="120">
        <v>53</v>
      </c>
      <c r="F196" s="121">
        <f t="shared" si="15"/>
        <v>7.8333333333333339</v>
      </c>
      <c r="G196" s="120">
        <v>63</v>
      </c>
      <c r="H196" s="121">
        <f t="shared" si="15"/>
        <v>0.18867924528301883</v>
      </c>
      <c r="I196" s="120">
        <v>92</v>
      </c>
      <c r="J196" s="121">
        <f t="shared" si="15"/>
        <v>0.46031746031746024</v>
      </c>
      <c r="K196" s="120">
        <v>119</v>
      </c>
      <c r="L196" s="121">
        <f t="shared" si="15"/>
        <v>0.29347826086956519</v>
      </c>
      <c r="M196" s="120"/>
      <c r="N196" s="121"/>
    </row>
    <row r="197" spans="2:15" ht="15.75" x14ac:dyDescent="0.25">
      <c r="B197" s="122" t="s">
        <v>32</v>
      </c>
      <c r="C197" s="123">
        <v>229</v>
      </c>
      <c r="D197" s="124">
        <v>-0.66618075801749277</v>
      </c>
      <c r="E197" s="123">
        <v>476</v>
      </c>
      <c r="F197" s="124">
        <f t="shared" si="15"/>
        <v>1.0786026200873362</v>
      </c>
      <c r="G197" s="123">
        <v>657</v>
      </c>
      <c r="H197" s="124">
        <f t="shared" si="15"/>
        <v>0.38025210084033612</v>
      </c>
      <c r="I197" s="123">
        <v>709</v>
      </c>
      <c r="J197" s="124">
        <f t="shared" si="15"/>
        <v>7.9147640791476404E-2</v>
      </c>
      <c r="K197" s="123">
        <v>810</v>
      </c>
      <c r="L197" s="124">
        <f t="shared" si="15"/>
        <v>0.14245416078984485</v>
      </c>
      <c r="M197" s="123">
        <v>422</v>
      </c>
      <c r="N197" s="124">
        <v>9.04392764857882E-2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79" t="s">
        <v>239</v>
      </c>
      <c r="C202" s="279"/>
      <c r="D202" s="279"/>
      <c r="E202" s="279"/>
      <c r="F202" s="279"/>
      <c r="G202" s="279"/>
      <c r="H202" s="279"/>
      <c r="I202" s="279"/>
      <c r="J202" s="279"/>
      <c r="K202" s="279"/>
      <c r="L202" s="279"/>
      <c r="M202" s="279"/>
      <c r="N202" s="279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1" t="s">
        <v>125</v>
      </c>
      <c r="D204" s="302"/>
      <c r="E204" s="302"/>
      <c r="F204" s="302"/>
      <c r="G204" s="302"/>
      <c r="H204" s="302"/>
      <c r="I204" s="302"/>
      <c r="J204" s="302"/>
      <c r="K204" s="302"/>
      <c r="L204" s="302"/>
      <c r="M204" s="302"/>
      <c r="N204" s="302"/>
    </row>
    <row r="205" spans="2:15" ht="22.5" thickTop="1" thickBot="1" x14ac:dyDescent="0.3">
      <c r="B205" s="111"/>
      <c r="C205" s="303">
        <f>C$7</f>
        <v>2020</v>
      </c>
      <c r="D205" s="304"/>
      <c r="E205" s="303">
        <f>E$7</f>
        <v>2021</v>
      </c>
      <c r="F205" s="304"/>
      <c r="G205" s="303">
        <f>G$7</f>
        <v>2022</v>
      </c>
      <c r="H205" s="304"/>
      <c r="I205" s="303">
        <f>I$7</f>
        <v>2023</v>
      </c>
      <c r="J205" s="304"/>
      <c r="K205" s="303">
        <f>K$7</f>
        <v>2024</v>
      </c>
      <c r="L205" s="304"/>
      <c r="M205" s="303">
        <f>M$7</f>
        <v>2025</v>
      </c>
      <c r="N205" s="304"/>
    </row>
    <row r="206" spans="2:15" ht="16.5" thickTop="1" thickBot="1" x14ac:dyDescent="0.3">
      <c r="B206" s="87"/>
      <c r="C206" s="116" t="s">
        <v>71</v>
      </c>
      <c r="D206" s="117" t="str">
        <f>CONCATENATE("var ",RIGHT(C205,2),"/",RIGHT(C205-1,2))</f>
        <v>var 20/19</v>
      </c>
      <c r="E206" s="118" t="s">
        <v>71</v>
      </c>
      <c r="F206" s="117" t="str">
        <f>CONCATENATE("var ",RIGHT(E205,2),"/",RIGHT(E205-1,2))</f>
        <v>var 21/20</v>
      </c>
      <c r="G206" s="118" t="s">
        <v>71</v>
      </c>
      <c r="H206" s="117" t="str">
        <f>CONCATENATE("var ",RIGHT(G205,2),"/",RIGHT(G205-1,2))</f>
        <v>var 22/21</v>
      </c>
      <c r="I206" s="118" t="s">
        <v>71</v>
      </c>
      <c r="J206" s="117" t="str">
        <f>CONCATENATE("var ",RIGHT(I205,2),"/",RIGHT(I205-1,2))</f>
        <v>var 23/22</v>
      </c>
      <c r="K206" s="118" t="s">
        <v>71</v>
      </c>
      <c r="L206" s="117" t="str">
        <f>CONCATENATE("var ",RIGHT(K205,2),"/",RIGHT(K205-1,2))</f>
        <v>var 24/23</v>
      </c>
      <c r="M206" s="118" t="s">
        <v>71</v>
      </c>
      <c r="N206" s="117" t="str">
        <f>CONCATENATE("var ",RIGHT(M205,2),"/",RIGHT(M205-1,2))</f>
        <v>var 25/24</v>
      </c>
    </row>
    <row r="207" spans="2:15" x14ac:dyDescent="0.25">
      <c r="B207" s="119" t="s">
        <v>73</v>
      </c>
      <c r="C207" s="120">
        <v>86</v>
      </c>
      <c r="D207" s="121">
        <v>-0.40277777777777779</v>
      </c>
      <c r="E207" s="120">
        <v>14</v>
      </c>
      <c r="F207" s="121">
        <f t="shared" ref="F207:L219" si="17">IFERROR(E207/C207-1,"-")</f>
        <v>-0.83720930232558133</v>
      </c>
      <c r="G207" s="120">
        <v>98</v>
      </c>
      <c r="H207" s="121">
        <f t="shared" si="17"/>
        <v>6</v>
      </c>
      <c r="I207" s="120">
        <v>80</v>
      </c>
      <c r="J207" s="121">
        <f t="shared" si="17"/>
        <v>-0.18367346938775508</v>
      </c>
      <c r="K207" s="120">
        <v>132</v>
      </c>
      <c r="L207" s="121">
        <f t="shared" si="17"/>
        <v>0.64999999999999991</v>
      </c>
      <c r="M207" s="120">
        <v>141</v>
      </c>
      <c r="N207" s="121">
        <f t="shared" ref="N207:N211" si="18">IFERROR(M207/K207-1,"-")</f>
        <v>6.8181818181818121E-2</v>
      </c>
    </row>
    <row r="208" spans="2:15" x14ac:dyDescent="0.25">
      <c r="B208" s="119" t="s">
        <v>75</v>
      </c>
      <c r="C208" s="120">
        <v>127</v>
      </c>
      <c r="D208" s="121">
        <v>1.081967213114754</v>
      </c>
      <c r="E208" s="120">
        <v>3</v>
      </c>
      <c r="F208" s="121">
        <f t="shared" si="17"/>
        <v>-0.97637795275590555</v>
      </c>
      <c r="G208" s="120">
        <v>109</v>
      </c>
      <c r="H208" s="121">
        <f t="shared" si="17"/>
        <v>35.333333333333336</v>
      </c>
      <c r="I208" s="120">
        <v>75</v>
      </c>
      <c r="J208" s="121">
        <f t="shared" si="17"/>
        <v>-0.31192660550458717</v>
      </c>
      <c r="K208" s="120">
        <v>156</v>
      </c>
      <c r="L208" s="121">
        <f t="shared" si="17"/>
        <v>1.08</v>
      </c>
      <c r="M208" s="120">
        <v>99</v>
      </c>
      <c r="N208" s="121">
        <f t="shared" si="18"/>
        <v>-0.36538461538461542</v>
      </c>
    </row>
    <row r="209" spans="2:15" x14ac:dyDescent="0.25">
      <c r="B209" s="119" t="s">
        <v>77</v>
      </c>
      <c r="C209" s="120">
        <v>5</v>
      </c>
      <c r="D209" s="121">
        <v>-0.94845360824742264</v>
      </c>
      <c r="E209" s="120">
        <v>7</v>
      </c>
      <c r="F209" s="121">
        <f t="shared" si="17"/>
        <v>0.39999999999999991</v>
      </c>
      <c r="G209" s="120">
        <v>66</v>
      </c>
      <c r="H209" s="121">
        <f t="shared" si="17"/>
        <v>8.4285714285714288</v>
      </c>
      <c r="I209" s="120">
        <v>92</v>
      </c>
      <c r="J209" s="121">
        <f t="shared" si="17"/>
        <v>0.39393939393939403</v>
      </c>
      <c r="K209" s="120">
        <v>133</v>
      </c>
      <c r="L209" s="121">
        <f t="shared" si="17"/>
        <v>0.44565217391304346</v>
      </c>
      <c r="M209" s="120">
        <v>109</v>
      </c>
      <c r="N209" s="121">
        <f t="shared" si="18"/>
        <v>-0.18045112781954886</v>
      </c>
    </row>
    <row r="210" spans="2:15" x14ac:dyDescent="0.25">
      <c r="B210" s="119" t="s">
        <v>79</v>
      </c>
      <c r="C210" s="120">
        <v>0</v>
      </c>
      <c r="D210" s="121">
        <v>-1</v>
      </c>
      <c r="E210" s="120">
        <v>9</v>
      </c>
      <c r="F210" s="121" t="str">
        <f t="shared" si="17"/>
        <v>-</v>
      </c>
      <c r="G210" s="120">
        <v>50</v>
      </c>
      <c r="H210" s="121">
        <f t="shared" si="17"/>
        <v>4.5555555555555554</v>
      </c>
      <c r="I210" s="120">
        <v>61</v>
      </c>
      <c r="J210" s="121">
        <f t="shared" si="17"/>
        <v>0.21999999999999997</v>
      </c>
      <c r="K210" s="120">
        <v>104</v>
      </c>
      <c r="L210" s="121">
        <f t="shared" si="17"/>
        <v>0.70491803278688514</v>
      </c>
      <c r="M210" s="120">
        <v>59</v>
      </c>
      <c r="N210" s="121">
        <f t="shared" si="18"/>
        <v>-0.43269230769230771</v>
      </c>
    </row>
    <row r="211" spans="2:15" x14ac:dyDescent="0.25">
      <c r="B211" s="119" t="s">
        <v>81</v>
      </c>
      <c r="C211" s="120">
        <v>0</v>
      </c>
      <c r="D211" s="121">
        <v>-1</v>
      </c>
      <c r="E211" s="120">
        <v>22</v>
      </c>
      <c r="F211" s="121" t="str">
        <f t="shared" si="17"/>
        <v>-</v>
      </c>
      <c r="G211" s="120">
        <v>52</v>
      </c>
      <c r="H211" s="121">
        <f t="shared" si="17"/>
        <v>1.3636363636363638</v>
      </c>
      <c r="I211" s="120">
        <v>23</v>
      </c>
      <c r="J211" s="121">
        <f t="shared" si="17"/>
        <v>-0.55769230769230771</v>
      </c>
      <c r="K211" s="120">
        <v>12</v>
      </c>
      <c r="L211" s="121">
        <f t="shared" si="17"/>
        <v>-0.47826086956521741</v>
      </c>
      <c r="M211" s="120">
        <v>39</v>
      </c>
      <c r="N211" s="121">
        <f t="shared" si="18"/>
        <v>2.25</v>
      </c>
    </row>
    <row r="212" spans="2:15" x14ac:dyDescent="0.25">
      <c r="B212" s="119" t="s">
        <v>83</v>
      </c>
      <c r="C212" s="120">
        <v>0</v>
      </c>
      <c r="D212" s="121">
        <v>-1</v>
      </c>
      <c r="E212" s="120">
        <v>24</v>
      </c>
      <c r="F212" s="121" t="str">
        <f t="shared" si="17"/>
        <v>-</v>
      </c>
      <c r="G212" s="120">
        <v>45</v>
      </c>
      <c r="H212" s="121">
        <f t="shared" si="17"/>
        <v>0.875</v>
      </c>
      <c r="I212" s="120">
        <v>30</v>
      </c>
      <c r="J212" s="121">
        <f t="shared" si="17"/>
        <v>-0.33333333333333337</v>
      </c>
      <c r="K212" s="120">
        <v>13</v>
      </c>
      <c r="L212" s="121">
        <f t="shared" si="17"/>
        <v>-0.56666666666666665</v>
      </c>
      <c r="M212" s="120"/>
      <c r="N212" s="121"/>
    </row>
    <row r="213" spans="2:15" x14ac:dyDescent="0.25">
      <c r="B213" s="119" t="s">
        <v>85</v>
      </c>
      <c r="C213" s="120">
        <v>0</v>
      </c>
      <c r="D213" s="121">
        <v>-1</v>
      </c>
      <c r="E213" s="120">
        <v>30</v>
      </c>
      <c r="F213" s="121" t="str">
        <f t="shared" si="17"/>
        <v>-</v>
      </c>
      <c r="G213" s="120">
        <v>71</v>
      </c>
      <c r="H213" s="121">
        <f t="shared" si="17"/>
        <v>1.3666666666666667</v>
      </c>
      <c r="I213" s="120">
        <v>39</v>
      </c>
      <c r="J213" s="121">
        <f t="shared" si="17"/>
        <v>-0.45070422535211263</v>
      </c>
      <c r="K213" s="120">
        <v>41</v>
      </c>
      <c r="L213" s="121">
        <f t="shared" si="17"/>
        <v>5.1282051282051322E-2</v>
      </c>
      <c r="M213" s="120"/>
      <c r="N213" s="121"/>
    </row>
    <row r="214" spans="2:15" x14ac:dyDescent="0.25">
      <c r="B214" s="119" t="s">
        <v>87</v>
      </c>
      <c r="C214" s="120">
        <v>25</v>
      </c>
      <c r="D214" s="121">
        <v>-0.609375</v>
      </c>
      <c r="E214" s="120">
        <v>39</v>
      </c>
      <c r="F214" s="121">
        <f t="shared" si="17"/>
        <v>0.56000000000000005</v>
      </c>
      <c r="G214" s="120">
        <v>67</v>
      </c>
      <c r="H214" s="121">
        <f t="shared" si="17"/>
        <v>0.71794871794871784</v>
      </c>
      <c r="I214" s="120">
        <v>25</v>
      </c>
      <c r="J214" s="121">
        <f t="shared" si="17"/>
        <v>-0.62686567164179108</v>
      </c>
      <c r="K214" s="120">
        <v>103</v>
      </c>
      <c r="L214" s="121">
        <f t="shared" si="17"/>
        <v>3.12</v>
      </c>
      <c r="M214" s="120"/>
      <c r="N214" s="121"/>
    </row>
    <row r="215" spans="2:15" x14ac:dyDescent="0.25">
      <c r="B215" s="119" t="s">
        <v>89</v>
      </c>
      <c r="C215" s="120">
        <v>0</v>
      </c>
      <c r="D215" s="121">
        <v>-1</v>
      </c>
      <c r="E215" s="120">
        <v>48</v>
      </c>
      <c r="F215" s="121" t="str">
        <f t="shared" si="17"/>
        <v>-</v>
      </c>
      <c r="G215" s="120">
        <v>47</v>
      </c>
      <c r="H215" s="121">
        <f t="shared" si="17"/>
        <v>-2.083333333333337E-2</v>
      </c>
      <c r="I215" s="120">
        <v>36</v>
      </c>
      <c r="J215" s="121">
        <f t="shared" si="17"/>
        <v>-0.23404255319148937</v>
      </c>
      <c r="K215" s="120">
        <v>77</v>
      </c>
      <c r="L215" s="121">
        <f t="shared" si="17"/>
        <v>1.1388888888888888</v>
      </c>
      <c r="M215" s="120"/>
      <c r="N215" s="121"/>
    </row>
    <row r="216" spans="2:15" x14ac:dyDescent="0.25">
      <c r="B216" s="119" t="s">
        <v>91</v>
      </c>
      <c r="C216" s="120">
        <v>4</v>
      </c>
      <c r="D216" s="121">
        <v>-0.93103448275862066</v>
      </c>
      <c r="E216" s="120">
        <v>55</v>
      </c>
      <c r="F216" s="121">
        <f t="shared" si="17"/>
        <v>12.75</v>
      </c>
      <c r="G216" s="120">
        <v>106</v>
      </c>
      <c r="H216" s="121">
        <f t="shared" si="17"/>
        <v>0.92727272727272725</v>
      </c>
      <c r="I216" s="120">
        <v>135</v>
      </c>
      <c r="J216" s="121">
        <f t="shared" si="17"/>
        <v>0.27358490566037741</v>
      </c>
      <c r="K216" s="120">
        <v>99</v>
      </c>
      <c r="L216" s="121">
        <f t="shared" si="17"/>
        <v>-0.26666666666666672</v>
      </c>
      <c r="M216" s="120"/>
      <c r="N216" s="121"/>
    </row>
    <row r="217" spans="2:15" x14ac:dyDescent="0.25">
      <c r="B217" s="119" t="s">
        <v>93</v>
      </c>
      <c r="C217" s="120">
        <v>2</v>
      </c>
      <c r="D217" s="121">
        <v>-0.9555555555555556</v>
      </c>
      <c r="E217" s="120">
        <v>62</v>
      </c>
      <c r="F217" s="121">
        <f t="shared" si="17"/>
        <v>30</v>
      </c>
      <c r="G217" s="120">
        <v>95</v>
      </c>
      <c r="H217" s="121">
        <f t="shared" si="17"/>
        <v>0.532258064516129</v>
      </c>
      <c r="I217" s="120">
        <v>145</v>
      </c>
      <c r="J217" s="121">
        <f t="shared" si="17"/>
        <v>0.52631578947368429</v>
      </c>
      <c r="K217" s="120">
        <v>110</v>
      </c>
      <c r="L217" s="121">
        <f t="shared" si="17"/>
        <v>-0.24137931034482762</v>
      </c>
      <c r="M217" s="120"/>
      <c r="N217" s="121"/>
    </row>
    <row r="218" spans="2:15" x14ac:dyDescent="0.25">
      <c r="B218" s="119" t="s">
        <v>95</v>
      </c>
      <c r="C218" s="120">
        <v>23</v>
      </c>
      <c r="D218" s="121">
        <v>-0.5</v>
      </c>
      <c r="E218" s="120">
        <v>64</v>
      </c>
      <c r="F218" s="121">
        <f t="shared" si="17"/>
        <v>1.7826086956521738</v>
      </c>
      <c r="G218" s="120">
        <v>62</v>
      </c>
      <c r="H218" s="121">
        <f t="shared" si="17"/>
        <v>-3.125E-2</v>
      </c>
      <c r="I218" s="120">
        <v>91</v>
      </c>
      <c r="J218" s="121">
        <f t="shared" si="17"/>
        <v>0.467741935483871</v>
      </c>
      <c r="K218" s="120">
        <v>113</v>
      </c>
      <c r="L218" s="121">
        <f t="shared" si="17"/>
        <v>0.24175824175824179</v>
      </c>
      <c r="M218" s="120"/>
      <c r="N218" s="121"/>
    </row>
    <row r="219" spans="2:15" ht="15.75" x14ac:dyDescent="0.25">
      <c r="B219" s="122" t="s">
        <v>32</v>
      </c>
      <c r="C219" s="123">
        <v>284</v>
      </c>
      <c r="D219" s="124">
        <v>-0.61149110807113538</v>
      </c>
      <c r="E219" s="123">
        <v>377</v>
      </c>
      <c r="F219" s="124">
        <f t="shared" si="17"/>
        <v>0.32746478873239426</v>
      </c>
      <c r="G219" s="123">
        <v>868</v>
      </c>
      <c r="H219" s="124">
        <f t="shared" si="17"/>
        <v>1.3023872679045092</v>
      </c>
      <c r="I219" s="123">
        <v>832</v>
      </c>
      <c r="J219" s="124">
        <f t="shared" si="17"/>
        <v>-4.1474654377880227E-2</v>
      </c>
      <c r="K219" s="123">
        <v>1093</v>
      </c>
      <c r="L219" s="124">
        <f t="shared" si="17"/>
        <v>0.31370192307692313</v>
      </c>
      <c r="M219" s="123">
        <v>447</v>
      </c>
      <c r="N219" s="124">
        <v>-0.16759776536312854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79" t="s">
        <v>238</v>
      </c>
      <c r="C224" s="279"/>
      <c r="D224" s="279"/>
      <c r="E224" s="279"/>
      <c r="F224" s="279"/>
      <c r="G224" s="279"/>
      <c r="H224" s="279"/>
      <c r="I224" s="279"/>
      <c r="J224" s="279"/>
      <c r="K224" s="279"/>
      <c r="L224" s="279"/>
      <c r="M224" s="279"/>
      <c r="N224" s="279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6" t="str">
        <f>C226</f>
        <v>Bélgica</v>
      </c>
      <c r="C226" s="301" t="s">
        <v>121</v>
      </c>
      <c r="D226" s="302"/>
      <c r="E226" s="302"/>
      <c r="F226" s="302"/>
      <c r="G226" s="302"/>
      <c r="H226" s="302"/>
      <c r="I226" s="302"/>
      <c r="J226" s="302"/>
      <c r="K226" s="302"/>
      <c r="L226" s="302"/>
      <c r="M226" s="302"/>
      <c r="N226" s="302"/>
    </row>
    <row r="227" spans="2:15" ht="22.5" thickTop="1" thickBot="1" x14ac:dyDescent="0.3">
      <c r="B227" s="111"/>
      <c r="C227" s="303">
        <f>C$7</f>
        <v>2020</v>
      </c>
      <c r="D227" s="304"/>
      <c r="E227" s="303">
        <f>E$7</f>
        <v>2021</v>
      </c>
      <c r="F227" s="304"/>
      <c r="G227" s="303">
        <f>G$7</f>
        <v>2022</v>
      </c>
      <c r="H227" s="304"/>
      <c r="I227" s="303">
        <f>I$7</f>
        <v>2023</v>
      </c>
      <c r="J227" s="304"/>
      <c r="K227" s="303">
        <f>K$7</f>
        <v>2024</v>
      </c>
      <c r="L227" s="304"/>
      <c r="M227" s="303">
        <f>M$7</f>
        <v>2025</v>
      </c>
      <c r="N227" s="304"/>
    </row>
    <row r="228" spans="2:15" ht="16.5" thickTop="1" thickBot="1" x14ac:dyDescent="0.3">
      <c r="B228" s="87"/>
      <c r="C228" s="116" t="s">
        <v>71</v>
      </c>
      <c r="D228" s="117" t="str">
        <f>CONCATENATE("var ",RIGHT(C227,2),"/",RIGHT(C227-1,2))</f>
        <v>var 20/19</v>
      </c>
      <c r="E228" s="118" t="s">
        <v>71</v>
      </c>
      <c r="F228" s="117" t="str">
        <f>CONCATENATE("var ",RIGHT(E227,2),"/",RIGHT(E227-1,2))</f>
        <v>var 21/20</v>
      </c>
      <c r="G228" s="118" t="s">
        <v>71</v>
      </c>
      <c r="H228" s="117" t="str">
        <f>CONCATENATE("var ",RIGHT(G227,2),"/",RIGHT(G227-1,2))</f>
        <v>var 22/21</v>
      </c>
      <c r="I228" s="118" t="s">
        <v>71</v>
      </c>
      <c r="J228" s="117" t="str">
        <f>CONCATENATE("var ",RIGHT(I227,2),"/",RIGHT(I227-1,2))</f>
        <v>var 23/22</v>
      </c>
      <c r="K228" s="118" t="s">
        <v>71</v>
      </c>
      <c r="L228" s="117" t="str">
        <f>CONCATENATE("var ",RIGHT(K227,2),"/",RIGHT(K227-1,2))</f>
        <v>var 24/23</v>
      </c>
      <c r="M228" s="118" t="s">
        <v>71</v>
      </c>
      <c r="N228" s="117" t="str">
        <f>CONCATENATE("var ",RIGHT(M227,2),"/",RIGHT(M227-1,2))</f>
        <v>var 25/24</v>
      </c>
    </row>
    <row r="229" spans="2:15" x14ac:dyDescent="0.25">
      <c r="B229" s="119" t="s">
        <v>73</v>
      </c>
      <c r="C229" s="120">
        <v>70</v>
      </c>
      <c r="D229" s="121">
        <v>-0.23076923076923073</v>
      </c>
      <c r="E229" s="120">
        <v>18</v>
      </c>
      <c r="F229" s="121">
        <f t="shared" ref="F229:L241" si="19">IFERROR(E229/C229-1,"-")</f>
        <v>-0.74285714285714288</v>
      </c>
      <c r="G229" s="120">
        <v>89</v>
      </c>
      <c r="H229" s="121">
        <f t="shared" si="19"/>
        <v>3.9444444444444446</v>
      </c>
      <c r="I229" s="120">
        <v>76</v>
      </c>
      <c r="J229" s="121">
        <f t="shared" si="19"/>
        <v>-0.1460674157303371</v>
      </c>
      <c r="K229" s="120">
        <v>165</v>
      </c>
      <c r="L229" s="121">
        <f t="shared" si="19"/>
        <v>1.1710526315789473</v>
      </c>
      <c r="M229" s="120">
        <v>109</v>
      </c>
      <c r="N229" s="121">
        <f t="shared" ref="N229:N233" si="20">IFERROR(M229/K229-1,"-")</f>
        <v>-0.33939393939393936</v>
      </c>
    </row>
    <row r="230" spans="2:15" x14ac:dyDescent="0.25">
      <c r="B230" s="119" t="s">
        <v>75</v>
      </c>
      <c r="C230" s="120">
        <v>104</v>
      </c>
      <c r="D230" s="121">
        <v>-7.9646017699115057E-2</v>
      </c>
      <c r="E230" s="120">
        <v>3</v>
      </c>
      <c r="F230" s="121">
        <f t="shared" si="19"/>
        <v>-0.97115384615384615</v>
      </c>
      <c r="G230" s="120">
        <v>106</v>
      </c>
      <c r="H230" s="121">
        <f t="shared" si="19"/>
        <v>34.333333333333336</v>
      </c>
      <c r="I230" s="120">
        <v>66</v>
      </c>
      <c r="J230" s="121">
        <f t="shared" si="19"/>
        <v>-0.37735849056603776</v>
      </c>
      <c r="K230" s="120">
        <v>88</v>
      </c>
      <c r="L230" s="121">
        <f t="shared" si="19"/>
        <v>0.33333333333333326</v>
      </c>
      <c r="M230" s="120">
        <v>124</v>
      </c>
      <c r="N230" s="121">
        <f t="shared" si="20"/>
        <v>0.40909090909090917</v>
      </c>
    </row>
    <row r="231" spans="2:15" x14ac:dyDescent="0.25">
      <c r="B231" s="119" t="s">
        <v>77</v>
      </c>
      <c r="C231" s="120">
        <v>13</v>
      </c>
      <c r="D231" s="121">
        <v>-0.83116883116883122</v>
      </c>
      <c r="E231" s="120">
        <v>17</v>
      </c>
      <c r="F231" s="121">
        <f t="shared" si="19"/>
        <v>0.30769230769230771</v>
      </c>
      <c r="G231" s="120">
        <v>58</v>
      </c>
      <c r="H231" s="121">
        <f t="shared" si="19"/>
        <v>2.4117647058823528</v>
      </c>
      <c r="I231" s="120">
        <v>95</v>
      </c>
      <c r="J231" s="121">
        <f t="shared" si="19"/>
        <v>0.63793103448275867</v>
      </c>
      <c r="K231" s="120">
        <v>82</v>
      </c>
      <c r="L231" s="121">
        <f t="shared" si="19"/>
        <v>-0.13684210526315788</v>
      </c>
      <c r="M231" s="120">
        <v>82</v>
      </c>
      <c r="N231" s="121">
        <f t="shared" si="20"/>
        <v>0</v>
      </c>
    </row>
    <row r="232" spans="2:15" x14ac:dyDescent="0.25">
      <c r="B232" s="119" t="s">
        <v>79</v>
      </c>
      <c r="C232" s="120">
        <v>0</v>
      </c>
      <c r="D232" s="121">
        <v>-1</v>
      </c>
      <c r="E232" s="120">
        <v>9</v>
      </c>
      <c r="F232" s="121" t="str">
        <f t="shared" si="19"/>
        <v>-</v>
      </c>
      <c r="G232" s="120">
        <v>71</v>
      </c>
      <c r="H232" s="121">
        <f t="shared" si="19"/>
        <v>6.8888888888888893</v>
      </c>
      <c r="I232" s="120">
        <v>67</v>
      </c>
      <c r="J232" s="121">
        <f t="shared" si="19"/>
        <v>-5.633802816901412E-2</v>
      </c>
      <c r="K232" s="120">
        <v>45</v>
      </c>
      <c r="L232" s="121">
        <f t="shared" si="19"/>
        <v>-0.32835820895522383</v>
      </c>
      <c r="M232" s="120">
        <v>69</v>
      </c>
      <c r="N232" s="121">
        <f t="shared" si="20"/>
        <v>0.53333333333333344</v>
      </c>
    </row>
    <row r="233" spans="2:15" x14ac:dyDescent="0.25">
      <c r="B233" s="119" t="s">
        <v>81</v>
      </c>
      <c r="C233" s="120">
        <v>0</v>
      </c>
      <c r="D233" s="121">
        <v>-1</v>
      </c>
      <c r="E233" s="120">
        <v>33</v>
      </c>
      <c r="F233" s="121" t="str">
        <f t="shared" si="19"/>
        <v>-</v>
      </c>
      <c r="G233" s="120">
        <v>20</v>
      </c>
      <c r="H233" s="121">
        <f t="shared" si="19"/>
        <v>-0.39393939393939392</v>
      </c>
      <c r="I233" s="120">
        <v>41</v>
      </c>
      <c r="J233" s="121">
        <f t="shared" si="19"/>
        <v>1.0499999999999998</v>
      </c>
      <c r="K233" s="120">
        <v>7</v>
      </c>
      <c r="L233" s="121">
        <f t="shared" si="19"/>
        <v>-0.82926829268292679</v>
      </c>
      <c r="M233" s="120">
        <v>38</v>
      </c>
      <c r="N233" s="121">
        <f t="shared" si="20"/>
        <v>4.4285714285714288</v>
      </c>
    </row>
    <row r="234" spans="2:15" x14ac:dyDescent="0.25">
      <c r="B234" s="119" t="s">
        <v>83</v>
      </c>
      <c r="C234" s="120">
        <v>0</v>
      </c>
      <c r="D234" s="121">
        <v>-1</v>
      </c>
      <c r="E234" s="120">
        <v>27</v>
      </c>
      <c r="F234" s="121" t="str">
        <f t="shared" si="19"/>
        <v>-</v>
      </c>
      <c r="G234" s="120">
        <v>41</v>
      </c>
      <c r="H234" s="121">
        <f t="shared" si="19"/>
        <v>0.5185185185185186</v>
      </c>
      <c r="I234" s="120">
        <v>29</v>
      </c>
      <c r="J234" s="121">
        <f t="shared" si="19"/>
        <v>-0.29268292682926833</v>
      </c>
      <c r="K234" s="120">
        <v>7</v>
      </c>
      <c r="L234" s="121">
        <f t="shared" si="19"/>
        <v>-0.75862068965517238</v>
      </c>
      <c r="M234" s="120"/>
      <c r="N234" s="121"/>
    </row>
    <row r="235" spans="2:15" x14ac:dyDescent="0.25">
      <c r="B235" s="119" t="s">
        <v>85</v>
      </c>
      <c r="C235" s="120">
        <v>0</v>
      </c>
      <c r="D235" s="121">
        <v>-1</v>
      </c>
      <c r="E235" s="120">
        <v>57</v>
      </c>
      <c r="F235" s="121" t="str">
        <f t="shared" si="19"/>
        <v>-</v>
      </c>
      <c r="G235" s="120">
        <v>51</v>
      </c>
      <c r="H235" s="121">
        <f t="shared" si="19"/>
        <v>-0.10526315789473684</v>
      </c>
      <c r="I235" s="120">
        <v>24</v>
      </c>
      <c r="J235" s="121">
        <f t="shared" si="19"/>
        <v>-0.52941176470588236</v>
      </c>
      <c r="K235" s="120">
        <v>5</v>
      </c>
      <c r="L235" s="121">
        <f t="shared" si="19"/>
        <v>-0.79166666666666663</v>
      </c>
      <c r="M235" s="120"/>
      <c r="N235" s="121"/>
    </row>
    <row r="236" spans="2:15" x14ac:dyDescent="0.25">
      <c r="B236" s="119" t="s">
        <v>87</v>
      </c>
      <c r="C236" s="120">
        <v>16</v>
      </c>
      <c r="D236" s="121">
        <v>-0.38461538461538458</v>
      </c>
      <c r="E236" s="120">
        <v>34</v>
      </c>
      <c r="F236" s="121">
        <f t="shared" si="19"/>
        <v>1.125</v>
      </c>
      <c r="G236" s="120">
        <v>48</v>
      </c>
      <c r="H236" s="121">
        <f t="shared" si="19"/>
        <v>0.41176470588235303</v>
      </c>
      <c r="I236" s="120">
        <v>57</v>
      </c>
      <c r="J236" s="121">
        <f t="shared" si="19"/>
        <v>0.1875</v>
      </c>
      <c r="K236" s="120">
        <v>40</v>
      </c>
      <c r="L236" s="121">
        <f t="shared" si="19"/>
        <v>-0.29824561403508776</v>
      </c>
      <c r="M236" s="120"/>
      <c r="N236" s="121"/>
    </row>
    <row r="237" spans="2:15" x14ac:dyDescent="0.25">
      <c r="B237" s="119" t="s">
        <v>89</v>
      </c>
      <c r="C237" s="120">
        <v>10</v>
      </c>
      <c r="D237" s="121">
        <v>-0.74358974358974361</v>
      </c>
      <c r="E237" s="120">
        <v>21</v>
      </c>
      <c r="F237" s="121">
        <f t="shared" si="19"/>
        <v>1.1000000000000001</v>
      </c>
      <c r="G237" s="120">
        <v>54</v>
      </c>
      <c r="H237" s="121">
        <f t="shared" si="19"/>
        <v>1.5714285714285716</v>
      </c>
      <c r="I237" s="120">
        <v>18</v>
      </c>
      <c r="J237" s="121">
        <f t="shared" si="19"/>
        <v>-0.66666666666666674</v>
      </c>
      <c r="K237" s="120">
        <v>67</v>
      </c>
      <c r="L237" s="121">
        <f t="shared" si="19"/>
        <v>2.7222222222222223</v>
      </c>
      <c r="M237" s="120"/>
      <c r="N237" s="121"/>
    </row>
    <row r="238" spans="2:15" x14ac:dyDescent="0.25">
      <c r="B238" s="119" t="s">
        <v>91</v>
      </c>
      <c r="C238" s="120">
        <v>4</v>
      </c>
      <c r="D238" s="121">
        <v>-0.90476190476190477</v>
      </c>
      <c r="E238" s="120">
        <v>71</v>
      </c>
      <c r="F238" s="121">
        <f t="shared" si="19"/>
        <v>16.75</v>
      </c>
      <c r="G238" s="120">
        <v>12</v>
      </c>
      <c r="H238" s="121">
        <f t="shared" si="19"/>
        <v>-0.83098591549295775</v>
      </c>
      <c r="I238" s="120">
        <v>75</v>
      </c>
      <c r="J238" s="121">
        <f t="shared" si="19"/>
        <v>5.25</v>
      </c>
      <c r="K238" s="120">
        <v>87</v>
      </c>
      <c r="L238" s="121">
        <f t="shared" si="19"/>
        <v>0.15999999999999992</v>
      </c>
      <c r="M238" s="120"/>
      <c r="N238" s="121"/>
    </row>
    <row r="239" spans="2:15" x14ac:dyDescent="0.25">
      <c r="B239" s="119" t="s">
        <v>93</v>
      </c>
      <c r="C239" s="120">
        <v>4</v>
      </c>
      <c r="D239" s="121">
        <v>-0.9452054794520548</v>
      </c>
      <c r="E239" s="120">
        <v>133</v>
      </c>
      <c r="F239" s="121">
        <f t="shared" si="19"/>
        <v>32.25</v>
      </c>
      <c r="G239" s="120">
        <v>44</v>
      </c>
      <c r="H239" s="121">
        <f t="shared" si="19"/>
        <v>-0.66917293233082709</v>
      </c>
      <c r="I239" s="120">
        <v>69</v>
      </c>
      <c r="J239" s="121">
        <f t="shared" si="19"/>
        <v>0.56818181818181812</v>
      </c>
      <c r="K239" s="120">
        <v>98</v>
      </c>
      <c r="L239" s="121">
        <f t="shared" si="19"/>
        <v>0.42028985507246386</v>
      </c>
      <c r="M239" s="120"/>
      <c r="N239" s="121"/>
    </row>
    <row r="240" spans="2:15" x14ac:dyDescent="0.25">
      <c r="B240" s="119" t="s">
        <v>95</v>
      </c>
      <c r="C240" s="120">
        <v>6</v>
      </c>
      <c r="D240" s="121">
        <v>-0.76</v>
      </c>
      <c r="E240" s="120">
        <v>53</v>
      </c>
      <c r="F240" s="121">
        <f t="shared" si="19"/>
        <v>7.8333333333333339</v>
      </c>
      <c r="G240" s="120">
        <v>63</v>
      </c>
      <c r="H240" s="121">
        <f t="shared" si="19"/>
        <v>0.18867924528301883</v>
      </c>
      <c r="I240" s="120">
        <v>92</v>
      </c>
      <c r="J240" s="121">
        <f t="shared" si="19"/>
        <v>0.46031746031746024</v>
      </c>
      <c r="K240" s="120">
        <v>119</v>
      </c>
      <c r="L240" s="121">
        <f t="shared" si="19"/>
        <v>0.29347826086956519</v>
      </c>
      <c r="M240" s="120"/>
      <c r="N240" s="121"/>
    </row>
    <row r="241" spans="2:15" ht="15.75" x14ac:dyDescent="0.25">
      <c r="B241" s="122" t="s">
        <v>32</v>
      </c>
      <c r="C241" s="123">
        <v>229</v>
      </c>
      <c r="D241" s="124">
        <v>-0.66618075801749277</v>
      </c>
      <c r="E241" s="123">
        <v>476</v>
      </c>
      <c r="F241" s="124">
        <f t="shared" si="19"/>
        <v>1.0786026200873362</v>
      </c>
      <c r="G241" s="123">
        <v>657</v>
      </c>
      <c r="H241" s="124">
        <f t="shared" si="19"/>
        <v>0.38025210084033612</v>
      </c>
      <c r="I241" s="123">
        <v>709</v>
      </c>
      <c r="J241" s="124">
        <f t="shared" si="19"/>
        <v>7.9147640791476404E-2</v>
      </c>
      <c r="K241" s="123">
        <v>810</v>
      </c>
      <c r="L241" s="124">
        <f t="shared" si="19"/>
        <v>0.14245416078984485</v>
      </c>
      <c r="M241" s="123">
        <v>422</v>
      </c>
      <c r="N241" s="124">
        <v>9.04392764857882E-2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79" t="s">
        <v>240</v>
      </c>
      <c r="C246" s="279"/>
      <c r="D246" s="279"/>
      <c r="E246" s="279"/>
      <c r="F246" s="279"/>
      <c r="G246" s="279"/>
      <c r="H246" s="279"/>
      <c r="I246" s="279"/>
      <c r="J246" s="279"/>
      <c r="K246" s="279"/>
      <c r="L246" s="279"/>
      <c r="M246" s="279"/>
      <c r="N246" s="279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6" t="str">
        <f>C248</f>
        <v>Dinamarca</v>
      </c>
      <c r="C248" s="301" t="s">
        <v>130</v>
      </c>
      <c r="D248" s="302"/>
      <c r="E248" s="302"/>
      <c r="F248" s="302"/>
      <c r="G248" s="302"/>
      <c r="H248" s="302"/>
      <c r="I248" s="302"/>
      <c r="J248" s="302"/>
      <c r="K248" s="302"/>
      <c r="L248" s="302"/>
      <c r="M248" s="302"/>
      <c r="N248" s="302"/>
    </row>
    <row r="249" spans="2:15" ht="22.5" thickTop="1" thickBot="1" x14ac:dyDescent="0.3">
      <c r="B249" s="111"/>
      <c r="C249" s="303">
        <f>C$7</f>
        <v>2020</v>
      </c>
      <c r="D249" s="304"/>
      <c r="E249" s="303">
        <f>E$7</f>
        <v>2021</v>
      </c>
      <c r="F249" s="304"/>
      <c r="G249" s="303">
        <f>G$7</f>
        <v>2022</v>
      </c>
      <c r="H249" s="304"/>
      <c r="I249" s="303">
        <f>I$7</f>
        <v>2023</v>
      </c>
      <c r="J249" s="304"/>
      <c r="K249" s="303">
        <f>K$7</f>
        <v>2024</v>
      </c>
      <c r="L249" s="304"/>
      <c r="M249" s="303">
        <f>M$7</f>
        <v>2025</v>
      </c>
      <c r="N249" s="304"/>
    </row>
    <row r="250" spans="2:15" ht="16.5" thickTop="1" thickBot="1" x14ac:dyDescent="0.3">
      <c r="B250" s="87"/>
      <c r="C250" s="116" t="s">
        <v>71</v>
      </c>
      <c r="D250" s="117" t="str">
        <f>CONCATENATE("var ",RIGHT(C249,2),"/",RIGHT(C249-1,2))</f>
        <v>var 20/19</v>
      </c>
      <c r="E250" s="118" t="s">
        <v>71</v>
      </c>
      <c r="F250" s="117" t="str">
        <f>CONCATENATE("var ",RIGHT(E249,2),"/",RIGHT(E249-1,2))</f>
        <v>var 21/20</v>
      </c>
      <c r="G250" s="118" t="s">
        <v>71</v>
      </c>
      <c r="H250" s="117" t="str">
        <f>CONCATENATE("var ",RIGHT(G249,2),"/",RIGHT(G249-1,2))</f>
        <v>var 22/21</v>
      </c>
      <c r="I250" s="118" t="s">
        <v>71</v>
      </c>
      <c r="J250" s="117" t="str">
        <f>CONCATENATE("var ",RIGHT(I249,2),"/",RIGHT(I249-1,2))</f>
        <v>var 23/22</v>
      </c>
      <c r="K250" s="118" t="s">
        <v>71</v>
      </c>
      <c r="L250" s="117" t="str">
        <f>CONCATENATE("var ",RIGHT(K249,2),"/",RIGHT(K249-1,2))</f>
        <v>var 24/23</v>
      </c>
      <c r="M250" s="118" t="s">
        <v>71</v>
      </c>
      <c r="N250" s="117" t="str">
        <f>CONCATENATE("var ",RIGHT(M249,2),"/",RIGHT(M249-1,2))</f>
        <v>var 25/24</v>
      </c>
    </row>
    <row r="251" spans="2:15" x14ac:dyDescent="0.25">
      <c r="B251" s="119" t="s">
        <v>73</v>
      </c>
      <c r="C251" s="120">
        <v>82</v>
      </c>
      <c r="D251" s="121">
        <v>-0.13684210526315788</v>
      </c>
      <c r="E251" s="120">
        <v>3</v>
      </c>
      <c r="F251" s="121">
        <f t="shared" ref="F251:L263" si="21">IFERROR(E251/C251-1,"-")</f>
        <v>-0.96341463414634143</v>
      </c>
      <c r="G251" s="120">
        <v>13</v>
      </c>
      <c r="H251" s="121">
        <f t="shared" si="21"/>
        <v>3.333333333333333</v>
      </c>
      <c r="I251" s="120">
        <v>52</v>
      </c>
      <c r="J251" s="121">
        <f t="shared" si="21"/>
        <v>3</v>
      </c>
      <c r="K251" s="120">
        <v>31</v>
      </c>
      <c r="L251" s="121">
        <f t="shared" si="21"/>
        <v>-0.40384615384615385</v>
      </c>
      <c r="M251" s="120">
        <v>38</v>
      </c>
      <c r="N251" s="121">
        <f t="shared" ref="N251:N255" si="22">IFERROR(M251/K251-1,"-")</f>
        <v>0.22580645161290325</v>
      </c>
    </row>
    <row r="252" spans="2:15" x14ac:dyDescent="0.25">
      <c r="B252" s="119" t="s">
        <v>75</v>
      </c>
      <c r="C252" s="120">
        <v>31</v>
      </c>
      <c r="D252" s="121">
        <v>0.10714285714285721</v>
      </c>
      <c r="E252" s="120">
        <v>0</v>
      </c>
      <c r="F252" s="121">
        <f t="shared" si="21"/>
        <v>-1</v>
      </c>
      <c r="G252" s="120">
        <v>11</v>
      </c>
      <c r="H252" s="121" t="str">
        <f t="shared" si="21"/>
        <v>-</v>
      </c>
      <c r="I252" s="120">
        <v>47</v>
      </c>
      <c r="J252" s="121">
        <f t="shared" si="21"/>
        <v>3.2727272727272725</v>
      </c>
      <c r="K252" s="120">
        <v>26</v>
      </c>
      <c r="L252" s="121">
        <f t="shared" si="21"/>
        <v>-0.44680851063829785</v>
      </c>
      <c r="M252" s="120">
        <v>76</v>
      </c>
      <c r="N252" s="121">
        <f t="shared" si="22"/>
        <v>1.9230769230769229</v>
      </c>
    </row>
    <row r="253" spans="2:15" x14ac:dyDescent="0.25">
      <c r="B253" s="119" t="s">
        <v>77</v>
      </c>
      <c r="C253" s="120">
        <v>23</v>
      </c>
      <c r="D253" s="121">
        <v>-0.2068965517241379</v>
      </c>
      <c r="E253" s="120">
        <v>8</v>
      </c>
      <c r="F253" s="121">
        <f t="shared" si="21"/>
        <v>-0.65217391304347827</v>
      </c>
      <c r="G253" s="120">
        <v>15</v>
      </c>
      <c r="H253" s="121">
        <f t="shared" si="21"/>
        <v>0.875</v>
      </c>
      <c r="I253" s="120">
        <v>32</v>
      </c>
      <c r="J253" s="121">
        <f t="shared" si="21"/>
        <v>1.1333333333333333</v>
      </c>
      <c r="K253" s="120">
        <v>19</v>
      </c>
      <c r="L253" s="121">
        <f t="shared" si="21"/>
        <v>-0.40625</v>
      </c>
      <c r="M253" s="120">
        <v>31</v>
      </c>
      <c r="N253" s="121">
        <f t="shared" si="22"/>
        <v>0.63157894736842102</v>
      </c>
    </row>
    <row r="254" spans="2:15" x14ac:dyDescent="0.25">
      <c r="B254" s="119" t="s">
        <v>79</v>
      </c>
      <c r="C254" s="120">
        <v>0</v>
      </c>
      <c r="D254" s="121">
        <v>-1</v>
      </c>
      <c r="E254" s="120">
        <v>6</v>
      </c>
      <c r="F254" s="121" t="str">
        <f t="shared" si="21"/>
        <v>-</v>
      </c>
      <c r="G254" s="120">
        <v>3</v>
      </c>
      <c r="H254" s="121">
        <f t="shared" si="21"/>
        <v>-0.5</v>
      </c>
      <c r="I254" s="120">
        <v>14</v>
      </c>
      <c r="J254" s="121">
        <f t="shared" si="21"/>
        <v>3.666666666666667</v>
      </c>
      <c r="K254" s="120">
        <v>2</v>
      </c>
      <c r="L254" s="121">
        <f t="shared" si="21"/>
        <v>-0.85714285714285721</v>
      </c>
      <c r="M254" s="120">
        <v>16</v>
      </c>
      <c r="N254" s="121">
        <f t="shared" si="22"/>
        <v>7</v>
      </c>
    </row>
    <row r="255" spans="2:15" x14ac:dyDescent="0.25">
      <c r="B255" s="119" t="s">
        <v>81</v>
      </c>
      <c r="C255" s="120">
        <v>0</v>
      </c>
      <c r="D255" s="121">
        <v>-1</v>
      </c>
      <c r="E255" s="120">
        <v>5</v>
      </c>
      <c r="F255" s="121" t="str">
        <f t="shared" si="21"/>
        <v>-</v>
      </c>
      <c r="G255" s="120">
        <v>2</v>
      </c>
      <c r="H255" s="121">
        <f t="shared" si="21"/>
        <v>-0.6</v>
      </c>
      <c r="I255" s="120">
        <v>4</v>
      </c>
      <c r="J255" s="121">
        <f t="shared" si="21"/>
        <v>1</v>
      </c>
      <c r="K255" s="120">
        <v>0</v>
      </c>
      <c r="L255" s="121">
        <f t="shared" si="21"/>
        <v>-1</v>
      </c>
      <c r="M255" s="120">
        <v>3</v>
      </c>
      <c r="N255" s="121" t="str">
        <f t="shared" si="22"/>
        <v>-</v>
      </c>
    </row>
    <row r="256" spans="2:15" x14ac:dyDescent="0.25">
      <c r="B256" s="119" t="s">
        <v>83</v>
      </c>
      <c r="C256" s="120">
        <v>0</v>
      </c>
      <c r="D256" s="121">
        <v>-1</v>
      </c>
      <c r="E256" s="120">
        <v>7</v>
      </c>
      <c r="F256" s="121" t="str">
        <f t="shared" si="21"/>
        <v>-</v>
      </c>
      <c r="G256" s="120">
        <v>0</v>
      </c>
      <c r="H256" s="121">
        <f t="shared" si="21"/>
        <v>-1</v>
      </c>
      <c r="I256" s="120">
        <v>4</v>
      </c>
      <c r="J256" s="121" t="str">
        <f t="shared" si="21"/>
        <v>-</v>
      </c>
      <c r="K256" s="120">
        <v>0</v>
      </c>
      <c r="L256" s="121">
        <f t="shared" si="21"/>
        <v>-1</v>
      </c>
      <c r="M256" s="120"/>
      <c r="N256" s="121"/>
    </row>
    <row r="257" spans="2:15" x14ac:dyDescent="0.25">
      <c r="B257" s="119" t="s">
        <v>85</v>
      </c>
      <c r="C257" s="120">
        <v>0</v>
      </c>
      <c r="D257" s="121">
        <v>-1</v>
      </c>
      <c r="E257" s="120">
        <v>10</v>
      </c>
      <c r="F257" s="121" t="str">
        <f t="shared" si="21"/>
        <v>-</v>
      </c>
      <c r="G257" s="120">
        <v>13</v>
      </c>
      <c r="H257" s="121">
        <f t="shared" si="21"/>
        <v>0.30000000000000004</v>
      </c>
      <c r="I257" s="120">
        <v>3</v>
      </c>
      <c r="J257" s="121">
        <f t="shared" si="21"/>
        <v>-0.76923076923076916</v>
      </c>
      <c r="K257" s="120">
        <v>6</v>
      </c>
      <c r="L257" s="121">
        <f t="shared" si="21"/>
        <v>1</v>
      </c>
      <c r="M257" s="120"/>
      <c r="N257" s="121"/>
    </row>
    <row r="258" spans="2:15" x14ac:dyDescent="0.25">
      <c r="B258" s="119" t="s">
        <v>87</v>
      </c>
      <c r="C258" s="120">
        <v>0</v>
      </c>
      <c r="D258" s="121">
        <v>-1</v>
      </c>
      <c r="E258" s="120">
        <v>3</v>
      </c>
      <c r="F258" s="121" t="str">
        <f t="shared" si="21"/>
        <v>-</v>
      </c>
      <c r="G258" s="120">
        <v>5</v>
      </c>
      <c r="H258" s="121">
        <f t="shared" si="21"/>
        <v>0.66666666666666674</v>
      </c>
      <c r="I258" s="120">
        <v>5</v>
      </c>
      <c r="J258" s="121">
        <f t="shared" si="21"/>
        <v>0</v>
      </c>
      <c r="K258" s="120">
        <v>8</v>
      </c>
      <c r="L258" s="121">
        <f t="shared" si="21"/>
        <v>0.60000000000000009</v>
      </c>
      <c r="M258" s="120"/>
      <c r="N258" s="121"/>
    </row>
    <row r="259" spans="2:15" x14ac:dyDescent="0.25">
      <c r="B259" s="119" t="s">
        <v>89</v>
      </c>
      <c r="C259" s="120">
        <v>0</v>
      </c>
      <c r="D259" s="121" t="s">
        <v>229</v>
      </c>
      <c r="E259" s="120">
        <v>0</v>
      </c>
      <c r="F259" s="121" t="str">
        <f t="shared" si="21"/>
        <v>-</v>
      </c>
      <c r="G259" s="120">
        <v>0</v>
      </c>
      <c r="H259" s="121" t="str">
        <f t="shared" si="21"/>
        <v>-</v>
      </c>
      <c r="I259" s="120">
        <v>6</v>
      </c>
      <c r="J259" s="121" t="str">
        <f t="shared" si="21"/>
        <v>-</v>
      </c>
      <c r="K259" s="120">
        <v>4</v>
      </c>
      <c r="L259" s="121">
        <f t="shared" si="21"/>
        <v>-0.33333333333333337</v>
      </c>
      <c r="M259" s="120"/>
      <c r="N259" s="121"/>
    </row>
    <row r="260" spans="2:15" x14ac:dyDescent="0.25">
      <c r="B260" s="119" t="s">
        <v>91</v>
      </c>
      <c r="C260" s="120">
        <v>0</v>
      </c>
      <c r="D260" s="121">
        <v>-1</v>
      </c>
      <c r="E260" s="120">
        <v>5</v>
      </c>
      <c r="F260" s="121" t="str">
        <f t="shared" si="21"/>
        <v>-</v>
      </c>
      <c r="G260" s="120">
        <v>8</v>
      </c>
      <c r="H260" s="121">
        <f t="shared" si="21"/>
        <v>0.60000000000000009</v>
      </c>
      <c r="I260" s="120">
        <v>17</v>
      </c>
      <c r="J260" s="121">
        <f t="shared" si="21"/>
        <v>1.125</v>
      </c>
      <c r="K260" s="120">
        <v>2</v>
      </c>
      <c r="L260" s="121">
        <f t="shared" si="21"/>
        <v>-0.88235294117647056</v>
      </c>
      <c r="M260" s="120"/>
      <c r="N260" s="121"/>
    </row>
    <row r="261" spans="2:15" x14ac:dyDescent="0.25">
      <c r="B261" s="119" t="s">
        <v>93</v>
      </c>
      <c r="C261" s="120">
        <v>0</v>
      </c>
      <c r="D261" s="121">
        <v>-1</v>
      </c>
      <c r="E261" s="120">
        <v>30</v>
      </c>
      <c r="F261" s="121" t="str">
        <f t="shared" si="21"/>
        <v>-</v>
      </c>
      <c r="G261" s="120">
        <v>21</v>
      </c>
      <c r="H261" s="121">
        <f t="shared" si="21"/>
        <v>-0.30000000000000004</v>
      </c>
      <c r="I261" s="120">
        <v>15</v>
      </c>
      <c r="J261" s="121">
        <f t="shared" si="21"/>
        <v>-0.2857142857142857</v>
      </c>
      <c r="K261" s="120">
        <v>9</v>
      </c>
      <c r="L261" s="121">
        <f t="shared" si="21"/>
        <v>-0.4</v>
      </c>
      <c r="M261" s="120"/>
      <c r="N261" s="121"/>
    </row>
    <row r="262" spans="2:15" x14ac:dyDescent="0.25">
      <c r="B262" s="119" t="s">
        <v>95</v>
      </c>
      <c r="C262" s="120">
        <v>0</v>
      </c>
      <c r="D262" s="121">
        <v>-1</v>
      </c>
      <c r="E262" s="120">
        <v>21</v>
      </c>
      <c r="F262" s="121" t="str">
        <f t="shared" si="21"/>
        <v>-</v>
      </c>
      <c r="G262" s="120">
        <v>45</v>
      </c>
      <c r="H262" s="121">
        <f t="shared" si="21"/>
        <v>1.1428571428571428</v>
      </c>
      <c r="I262" s="120">
        <v>44</v>
      </c>
      <c r="J262" s="121">
        <f t="shared" si="21"/>
        <v>-2.2222222222222254E-2</v>
      </c>
      <c r="K262" s="120">
        <v>34</v>
      </c>
      <c r="L262" s="121">
        <f t="shared" si="21"/>
        <v>-0.22727272727272729</v>
      </c>
      <c r="M262" s="120"/>
      <c r="N262" s="121"/>
    </row>
    <row r="263" spans="2:15" ht="15.75" x14ac:dyDescent="0.25">
      <c r="B263" s="122" t="s">
        <v>32</v>
      </c>
      <c r="C263" s="123">
        <v>136</v>
      </c>
      <c r="D263" s="124">
        <v>-0.51601423487544484</v>
      </c>
      <c r="E263" s="123">
        <v>98</v>
      </c>
      <c r="F263" s="124">
        <f t="shared" si="21"/>
        <v>-0.27941176470588236</v>
      </c>
      <c r="G263" s="123">
        <v>136</v>
      </c>
      <c r="H263" s="124">
        <f t="shared" si="21"/>
        <v>0.38775510204081631</v>
      </c>
      <c r="I263" s="123">
        <v>243</v>
      </c>
      <c r="J263" s="124">
        <f t="shared" si="21"/>
        <v>0.78676470588235303</v>
      </c>
      <c r="K263" s="123">
        <v>141</v>
      </c>
      <c r="L263" s="124">
        <f t="shared" si="21"/>
        <v>-0.41975308641975306</v>
      </c>
      <c r="M263" s="123">
        <v>164</v>
      </c>
      <c r="N263" s="124">
        <v>1.1025641025641026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79" t="s">
        <v>241</v>
      </c>
      <c r="C268" s="279"/>
      <c r="D268" s="279"/>
      <c r="E268" s="279"/>
      <c r="F268" s="279"/>
      <c r="G268" s="279"/>
      <c r="H268" s="279"/>
      <c r="I268" s="279"/>
      <c r="J268" s="279"/>
      <c r="K268" s="279"/>
      <c r="L268" s="279"/>
      <c r="M268" s="279"/>
      <c r="N268" s="279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6" t="str">
        <f>C270</f>
        <v>Suecia</v>
      </c>
      <c r="C270" s="301" t="s">
        <v>133</v>
      </c>
      <c r="D270" s="302"/>
      <c r="E270" s="302"/>
      <c r="F270" s="302"/>
      <c r="G270" s="302"/>
      <c r="H270" s="302"/>
      <c r="I270" s="302"/>
      <c r="J270" s="302"/>
      <c r="K270" s="302"/>
      <c r="L270" s="302"/>
      <c r="M270" s="302"/>
      <c r="N270" s="302"/>
    </row>
    <row r="271" spans="2:15" ht="22.5" thickTop="1" thickBot="1" x14ac:dyDescent="0.3">
      <c r="B271" s="111"/>
      <c r="C271" s="303">
        <f>C$7</f>
        <v>2020</v>
      </c>
      <c r="D271" s="304"/>
      <c r="E271" s="303">
        <f>E$7</f>
        <v>2021</v>
      </c>
      <c r="F271" s="304"/>
      <c r="G271" s="303">
        <f>G$7</f>
        <v>2022</v>
      </c>
      <c r="H271" s="304"/>
      <c r="I271" s="303">
        <f>I$7</f>
        <v>2023</v>
      </c>
      <c r="J271" s="304"/>
      <c r="K271" s="303">
        <f>K$7</f>
        <v>2024</v>
      </c>
      <c r="L271" s="304"/>
      <c r="M271" s="303">
        <f>M$7</f>
        <v>2025</v>
      </c>
      <c r="N271" s="304"/>
    </row>
    <row r="272" spans="2:15" ht="16.5" thickTop="1" thickBot="1" x14ac:dyDescent="0.3">
      <c r="B272" s="87"/>
      <c r="C272" s="116" t="s">
        <v>71</v>
      </c>
      <c r="D272" s="117" t="str">
        <f>CONCATENATE("var ",RIGHT(C271,2),"/",RIGHT(C271-1,2))</f>
        <v>var 20/19</v>
      </c>
      <c r="E272" s="118" t="s">
        <v>71</v>
      </c>
      <c r="F272" s="117" t="str">
        <f>CONCATENATE("var ",RIGHT(E271,2),"/",RIGHT(E271-1,2))</f>
        <v>var 21/20</v>
      </c>
      <c r="G272" s="118" t="s">
        <v>71</v>
      </c>
      <c r="H272" s="117" t="str">
        <f>CONCATENATE("var ",RIGHT(G271,2),"/",RIGHT(G271-1,2))</f>
        <v>var 22/21</v>
      </c>
      <c r="I272" s="118" t="s">
        <v>71</v>
      </c>
      <c r="J272" s="117" t="str">
        <f>CONCATENATE("var ",RIGHT(I271,2),"/",RIGHT(I271-1,2))</f>
        <v>var 23/22</v>
      </c>
      <c r="K272" s="118" t="s">
        <v>71</v>
      </c>
      <c r="L272" s="117" t="str">
        <f>CONCATENATE("var ",RIGHT(K271,2),"/",RIGHT(K271-1,2))</f>
        <v>var 24/23</v>
      </c>
      <c r="M272" s="118" t="s">
        <v>71</v>
      </c>
      <c r="N272" s="117" t="str">
        <f>CONCATENATE("var ",RIGHT(M271,2),"/",RIGHT(M271-1,2))</f>
        <v>var 25/24</v>
      </c>
    </row>
    <row r="273" spans="2:14" x14ac:dyDescent="0.25">
      <c r="B273" s="119" t="s">
        <v>73</v>
      </c>
      <c r="C273" s="120">
        <v>120</v>
      </c>
      <c r="D273" s="121">
        <v>-0.18367346938775508</v>
      </c>
      <c r="E273" s="120">
        <v>2</v>
      </c>
      <c r="F273" s="121">
        <f t="shared" ref="F273:L285" si="23">IFERROR(E273/C273-1,"-")</f>
        <v>-0.98333333333333328</v>
      </c>
      <c r="G273" s="120">
        <v>29</v>
      </c>
      <c r="H273" s="121">
        <f t="shared" si="23"/>
        <v>13.5</v>
      </c>
      <c r="I273" s="120">
        <v>48</v>
      </c>
      <c r="J273" s="121">
        <f t="shared" si="23"/>
        <v>0.65517241379310343</v>
      </c>
      <c r="K273" s="120">
        <v>15</v>
      </c>
      <c r="L273" s="121">
        <f t="shared" si="23"/>
        <v>-0.6875</v>
      </c>
      <c r="M273" s="120">
        <v>53</v>
      </c>
      <c r="N273" s="121">
        <f t="shared" ref="N273:N277" si="24">IFERROR(M273/K273-1,"-")</f>
        <v>2.5333333333333332</v>
      </c>
    </row>
    <row r="274" spans="2:14" x14ac:dyDescent="0.25">
      <c r="B274" s="119" t="s">
        <v>75</v>
      </c>
      <c r="C274" s="120">
        <v>66</v>
      </c>
      <c r="D274" s="121">
        <v>0.34693877551020402</v>
      </c>
      <c r="E274" s="120">
        <v>0</v>
      </c>
      <c r="F274" s="121">
        <f t="shared" si="23"/>
        <v>-1</v>
      </c>
      <c r="G274" s="120">
        <v>39</v>
      </c>
      <c r="H274" s="121" t="str">
        <f t="shared" si="23"/>
        <v>-</v>
      </c>
      <c r="I274" s="120">
        <v>47</v>
      </c>
      <c r="J274" s="121">
        <f t="shared" si="23"/>
        <v>0.20512820512820507</v>
      </c>
      <c r="K274" s="120">
        <v>46</v>
      </c>
      <c r="L274" s="121">
        <f t="shared" si="23"/>
        <v>-2.1276595744680882E-2</v>
      </c>
      <c r="M274" s="120">
        <v>21</v>
      </c>
      <c r="N274" s="121">
        <f t="shared" si="24"/>
        <v>-0.54347826086956519</v>
      </c>
    </row>
    <row r="275" spans="2:14" x14ac:dyDescent="0.25">
      <c r="B275" s="119" t="s">
        <v>77</v>
      </c>
      <c r="C275" s="120">
        <v>15</v>
      </c>
      <c r="D275" s="121">
        <v>-0.4</v>
      </c>
      <c r="E275" s="120">
        <v>8</v>
      </c>
      <c r="F275" s="121">
        <f t="shared" si="23"/>
        <v>-0.46666666666666667</v>
      </c>
      <c r="G275" s="120">
        <v>11</v>
      </c>
      <c r="H275" s="121">
        <f t="shared" si="23"/>
        <v>0.375</v>
      </c>
      <c r="I275" s="120">
        <v>24</v>
      </c>
      <c r="J275" s="121">
        <f t="shared" si="23"/>
        <v>1.1818181818181817</v>
      </c>
      <c r="K275" s="120">
        <v>16</v>
      </c>
      <c r="L275" s="121">
        <f t="shared" si="23"/>
        <v>-0.33333333333333337</v>
      </c>
      <c r="M275" s="120">
        <v>31</v>
      </c>
      <c r="N275" s="121">
        <f t="shared" si="24"/>
        <v>0.9375</v>
      </c>
    </row>
    <row r="276" spans="2:14" x14ac:dyDescent="0.25">
      <c r="B276" s="119" t="s">
        <v>79</v>
      </c>
      <c r="C276" s="120">
        <v>0</v>
      </c>
      <c r="D276" s="121">
        <v>-1</v>
      </c>
      <c r="E276" s="120">
        <v>3</v>
      </c>
      <c r="F276" s="121" t="str">
        <f t="shared" si="23"/>
        <v>-</v>
      </c>
      <c r="G276" s="120">
        <v>7</v>
      </c>
      <c r="H276" s="121">
        <f t="shared" si="23"/>
        <v>1.3333333333333335</v>
      </c>
      <c r="I276" s="120">
        <v>13</v>
      </c>
      <c r="J276" s="121">
        <f t="shared" si="23"/>
        <v>0.85714285714285721</v>
      </c>
      <c r="K276" s="120">
        <v>8</v>
      </c>
      <c r="L276" s="121">
        <f t="shared" si="23"/>
        <v>-0.38461538461538458</v>
      </c>
      <c r="M276" s="120">
        <v>7</v>
      </c>
      <c r="N276" s="121">
        <f t="shared" si="24"/>
        <v>-0.125</v>
      </c>
    </row>
    <row r="277" spans="2:14" x14ac:dyDescent="0.25">
      <c r="B277" s="119" t="s">
        <v>81</v>
      </c>
      <c r="C277" s="120">
        <v>0</v>
      </c>
      <c r="D277" s="121">
        <v>-1</v>
      </c>
      <c r="E277" s="120">
        <v>1</v>
      </c>
      <c r="F277" s="121" t="str">
        <f t="shared" si="23"/>
        <v>-</v>
      </c>
      <c r="G277" s="120">
        <v>2</v>
      </c>
      <c r="H277" s="121">
        <f t="shared" si="23"/>
        <v>1</v>
      </c>
      <c r="I277" s="120">
        <v>1</v>
      </c>
      <c r="J277" s="121">
        <f t="shared" si="23"/>
        <v>-0.5</v>
      </c>
      <c r="K277" s="120">
        <v>0</v>
      </c>
      <c r="L277" s="121">
        <f t="shared" si="23"/>
        <v>-1</v>
      </c>
      <c r="M277" s="120">
        <v>212</v>
      </c>
      <c r="N277" s="121" t="str">
        <f t="shared" si="24"/>
        <v>-</v>
      </c>
    </row>
    <row r="278" spans="2:14" x14ac:dyDescent="0.25">
      <c r="B278" s="119" t="s">
        <v>83</v>
      </c>
      <c r="C278" s="120">
        <v>0</v>
      </c>
      <c r="D278" s="121">
        <v>-1</v>
      </c>
      <c r="E278" s="120">
        <v>0</v>
      </c>
      <c r="F278" s="121" t="str">
        <f t="shared" si="23"/>
        <v>-</v>
      </c>
      <c r="G278" s="120">
        <v>1</v>
      </c>
      <c r="H278" s="121" t="str">
        <f t="shared" si="23"/>
        <v>-</v>
      </c>
      <c r="I278" s="120">
        <v>5</v>
      </c>
      <c r="J278" s="121">
        <f t="shared" si="23"/>
        <v>4</v>
      </c>
      <c r="K278" s="120">
        <v>1</v>
      </c>
      <c r="L278" s="121">
        <f t="shared" si="23"/>
        <v>-0.8</v>
      </c>
      <c r="M278" s="120"/>
      <c r="N278" s="121"/>
    </row>
    <row r="279" spans="2:14" x14ac:dyDescent="0.25">
      <c r="B279" s="119" t="s">
        <v>85</v>
      </c>
      <c r="C279" s="120">
        <v>0</v>
      </c>
      <c r="D279" s="121">
        <v>-1</v>
      </c>
      <c r="E279" s="120">
        <v>3</v>
      </c>
      <c r="F279" s="121" t="str">
        <f t="shared" si="23"/>
        <v>-</v>
      </c>
      <c r="G279" s="120">
        <v>6</v>
      </c>
      <c r="H279" s="121">
        <f t="shared" si="23"/>
        <v>1</v>
      </c>
      <c r="I279" s="120">
        <v>0</v>
      </c>
      <c r="J279" s="121">
        <f t="shared" si="23"/>
        <v>-1</v>
      </c>
      <c r="K279" s="120">
        <v>0</v>
      </c>
      <c r="L279" s="121" t="str">
        <f t="shared" si="23"/>
        <v>-</v>
      </c>
      <c r="M279" s="120"/>
      <c r="N279" s="121"/>
    </row>
    <row r="280" spans="2:14" x14ac:dyDescent="0.25">
      <c r="B280" s="119" t="s">
        <v>87</v>
      </c>
      <c r="C280" s="120">
        <v>0</v>
      </c>
      <c r="D280" s="121">
        <v>-1</v>
      </c>
      <c r="E280" s="120">
        <v>4</v>
      </c>
      <c r="F280" s="121" t="str">
        <f t="shared" si="23"/>
        <v>-</v>
      </c>
      <c r="G280" s="120">
        <v>2</v>
      </c>
      <c r="H280" s="121">
        <f t="shared" si="23"/>
        <v>-0.5</v>
      </c>
      <c r="I280" s="120">
        <v>2</v>
      </c>
      <c r="J280" s="121">
        <f t="shared" si="23"/>
        <v>0</v>
      </c>
      <c r="K280" s="120">
        <v>6</v>
      </c>
      <c r="L280" s="121">
        <f t="shared" si="23"/>
        <v>2</v>
      </c>
      <c r="M280" s="120"/>
      <c r="N280" s="121"/>
    </row>
    <row r="281" spans="2:14" x14ac:dyDescent="0.25">
      <c r="B281" s="119" t="s">
        <v>89</v>
      </c>
      <c r="C281" s="120">
        <v>0</v>
      </c>
      <c r="D281" s="121">
        <v>-1</v>
      </c>
      <c r="E281" s="120">
        <v>2</v>
      </c>
      <c r="F281" s="121" t="str">
        <f t="shared" si="23"/>
        <v>-</v>
      </c>
      <c r="G281" s="120">
        <v>0</v>
      </c>
      <c r="H281" s="121">
        <f t="shared" si="23"/>
        <v>-1</v>
      </c>
      <c r="I281" s="120">
        <v>0</v>
      </c>
      <c r="J281" s="121" t="str">
        <f t="shared" si="23"/>
        <v>-</v>
      </c>
      <c r="K281" s="120">
        <v>0</v>
      </c>
      <c r="L281" s="121" t="str">
        <f t="shared" si="23"/>
        <v>-</v>
      </c>
      <c r="M281" s="120"/>
      <c r="N281" s="121"/>
    </row>
    <row r="282" spans="2:14" x14ac:dyDescent="0.25">
      <c r="B282" s="119" t="s">
        <v>91</v>
      </c>
      <c r="C282" s="120">
        <v>6</v>
      </c>
      <c r="D282" s="121">
        <v>-0.7</v>
      </c>
      <c r="E282" s="120">
        <v>19</v>
      </c>
      <c r="F282" s="121">
        <f t="shared" si="23"/>
        <v>2.1666666666666665</v>
      </c>
      <c r="G282" s="120">
        <v>13</v>
      </c>
      <c r="H282" s="121">
        <f t="shared" si="23"/>
        <v>-0.31578947368421051</v>
      </c>
      <c r="I282" s="120">
        <v>16</v>
      </c>
      <c r="J282" s="121">
        <f t="shared" si="23"/>
        <v>0.23076923076923084</v>
      </c>
      <c r="K282" s="120">
        <v>8</v>
      </c>
      <c r="L282" s="121">
        <f t="shared" si="23"/>
        <v>-0.5</v>
      </c>
      <c r="M282" s="120"/>
      <c r="N282" s="121"/>
    </row>
    <row r="283" spans="2:14" x14ac:dyDescent="0.25">
      <c r="B283" s="119" t="s">
        <v>93</v>
      </c>
      <c r="C283" s="120">
        <v>2</v>
      </c>
      <c r="D283" s="121">
        <v>-0.984375</v>
      </c>
      <c r="E283" s="120">
        <v>27</v>
      </c>
      <c r="F283" s="121">
        <f t="shared" si="23"/>
        <v>12.5</v>
      </c>
      <c r="G283" s="120">
        <v>10</v>
      </c>
      <c r="H283" s="121">
        <f t="shared" si="23"/>
        <v>-0.62962962962962965</v>
      </c>
      <c r="I283" s="120">
        <v>12</v>
      </c>
      <c r="J283" s="121">
        <f t="shared" si="23"/>
        <v>0.19999999999999996</v>
      </c>
      <c r="K283" s="120">
        <v>11</v>
      </c>
      <c r="L283" s="121">
        <f t="shared" si="23"/>
        <v>-8.333333333333337E-2</v>
      </c>
      <c r="M283" s="120"/>
      <c r="N283" s="121"/>
    </row>
    <row r="284" spans="2:14" x14ac:dyDescent="0.25">
      <c r="B284" s="119" t="s">
        <v>95</v>
      </c>
      <c r="C284" s="120">
        <v>6</v>
      </c>
      <c r="D284" s="121">
        <v>-0.95714285714285718</v>
      </c>
      <c r="E284" s="120">
        <v>22</v>
      </c>
      <c r="F284" s="121">
        <f t="shared" si="23"/>
        <v>2.6666666666666665</v>
      </c>
      <c r="G284" s="120">
        <v>33</v>
      </c>
      <c r="H284" s="121">
        <f t="shared" si="23"/>
        <v>0.5</v>
      </c>
      <c r="I284" s="120">
        <v>27</v>
      </c>
      <c r="J284" s="121">
        <f t="shared" si="23"/>
        <v>-0.18181818181818177</v>
      </c>
      <c r="K284" s="120">
        <v>45</v>
      </c>
      <c r="L284" s="121">
        <f t="shared" si="23"/>
        <v>0.66666666666666674</v>
      </c>
      <c r="M284" s="120"/>
      <c r="N284" s="121"/>
    </row>
    <row r="285" spans="2:14" ht="15.75" x14ac:dyDescent="0.25">
      <c r="B285" s="122" t="s">
        <v>32</v>
      </c>
      <c r="C285" s="123">
        <v>217</v>
      </c>
      <c r="D285" s="124">
        <v>-0.63282571912013541</v>
      </c>
      <c r="E285" s="123">
        <v>91</v>
      </c>
      <c r="F285" s="124">
        <f t="shared" si="23"/>
        <v>-0.58064516129032251</v>
      </c>
      <c r="G285" s="123">
        <v>153</v>
      </c>
      <c r="H285" s="124">
        <f t="shared" si="23"/>
        <v>0.68131868131868134</v>
      </c>
      <c r="I285" s="123">
        <v>195</v>
      </c>
      <c r="J285" s="124">
        <f t="shared" si="23"/>
        <v>0.27450980392156854</v>
      </c>
      <c r="K285" s="123">
        <v>156</v>
      </c>
      <c r="L285" s="124">
        <f t="shared" si="23"/>
        <v>-0.19999999999999996</v>
      </c>
      <c r="M285" s="123">
        <v>324</v>
      </c>
      <c r="N285" s="124">
        <v>2.8117647058823527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105C40-2760-492F-9E22-D825A9B75687}">
  <sheetPr>
    <tabColor theme="7" tint="0.79998168889431442"/>
  </sheetPr>
  <dimension ref="A4:R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79" t="s">
        <v>230</v>
      </c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1" t="s">
        <v>68</v>
      </c>
    </row>
    <row r="5" spans="1:18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9"/>
      <c r="K5" s="108"/>
      <c r="L5" s="108"/>
      <c r="M5" s="108"/>
      <c r="N5" s="108"/>
      <c r="O5" s="108"/>
      <c r="P5" s="4"/>
      <c r="Q5" s="4"/>
      <c r="R5" s="1" t="s">
        <v>69</v>
      </c>
    </row>
    <row r="6" spans="1:18" ht="22.5" thickTop="1" thickBot="1" x14ac:dyDescent="0.3">
      <c r="B6" s="110" t="s">
        <v>32</v>
      </c>
      <c r="C6" s="301" t="s">
        <v>134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  <c r="O6" s="302"/>
      <c r="P6" s="302"/>
      <c r="Q6" s="302"/>
    </row>
    <row r="7" spans="1:18" ht="22.5" thickTop="1" thickBot="1" x14ac:dyDescent="0.3">
      <c r="B7" s="111"/>
      <c r="C7" s="112">
        <v>2018</v>
      </c>
      <c r="D7" s="303">
        <v>2019</v>
      </c>
      <c r="E7" s="304"/>
      <c r="F7" s="303">
        <v>2020</v>
      </c>
      <c r="G7" s="304"/>
      <c r="H7" s="303">
        <v>2021</v>
      </c>
      <c r="I7" s="304"/>
      <c r="J7" s="303">
        <v>2022</v>
      </c>
      <c r="K7" s="304"/>
      <c r="L7" s="305">
        <v>2023</v>
      </c>
      <c r="M7" s="304"/>
      <c r="N7" s="305">
        <v>2024</v>
      </c>
      <c r="O7" s="306"/>
      <c r="P7" s="305">
        <v>2025</v>
      </c>
      <c r="Q7" s="306"/>
    </row>
    <row r="8" spans="1:18" ht="16.5" thickTop="1" thickBot="1" x14ac:dyDescent="0.3">
      <c r="B8" s="87"/>
      <c r="C8" s="116" t="s">
        <v>71</v>
      </c>
      <c r="D8" s="116" t="s">
        <v>71</v>
      </c>
      <c r="E8" s="117" t="s">
        <v>135</v>
      </c>
      <c r="F8" s="116" t="s">
        <v>71</v>
      </c>
      <c r="G8" s="117" t="s">
        <v>136</v>
      </c>
      <c r="H8" s="116" t="s">
        <v>71</v>
      </c>
      <c r="I8" s="117" t="s">
        <v>137</v>
      </c>
      <c r="J8" s="116" t="s">
        <v>71</v>
      </c>
      <c r="K8" s="117" t="s">
        <v>138</v>
      </c>
      <c r="L8" s="118" t="s">
        <v>71</v>
      </c>
      <c r="M8" s="117" t="s">
        <v>242</v>
      </c>
      <c r="N8" s="118" t="s">
        <v>71</v>
      </c>
      <c r="O8" s="117" t="s">
        <v>243</v>
      </c>
      <c r="P8" s="118" t="s">
        <v>71</v>
      </c>
      <c r="Q8" s="117" t="s">
        <v>138</v>
      </c>
    </row>
    <row r="9" spans="1:18" x14ac:dyDescent="0.25">
      <c r="A9" s="1" t="s">
        <v>72</v>
      </c>
      <c r="B9" s="119" t="s">
        <v>73</v>
      </c>
      <c r="C9" s="120">
        <v>4437</v>
      </c>
      <c r="D9" s="120">
        <v>5020</v>
      </c>
      <c r="E9" s="121">
        <f t="shared" ref="E9:E21" si="0">D9/C9-1</f>
        <v>0.1313950867703404</v>
      </c>
      <c r="F9" s="120">
        <v>3774</v>
      </c>
      <c r="G9" s="121">
        <f>F9/D9-1</f>
        <v>-0.24820717131474102</v>
      </c>
      <c r="H9" s="120">
        <v>596</v>
      </c>
      <c r="I9" s="121">
        <f>IFERROR(H9/F9-1,"-")</f>
        <v>-0.84207737148913619</v>
      </c>
      <c r="J9" s="120">
        <v>2563</v>
      </c>
      <c r="K9" s="121">
        <f>IFERROR(J9/H9-1,"-")</f>
        <v>3.300335570469799</v>
      </c>
      <c r="L9" s="120">
        <v>6916</v>
      </c>
      <c r="M9" s="121">
        <f t="shared" ref="M9:M21" si="1">IFERROR(L9/J9-1,"-")</f>
        <v>1.6984003121342175</v>
      </c>
      <c r="N9" s="120">
        <v>4476</v>
      </c>
      <c r="O9" s="121">
        <f>IFERROR(N9/L9-1,"-")</f>
        <v>-0.35280508964719492</v>
      </c>
      <c r="P9" s="120">
        <v>4609</v>
      </c>
      <c r="Q9" s="121">
        <f t="shared" ref="Q9:Q20" si="2">IFERROR(P9/N9-1,"-")</f>
        <v>2.9714030384271561E-2</v>
      </c>
    </row>
    <row r="10" spans="1:18" x14ac:dyDescent="0.25">
      <c r="A10" s="1" t="s">
        <v>74</v>
      </c>
      <c r="B10" s="119" t="s">
        <v>75</v>
      </c>
      <c r="C10" s="120">
        <v>4068</v>
      </c>
      <c r="D10" s="120">
        <v>3781</v>
      </c>
      <c r="E10" s="121">
        <f t="shared" si="0"/>
        <v>-7.0550639134709936E-2</v>
      </c>
      <c r="F10" s="120">
        <v>4632</v>
      </c>
      <c r="G10" s="121">
        <f t="shared" ref="G10:G20" si="3">F10/D10-1</f>
        <v>0.22507273208145984</v>
      </c>
      <c r="H10" s="120">
        <v>335</v>
      </c>
      <c r="I10" s="121">
        <f t="shared" ref="I10:I21" si="4">IFERROR(H10/F10-1,"-")</f>
        <v>-0.92767702936096719</v>
      </c>
      <c r="J10" s="120">
        <v>2789</v>
      </c>
      <c r="K10" s="121">
        <f t="shared" ref="K10:K21" si="5">IFERROR(J10/H10-1,"-")</f>
        <v>7.325373134328359</v>
      </c>
      <c r="L10" s="120">
        <v>4514</v>
      </c>
      <c r="M10" s="121">
        <f t="shared" si="1"/>
        <v>0.61850125493008257</v>
      </c>
      <c r="N10" s="120">
        <v>4771</v>
      </c>
      <c r="O10" s="121">
        <f t="shared" ref="O10:O21" si="6">IFERROR(N10/L10-1,"-")</f>
        <v>5.6933983163491408E-2</v>
      </c>
      <c r="P10" s="120">
        <v>3980</v>
      </c>
      <c r="Q10" s="121">
        <f t="shared" si="2"/>
        <v>-0.16579333473066438</v>
      </c>
    </row>
    <row r="11" spans="1:18" x14ac:dyDescent="0.25">
      <c r="A11" s="1" t="s">
        <v>76</v>
      </c>
      <c r="B11" s="119" t="s">
        <v>77</v>
      </c>
      <c r="C11" s="120">
        <v>4872</v>
      </c>
      <c r="D11" s="120">
        <v>4520</v>
      </c>
      <c r="E11" s="121">
        <f t="shared" si="0"/>
        <v>-7.2249589490968824E-2</v>
      </c>
      <c r="F11" s="120">
        <v>1664</v>
      </c>
      <c r="G11" s="121">
        <f t="shared" si="3"/>
        <v>-0.63185840707964602</v>
      </c>
      <c r="H11" s="120">
        <v>838</v>
      </c>
      <c r="I11" s="121">
        <f t="shared" si="4"/>
        <v>-0.49639423076923073</v>
      </c>
      <c r="J11" s="120">
        <v>3577</v>
      </c>
      <c r="K11" s="121">
        <f t="shared" si="5"/>
        <v>3.2684964200477324</v>
      </c>
      <c r="L11" s="120">
        <v>4873</v>
      </c>
      <c r="M11" s="121">
        <f t="shared" si="1"/>
        <v>0.36231478892927038</v>
      </c>
      <c r="N11" s="120">
        <v>5862</v>
      </c>
      <c r="O11" s="121">
        <f t="shared" si="6"/>
        <v>0.20295505848553264</v>
      </c>
      <c r="P11" s="120">
        <v>4020</v>
      </c>
      <c r="Q11" s="121">
        <f t="shared" si="2"/>
        <v>-0.31422722620266119</v>
      </c>
    </row>
    <row r="12" spans="1:18" x14ac:dyDescent="0.25">
      <c r="A12" s="1" t="s">
        <v>78</v>
      </c>
      <c r="B12" s="119" t="s">
        <v>79</v>
      </c>
      <c r="C12" s="120">
        <v>3353</v>
      </c>
      <c r="D12" s="120">
        <v>3159</v>
      </c>
      <c r="E12" s="121">
        <f t="shared" si="0"/>
        <v>-5.7858634059051561E-2</v>
      </c>
      <c r="F12" s="120">
        <v>0</v>
      </c>
      <c r="G12" s="121">
        <f t="shared" si="3"/>
        <v>-1</v>
      </c>
      <c r="H12" s="120">
        <v>596</v>
      </c>
      <c r="I12" s="121" t="str">
        <f t="shared" si="4"/>
        <v>-</v>
      </c>
      <c r="J12" s="120">
        <v>2979</v>
      </c>
      <c r="K12" s="121">
        <f t="shared" si="5"/>
        <v>3.9983221476510069</v>
      </c>
      <c r="L12" s="120">
        <v>4452</v>
      </c>
      <c r="M12" s="121">
        <f t="shared" si="1"/>
        <v>0.49446122860020147</v>
      </c>
      <c r="N12" s="120">
        <v>3875</v>
      </c>
      <c r="O12" s="121">
        <f t="shared" si="6"/>
        <v>-0.12960467205750226</v>
      </c>
      <c r="P12" s="120">
        <v>3213</v>
      </c>
      <c r="Q12" s="121">
        <f t="shared" si="2"/>
        <v>-0.17083870967741932</v>
      </c>
    </row>
    <row r="13" spans="1:18" x14ac:dyDescent="0.25">
      <c r="A13" s="1" t="s">
        <v>80</v>
      </c>
      <c r="B13" s="119" t="s">
        <v>81</v>
      </c>
      <c r="C13" s="120">
        <v>3447</v>
      </c>
      <c r="D13" s="120">
        <v>3368</v>
      </c>
      <c r="E13" s="121">
        <f t="shared" si="0"/>
        <v>-2.2918479837539918E-2</v>
      </c>
      <c r="F13" s="120">
        <v>0</v>
      </c>
      <c r="G13" s="121">
        <f t="shared" si="3"/>
        <v>-1</v>
      </c>
      <c r="H13" s="120">
        <v>1098</v>
      </c>
      <c r="I13" s="121" t="str">
        <f t="shared" si="4"/>
        <v>-</v>
      </c>
      <c r="J13" s="120">
        <v>2392</v>
      </c>
      <c r="K13" s="121">
        <f t="shared" si="5"/>
        <v>1.1785063752276868</v>
      </c>
      <c r="L13" s="120">
        <v>3611</v>
      </c>
      <c r="M13" s="121">
        <f t="shared" si="1"/>
        <v>0.50961538461538458</v>
      </c>
      <c r="N13" s="120">
        <v>1870</v>
      </c>
      <c r="O13" s="121">
        <f t="shared" si="6"/>
        <v>-0.48213791193575184</v>
      </c>
      <c r="P13" s="120">
        <v>2625</v>
      </c>
      <c r="Q13" s="121">
        <f t="shared" si="2"/>
        <v>0.40374331550802145</v>
      </c>
    </row>
    <row r="14" spans="1:18" x14ac:dyDescent="0.25">
      <c r="A14" s="1" t="s">
        <v>82</v>
      </c>
      <c r="B14" s="119" t="s">
        <v>83</v>
      </c>
      <c r="C14" s="120">
        <v>3101</v>
      </c>
      <c r="D14" s="120">
        <v>3341</v>
      </c>
      <c r="E14" s="121">
        <f t="shared" si="0"/>
        <v>7.7394388906804279E-2</v>
      </c>
      <c r="F14" s="120">
        <v>0</v>
      </c>
      <c r="G14" s="121">
        <f t="shared" si="3"/>
        <v>-1</v>
      </c>
      <c r="H14" s="120">
        <v>1595</v>
      </c>
      <c r="I14" s="121" t="str">
        <f t="shared" si="4"/>
        <v>-</v>
      </c>
      <c r="J14" s="120">
        <v>2523</v>
      </c>
      <c r="K14" s="121">
        <f t="shared" si="5"/>
        <v>0.58181818181818179</v>
      </c>
      <c r="L14" s="120">
        <v>3080</v>
      </c>
      <c r="M14" s="121">
        <f t="shared" si="1"/>
        <v>0.22076892588188657</v>
      </c>
      <c r="N14" s="120">
        <v>2377</v>
      </c>
      <c r="O14" s="121">
        <f t="shared" si="6"/>
        <v>-0.22824675324675325</v>
      </c>
      <c r="P14" s="120" t="s">
        <v>229</v>
      </c>
      <c r="Q14" s="121" t="str">
        <f t="shared" si="2"/>
        <v>-</v>
      </c>
    </row>
    <row r="15" spans="1:18" x14ac:dyDescent="0.25">
      <c r="A15" s="1" t="s">
        <v>84</v>
      </c>
      <c r="B15" s="119" t="s">
        <v>85</v>
      </c>
      <c r="C15" s="120">
        <v>3122</v>
      </c>
      <c r="D15" s="120">
        <v>3189</v>
      </c>
      <c r="E15" s="121">
        <f t="shared" si="0"/>
        <v>2.1460602178090982E-2</v>
      </c>
      <c r="F15" s="120">
        <v>0</v>
      </c>
      <c r="G15" s="121">
        <f t="shared" si="3"/>
        <v>-1</v>
      </c>
      <c r="H15" s="120">
        <v>1838</v>
      </c>
      <c r="I15" s="121" t="str">
        <f t="shared" si="4"/>
        <v>-</v>
      </c>
      <c r="J15" s="120">
        <v>2342</v>
      </c>
      <c r="K15" s="121">
        <f t="shared" si="5"/>
        <v>0.27421109902067475</v>
      </c>
      <c r="L15" s="120">
        <v>2800</v>
      </c>
      <c r="M15" s="121">
        <f t="shared" si="1"/>
        <v>0.19555935098206656</v>
      </c>
      <c r="N15" s="120">
        <v>2508</v>
      </c>
      <c r="O15" s="121">
        <f t="shared" si="6"/>
        <v>-0.10428571428571431</v>
      </c>
      <c r="P15" s="120" t="s">
        <v>229</v>
      </c>
      <c r="Q15" s="121" t="str">
        <f t="shared" si="2"/>
        <v>-</v>
      </c>
    </row>
    <row r="16" spans="1:18" x14ac:dyDescent="0.25">
      <c r="A16" s="1" t="s">
        <v>86</v>
      </c>
      <c r="B16" s="119" t="s">
        <v>87</v>
      </c>
      <c r="C16" s="120">
        <v>4475</v>
      </c>
      <c r="D16" s="120">
        <v>3508</v>
      </c>
      <c r="E16" s="121">
        <f t="shared" si="0"/>
        <v>-0.21608938547486034</v>
      </c>
      <c r="F16" s="120">
        <v>1055</v>
      </c>
      <c r="G16" s="121">
        <f t="shared" si="3"/>
        <v>-0.69925883694412772</v>
      </c>
      <c r="H16" s="120">
        <v>2316</v>
      </c>
      <c r="I16" s="121">
        <f t="shared" si="4"/>
        <v>1.195260663507109</v>
      </c>
      <c r="J16" s="120">
        <v>3343</v>
      </c>
      <c r="K16" s="121">
        <f t="shared" si="5"/>
        <v>0.44343696027633861</v>
      </c>
      <c r="L16" s="120">
        <v>3080</v>
      </c>
      <c r="M16" s="121">
        <f t="shared" si="1"/>
        <v>-7.8671851630272238E-2</v>
      </c>
      <c r="N16" s="120">
        <v>3161</v>
      </c>
      <c r="O16" s="121">
        <f t="shared" si="6"/>
        <v>2.6298701298701266E-2</v>
      </c>
      <c r="P16" s="120" t="s">
        <v>229</v>
      </c>
      <c r="Q16" s="121" t="str">
        <f t="shared" si="2"/>
        <v>-</v>
      </c>
    </row>
    <row r="17" spans="1:17" x14ac:dyDescent="0.25">
      <c r="A17" s="1" t="s">
        <v>88</v>
      </c>
      <c r="B17" s="119" t="s">
        <v>89</v>
      </c>
      <c r="C17" s="120">
        <v>3463</v>
      </c>
      <c r="D17" s="120">
        <v>3494</v>
      </c>
      <c r="E17" s="121">
        <f t="shared" si="0"/>
        <v>8.9517759168351585E-3</v>
      </c>
      <c r="F17" s="120">
        <v>220</v>
      </c>
      <c r="G17" s="121">
        <f t="shared" si="3"/>
        <v>-0.9370349170005724</v>
      </c>
      <c r="H17" s="120">
        <v>2289</v>
      </c>
      <c r="I17" s="121">
        <f t="shared" si="4"/>
        <v>9.4045454545454543</v>
      </c>
      <c r="J17" s="120">
        <v>3143</v>
      </c>
      <c r="K17" s="121">
        <f t="shared" si="5"/>
        <v>0.37308868501529058</v>
      </c>
      <c r="L17" s="120">
        <v>3734</v>
      </c>
      <c r="M17" s="121">
        <f t="shared" si="1"/>
        <v>0.18803690741329948</v>
      </c>
      <c r="N17" s="120">
        <v>3135</v>
      </c>
      <c r="O17" s="121">
        <f t="shared" si="6"/>
        <v>-0.16041778253883232</v>
      </c>
      <c r="P17" s="120" t="s">
        <v>229</v>
      </c>
      <c r="Q17" s="121" t="str">
        <f t="shared" si="2"/>
        <v>-</v>
      </c>
    </row>
    <row r="18" spans="1:17" x14ac:dyDescent="0.25">
      <c r="A18" s="1" t="s">
        <v>90</v>
      </c>
      <c r="B18" s="119" t="s">
        <v>91</v>
      </c>
      <c r="C18" s="120">
        <v>3600</v>
      </c>
      <c r="D18" s="120">
        <v>3489</v>
      </c>
      <c r="E18" s="121">
        <f t="shared" si="0"/>
        <v>-3.0833333333333379E-2</v>
      </c>
      <c r="F18" s="120">
        <v>283</v>
      </c>
      <c r="G18" s="121">
        <f t="shared" si="3"/>
        <v>-0.9188879335053024</v>
      </c>
      <c r="H18" s="120">
        <v>3184</v>
      </c>
      <c r="I18" s="121">
        <f t="shared" si="4"/>
        <v>10.250883392226148</v>
      </c>
      <c r="J18" s="120">
        <v>3407</v>
      </c>
      <c r="K18" s="121">
        <f t="shared" si="5"/>
        <v>7.0037688442211143E-2</v>
      </c>
      <c r="L18" s="120">
        <v>4248</v>
      </c>
      <c r="M18" s="121">
        <f t="shared" si="1"/>
        <v>0.24684473143528041</v>
      </c>
      <c r="N18" s="120">
        <v>3960</v>
      </c>
      <c r="O18" s="121">
        <f t="shared" si="6"/>
        <v>-6.7796610169491567E-2</v>
      </c>
      <c r="P18" s="120" t="s">
        <v>229</v>
      </c>
      <c r="Q18" s="121" t="str">
        <f t="shared" si="2"/>
        <v>-</v>
      </c>
    </row>
    <row r="19" spans="1:17" x14ac:dyDescent="0.25">
      <c r="A19" s="1" t="s">
        <v>92</v>
      </c>
      <c r="B19" s="119" t="s">
        <v>93</v>
      </c>
      <c r="C19" s="120">
        <v>4558</v>
      </c>
      <c r="D19" s="120">
        <v>4580</v>
      </c>
      <c r="E19" s="121">
        <f t="shared" si="0"/>
        <v>4.8266783677051173E-3</v>
      </c>
      <c r="F19" s="120">
        <v>452</v>
      </c>
      <c r="G19" s="121">
        <f t="shared" si="3"/>
        <v>-0.90131004366812228</v>
      </c>
      <c r="H19" s="120">
        <v>2997</v>
      </c>
      <c r="I19" s="121">
        <f t="shared" si="4"/>
        <v>5.6305309734513278</v>
      </c>
      <c r="J19" s="120">
        <v>4018</v>
      </c>
      <c r="K19" s="121">
        <f t="shared" si="5"/>
        <v>0.34067400734067399</v>
      </c>
      <c r="L19" s="120">
        <v>4366</v>
      </c>
      <c r="M19" s="121">
        <f t="shared" si="1"/>
        <v>8.661025385764054E-2</v>
      </c>
      <c r="N19" s="120">
        <v>3262</v>
      </c>
      <c r="O19" s="121">
        <f t="shared" si="6"/>
        <v>-0.25286303252404951</v>
      </c>
      <c r="P19" s="120" t="s">
        <v>229</v>
      </c>
      <c r="Q19" s="121" t="str">
        <f t="shared" si="2"/>
        <v>-</v>
      </c>
    </row>
    <row r="20" spans="1:17" x14ac:dyDescent="0.25">
      <c r="A20" s="1" t="s">
        <v>94</v>
      </c>
      <c r="B20" s="119" t="s">
        <v>95</v>
      </c>
      <c r="C20" s="120">
        <v>4538</v>
      </c>
      <c r="D20" s="120">
        <v>3627</v>
      </c>
      <c r="E20" s="121">
        <f t="shared" si="0"/>
        <v>-0.20074922873512557</v>
      </c>
      <c r="F20" s="120">
        <v>469</v>
      </c>
      <c r="G20" s="121">
        <f t="shared" si="3"/>
        <v>-0.87069203198235456</v>
      </c>
      <c r="H20" s="120">
        <v>2479</v>
      </c>
      <c r="I20" s="121">
        <f t="shared" si="4"/>
        <v>4.2857142857142856</v>
      </c>
      <c r="J20" s="120">
        <v>4675</v>
      </c>
      <c r="K20" s="121">
        <f t="shared" si="5"/>
        <v>0.8858410649455426</v>
      </c>
      <c r="L20" s="120">
        <v>5492</v>
      </c>
      <c r="M20" s="121">
        <f t="shared" si="1"/>
        <v>0.17475935828877009</v>
      </c>
      <c r="N20" s="120">
        <v>4480</v>
      </c>
      <c r="O20" s="121">
        <f t="shared" si="6"/>
        <v>-0.1842680262199563</v>
      </c>
      <c r="P20" s="120" t="s">
        <v>229</v>
      </c>
      <c r="Q20" s="121" t="str">
        <f t="shared" si="2"/>
        <v>-</v>
      </c>
    </row>
    <row r="21" spans="1:17" ht="15.75" x14ac:dyDescent="0.25">
      <c r="A21" s="1" t="s">
        <v>0</v>
      </c>
      <c r="B21" s="122" t="s">
        <v>32</v>
      </c>
      <c r="C21" s="123">
        <v>47034</v>
      </c>
      <c r="D21" s="123">
        <v>45076</v>
      </c>
      <c r="E21" s="124">
        <f t="shared" si="0"/>
        <v>-4.1629459539907265E-2</v>
      </c>
      <c r="F21" s="123">
        <v>12633</v>
      </c>
      <c r="G21" s="124">
        <f>F21/D21-1</f>
        <v>-0.71973999467565886</v>
      </c>
      <c r="H21" s="123">
        <v>20161</v>
      </c>
      <c r="I21" s="124">
        <f t="shared" si="4"/>
        <v>0.59589962795852136</v>
      </c>
      <c r="J21" s="123">
        <v>37751</v>
      </c>
      <c r="K21" s="124">
        <f t="shared" si="5"/>
        <v>0.87247656366251669</v>
      </c>
      <c r="L21" s="123">
        <v>51166</v>
      </c>
      <c r="M21" s="124">
        <f t="shared" si="1"/>
        <v>0.3553548250377474</v>
      </c>
      <c r="N21" s="123">
        <v>43737</v>
      </c>
      <c r="O21" s="124">
        <f t="shared" si="6"/>
        <v>-0.14519407418989172</v>
      </c>
      <c r="P21" s="123">
        <v>18447</v>
      </c>
      <c r="Q21" s="124">
        <v>-0.11542150187014477</v>
      </c>
    </row>
    <row r="22" spans="1:17" ht="6" customHeight="1" x14ac:dyDescent="0.25"/>
    <row r="23" spans="1:17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20"/>
      <c r="Q23" s="107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B42E938-D357-4CC2-ACE9-29B3165E4FCE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89D7E493-DF87-439A-9A35-314038EF41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EEDE341-613A-441D-B3C6-3786CC6118D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17</vt:i4>
      </vt:variant>
    </vt:vector>
  </HeadingPairs>
  <TitlesOfParts>
    <vt:vector size="65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2025-06-24T09:27:35Z</dcterms:created>
  <dcterms:modified xsi:type="dcterms:W3CDTF">2025-06-24T09:42:19Z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