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0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1.xml" ContentType="application/vnd.openxmlformats-officedocument.drawingml.chartshapes+xml"/>
  <Override PartName="/xl/drawings/drawing13.xml" ContentType="application/vnd.openxmlformats-officedocument.drawingml.chartshapes+xml"/>
  <Override PartName="/xl/drawings/drawing86.xml" ContentType="application/vnd.openxmlformats-officedocument.drawingml.chartshapes+xml"/>
  <Override PartName="/xl/drawings/drawing58.xml" ContentType="application/vnd.openxmlformats-officedocument.drawingml.chartshapes+xml"/>
  <Override PartName="/xl/drawings/drawing87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77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82.xml" ContentType="application/vnd.openxmlformats-officedocument.drawingml.chartshapes+xml"/>
  <Override PartName="/xl/drawings/drawing16.xml" ContentType="application/vnd.openxmlformats-officedocument.drawingml.chartshapes+xml"/>
  <Override PartName="/xl/drawings/drawing69.xml" ContentType="application/vnd.openxmlformats-officedocument.drawingml.chartshapes+xml"/>
  <Override PartName="/xl/drawings/drawing53.xml" ContentType="application/vnd.openxmlformats-officedocument.drawingml.chartshapes+xml"/>
  <Override PartName="/xl/drawings/drawing79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0.xml" ContentType="application/vnd.openxmlformats-officedocument.drawingml.chartshapes+xml"/>
  <Override PartName="/xl/drawings/drawing85.xml" ContentType="application/vnd.openxmlformats-officedocument.drawingml.chartshapes+xml"/>
  <Override PartName="/xl/drawings/drawing108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7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6.xml" ContentType="application/vnd.openxmlformats-officedocument.drawingml.chartshapes+xml"/>
  <Override PartName="/xl/drawings/drawing70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06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91.xml" ContentType="application/vnd.openxmlformats-officedocument.drawingml.chartshapes+xml"/>
  <Override PartName="/xl/drawings/drawing21.xml" ContentType="application/vnd.openxmlformats-officedocument.drawingml.chartshapes+xml"/>
  <Override PartName="/xl/drawings/drawing121.xml" ContentType="application/vnd.openxmlformats-officedocument.drawingml.chartshapes+xml"/>
  <Override PartName="/xl/drawings/drawing114.xml" ContentType="application/vnd.openxmlformats-officedocument.drawingml.chartshapes+xml"/>
  <Override PartName="/xl/drawings/drawing39.xml" ContentType="application/vnd.openxmlformats-officedocument.drawingml.chartshapes+xml"/>
  <Override PartName="/xl/drawings/drawing113.xml" ContentType="application/vnd.openxmlformats-officedocument.drawingml.chartshapes+xml"/>
  <Override PartName="/xl/drawings/drawing120.xml" ContentType="application/vnd.openxmlformats-officedocument.drawingml.chartshapes+xml"/>
  <Override PartName="/xl/drawings/drawing101.xml" ContentType="application/vnd.openxmlformats-officedocument.drawingml.chartshapes+xml"/>
  <Override PartName="/xl/drawings/drawing78.xml" ContentType="application/vnd.openxmlformats-officedocument.drawingml.chartshapes+xml"/>
  <Override PartName="/xl/drawings/drawing67.xml" ContentType="application/vnd.openxmlformats-officedocument.drawingml.chartshapes+xml"/>
  <Override PartName="/xl/drawings/drawing119.xml" ContentType="application/vnd.openxmlformats-officedocument.drawingml.chartshapes+xml"/>
  <Override PartName="/xl/drawings/drawing90.xml" ContentType="application/vnd.openxmlformats-officedocument.drawingml.chartshapes+xml"/>
  <Override PartName="/xl/drawings/drawing117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6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4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8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81.xml" ContentType="application/vnd.openxmlformats-officedocument.drawingml.chartshapes+xml"/>
  <Override PartName="/xl/drawings/drawing62.xml" ContentType="application/vnd.openxmlformats-officedocument.drawingml.chartshapes+xml"/>
  <Override PartName="/xl/drawings/drawing97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1.xml" ContentType="application/vnd.openxmlformats-officedocument.drawingml.chartshapes+xml"/>
  <Override PartName="/xl/drawings/drawing57.xml" ContentType="application/vnd.openxmlformats-officedocument.drawingml.chartshape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style33.xml" ContentType="application/vnd.ms-office.chartstyl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1.xml" ContentType="application/vnd.openxmlformats-officedocument.spreadsheetml.worksheet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2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3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4.xml" ContentType="application/vnd.openxmlformats-officedocument.spreadsheetml.worksheet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5.xml" ContentType="application/vnd.openxmlformats-officedocument.spreadsheetml.worksheet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6.xml" ContentType="application/vnd.openxmlformats-officedocument.spreadsheetml.worksheet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rzo/"/>
    </mc:Choice>
  </mc:AlternateContent>
  <xr:revisionPtr revIDLastSave="24" documentId="8_{6F29C3D4-8B70-4240-B1EE-C08DCD6543F6}" xr6:coauthVersionLast="47" xr6:coauthVersionMax="47" xr10:uidLastSave="{E8F015B7-1EF9-4882-BD0D-FAF136911D14}"/>
  <bookViews>
    <workbookView xWindow="-120" yWindow="-120" windowWidth="29040" windowHeight="15720" xr2:uid="{C698BD94-ECC5-4CD3-B013-F079E8445D39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  <externalReference r:id="rId48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H96" i="33"/>
  <c r="K95" i="33"/>
  <c r="L96" i="33" s="1"/>
  <c r="I95" i="33"/>
  <c r="J96" i="33" s="1"/>
  <c r="G95" i="33"/>
  <c r="E95" i="33"/>
  <c r="C95" i="33"/>
  <c r="F96" i="33" s="1"/>
  <c r="K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H74" i="33"/>
  <c r="F74" i="33"/>
  <c r="K73" i="33"/>
  <c r="L74" i="33" s="1"/>
  <c r="I73" i="33"/>
  <c r="G73" i="33"/>
  <c r="J74" i="33" s="1"/>
  <c r="E73" i="33"/>
  <c r="C73" i="33"/>
  <c r="D74" i="33" s="1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K51" i="33"/>
  <c r="I51" i="33"/>
  <c r="G51" i="33"/>
  <c r="H52" i="33" s="1"/>
  <c r="E51" i="33"/>
  <c r="F52" i="33" s="1"/>
  <c r="C51" i="33"/>
  <c r="D52" i="33" s="1"/>
  <c r="L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H30" i="33"/>
  <c r="D30" i="33"/>
  <c r="K29" i="33"/>
  <c r="L30" i="33" s="1"/>
  <c r="I29" i="33"/>
  <c r="J30" i="33" s="1"/>
  <c r="G29" i="33"/>
  <c r="E29" i="33"/>
  <c r="F30" i="33" s="1"/>
  <c r="C29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99" i="50"/>
  <c r="N98" i="50"/>
  <c r="N97" i="50"/>
  <c r="M95" i="50"/>
  <c r="N77" i="50"/>
  <c r="N76" i="50"/>
  <c r="N75" i="50"/>
  <c r="M73" i="50"/>
  <c r="N55" i="50"/>
  <c r="N54" i="50"/>
  <c r="N53" i="50"/>
  <c r="M51" i="50"/>
  <c r="N33" i="50"/>
  <c r="N32" i="50"/>
  <c r="N31" i="50"/>
  <c r="M29" i="50"/>
  <c r="N11" i="50"/>
  <c r="N10" i="50"/>
  <c r="N9" i="50"/>
  <c r="N8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I7" i="50" s="1"/>
  <c r="J267" i="49"/>
  <c r="J266" i="49"/>
  <c r="J265" i="49"/>
  <c r="J264" i="49"/>
  <c r="J263" i="49"/>
  <c r="J262" i="49"/>
  <c r="J261" i="49"/>
  <c r="J260" i="49"/>
  <c r="J259" i="49"/>
  <c r="J258" i="49"/>
  <c r="J257" i="49"/>
  <c r="J256" i="49"/>
  <c r="J255" i="49"/>
  <c r="J241" i="49"/>
  <c r="J240" i="49"/>
  <c r="J239" i="49"/>
  <c r="J238" i="49"/>
  <c r="J237" i="49"/>
  <c r="J236" i="49"/>
  <c r="J235" i="49"/>
  <c r="J234" i="49"/>
  <c r="J233" i="49"/>
  <c r="J232" i="49"/>
  <c r="J231" i="49"/>
  <c r="J230" i="49"/>
  <c r="J229" i="49"/>
  <c r="J219" i="49"/>
  <c r="J218" i="49"/>
  <c r="J217" i="49"/>
  <c r="J216" i="49"/>
  <c r="J215" i="49"/>
  <c r="J214" i="49"/>
  <c r="J213" i="49"/>
  <c r="J212" i="49"/>
  <c r="J211" i="49"/>
  <c r="J210" i="49"/>
  <c r="J209" i="49"/>
  <c r="J208" i="49"/>
  <c r="J207" i="49"/>
  <c r="J197" i="49"/>
  <c r="J196" i="49"/>
  <c r="J195" i="49"/>
  <c r="J194" i="49"/>
  <c r="J193" i="49"/>
  <c r="J192" i="49"/>
  <c r="J191" i="49"/>
  <c r="J190" i="49"/>
  <c r="J189" i="49"/>
  <c r="J188" i="49"/>
  <c r="J187" i="49"/>
  <c r="J186" i="49"/>
  <c r="J185" i="49"/>
  <c r="J175" i="49"/>
  <c r="J174" i="49"/>
  <c r="J173" i="49"/>
  <c r="J172" i="49"/>
  <c r="J171" i="49"/>
  <c r="J170" i="49"/>
  <c r="J169" i="49"/>
  <c r="J168" i="49"/>
  <c r="J167" i="49"/>
  <c r="J166" i="49"/>
  <c r="J165" i="49"/>
  <c r="J164" i="49"/>
  <c r="J163" i="49"/>
  <c r="J153" i="49"/>
  <c r="J152" i="49"/>
  <c r="J151" i="49"/>
  <c r="J150" i="49"/>
  <c r="J149" i="49"/>
  <c r="J148" i="49"/>
  <c r="J147" i="49"/>
  <c r="J146" i="49"/>
  <c r="J145" i="49"/>
  <c r="J144" i="49"/>
  <c r="J143" i="49"/>
  <c r="J142" i="49"/>
  <c r="J141" i="49"/>
  <c r="J131" i="49"/>
  <c r="J130" i="49"/>
  <c r="J129" i="49"/>
  <c r="J128" i="49"/>
  <c r="J127" i="49"/>
  <c r="J126" i="49"/>
  <c r="J125" i="49"/>
  <c r="J124" i="49"/>
  <c r="J123" i="49"/>
  <c r="J122" i="49"/>
  <c r="J121" i="49"/>
  <c r="J120" i="49"/>
  <c r="J119" i="49"/>
  <c r="J109" i="49"/>
  <c r="J108" i="49"/>
  <c r="J107" i="49"/>
  <c r="J106" i="49"/>
  <c r="J105" i="49"/>
  <c r="J104" i="49"/>
  <c r="J103" i="49"/>
  <c r="J102" i="49"/>
  <c r="J101" i="49"/>
  <c r="J100" i="49"/>
  <c r="J99" i="49"/>
  <c r="J98" i="49"/>
  <c r="J97" i="49"/>
  <c r="J87" i="49"/>
  <c r="J86" i="49"/>
  <c r="J85" i="49"/>
  <c r="J84" i="49"/>
  <c r="J83" i="49"/>
  <c r="J82" i="49"/>
  <c r="J81" i="49"/>
  <c r="J80" i="49"/>
  <c r="J79" i="49"/>
  <c r="J78" i="49"/>
  <c r="J77" i="49"/>
  <c r="J76" i="49"/>
  <c r="J75" i="49"/>
  <c r="J65" i="49"/>
  <c r="J64" i="49"/>
  <c r="J63" i="49"/>
  <c r="J62" i="49"/>
  <c r="J61" i="49"/>
  <c r="J60" i="49"/>
  <c r="J59" i="49"/>
  <c r="J58" i="49"/>
  <c r="J57" i="49"/>
  <c r="J56" i="49"/>
  <c r="J55" i="49"/>
  <c r="J54" i="49"/>
  <c r="J53" i="49"/>
  <c r="J43" i="49"/>
  <c r="J42" i="49"/>
  <c r="J41" i="49"/>
  <c r="J40" i="49"/>
  <c r="J39" i="49"/>
  <c r="J38" i="49"/>
  <c r="J37" i="49"/>
  <c r="J36" i="49"/>
  <c r="J35" i="49"/>
  <c r="J34" i="49"/>
  <c r="J33" i="49"/>
  <c r="J32" i="49"/>
  <c r="J31" i="49"/>
  <c r="J21" i="49"/>
  <c r="J20" i="49"/>
  <c r="J19" i="49"/>
  <c r="J18" i="49"/>
  <c r="J17" i="49"/>
  <c r="J16" i="49"/>
  <c r="J15" i="49"/>
  <c r="J14" i="49"/>
  <c r="J13" i="49"/>
  <c r="J12" i="49"/>
  <c r="J11" i="49"/>
  <c r="J10" i="49"/>
  <c r="J9" i="49"/>
  <c r="J8" i="49"/>
  <c r="N257" i="49"/>
  <c r="N256" i="49"/>
  <c r="N255" i="49"/>
  <c r="M253" i="49"/>
  <c r="N231" i="49"/>
  <c r="N230" i="49"/>
  <c r="N229" i="49"/>
  <c r="M227" i="49"/>
  <c r="N209" i="49"/>
  <c r="N208" i="49"/>
  <c r="N207" i="49"/>
  <c r="M205" i="49"/>
  <c r="N187" i="49"/>
  <c r="N186" i="49"/>
  <c r="N185" i="49"/>
  <c r="M183" i="49"/>
  <c r="N165" i="49"/>
  <c r="N164" i="49"/>
  <c r="N163" i="49"/>
  <c r="M161" i="49"/>
  <c r="N143" i="49"/>
  <c r="N142" i="49"/>
  <c r="N141" i="49"/>
  <c r="M139" i="49"/>
  <c r="N121" i="49"/>
  <c r="N120" i="49"/>
  <c r="N119" i="49"/>
  <c r="M117" i="49"/>
  <c r="N99" i="49"/>
  <c r="N98" i="49"/>
  <c r="N97" i="49"/>
  <c r="M95" i="49"/>
  <c r="N77" i="49"/>
  <c r="N76" i="49"/>
  <c r="N75" i="49"/>
  <c r="M73" i="49"/>
  <c r="N55" i="49"/>
  <c r="N54" i="49"/>
  <c r="N53" i="49"/>
  <c r="M51" i="49"/>
  <c r="N33" i="49"/>
  <c r="N32" i="49"/>
  <c r="N31" i="49"/>
  <c r="M29" i="49"/>
  <c r="N11" i="49"/>
  <c r="N10" i="49"/>
  <c r="N9" i="49"/>
  <c r="N8" i="49"/>
  <c r="L267" i="49"/>
  <c r="H267" i="49"/>
  <c r="F267" i="49"/>
  <c r="L266" i="49"/>
  <c r="H266" i="49"/>
  <c r="F266" i="49"/>
  <c r="L265" i="49"/>
  <c r="H265" i="49"/>
  <c r="F265" i="49"/>
  <c r="L264" i="49"/>
  <c r="H264" i="49"/>
  <c r="F264" i="49"/>
  <c r="L263" i="49"/>
  <c r="H263" i="49"/>
  <c r="F263" i="49"/>
  <c r="L262" i="49"/>
  <c r="H262" i="49"/>
  <c r="F262" i="49"/>
  <c r="L261" i="49"/>
  <c r="H261" i="49"/>
  <c r="F261" i="49"/>
  <c r="L260" i="49"/>
  <c r="H260" i="49"/>
  <c r="F260" i="49"/>
  <c r="L259" i="49"/>
  <c r="H259" i="49"/>
  <c r="F259" i="49"/>
  <c r="L258" i="49"/>
  <c r="H258" i="49"/>
  <c r="F258" i="49"/>
  <c r="L257" i="49"/>
  <c r="H257" i="49"/>
  <c r="F257" i="49"/>
  <c r="L256" i="49"/>
  <c r="H256" i="49"/>
  <c r="F256" i="49"/>
  <c r="L255" i="49"/>
  <c r="H255" i="49"/>
  <c r="F255" i="49"/>
  <c r="B252" i="49"/>
  <c r="L241" i="49"/>
  <c r="H241" i="49"/>
  <c r="F241" i="49"/>
  <c r="L240" i="49"/>
  <c r="H240" i="49"/>
  <c r="F240" i="49"/>
  <c r="L239" i="49"/>
  <c r="H239" i="49"/>
  <c r="F239" i="49"/>
  <c r="L238" i="49"/>
  <c r="H238" i="49"/>
  <c r="F238" i="49"/>
  <c r="L237" i="49"/>
  <c r="H237" i="49"/>
  <c r="F237" i="49"/>
  <c r="L236" i="49"/>
  <c r="H236" i="49"/>
  <c r="F236" i="49"/>
  <c r="L235" i="49"/>
  <c r="H235" i="49"/>
  <c r="F235" i="49"/>
  <c r="L234" i="49"/>
  <c r="H234" i="49"/>
  <c r="F234" i="49"/>
  <c r="L233" i="49"/>
  <c r="H233" i="49"/>
  <c r="F233" i="49"/>
  <c r="L232" i="49"/>
  <c r="H232" i="49"/>
  <c r="F232" i="49"/>
  <c r="L231" i="49"/>
  <c r="H231" i="49"/>
  <c r="F231" i="49"/>
  <c r="L230" i="49"/>
  <c r="H230" i="49"/>
  <c r="F230" i="49"/>
  <c r="L229" i="49"/>
  <c r="H229" i="49"/>
  <c r="F229" i="49"/>
  <c r="B226" i="49"/>
  <c r="L219" i="49"/>
  <c r="H219" i="49"/>
  <c r="F219" i="49"/>
  <c r="L218" i="49"/>
  <c r="H218" i="49"/>
  <c r="F218" i="49"/>
  <c r="L217" i="49"/>
  <c r="H217" i="49"/>
  <c r="F217" i="49"/>
  <c r="L216" i="49"/>
  <c r="H216" i="49"/>
  <c r="F216" i="49"/>
  <c r="L215" i="49"/>
  <c r="H215" i="49"/>
  <c r="F215" i="49"/>
  <c r="L214" i="49"/>
  <c r="H214" i="49"/>
  <c r="F214" i="49"/>
  <c r="L213" i="49"/>
  <c r="H213" i="49"/>
  <c r="F213" i="49"/>
  <c r="L212" i="49"/>
  <c r="H212" i="49"/>
  <c r="F212" i="49"/>
  <c r="L211" i="49"/>
  <c r="H211" i="49"/>
  <c r="F211" i="49"/>
  <c r="L210" i="49"/>
  <c r="H210" i="49"/>
  <c r="F210" i="49"/>
  <c r="L209" i="49"/>
  <c r="H209" i="49"/>
  <c r="F209" i="49"/>
  <c r="L208" i="49"/>
  <c r="H208" i="49"/>
  <c r="F208" i="49"/>
  <c r="L207" i="49"/>
  <c r="H207" i="49"/>
  <c r="F207" i="49"/>
  <c r="B204" i="49"/>
  <c r="L197" i="49"/>
  <c r="H197" i="49"/>
  <c r="F197" i="49"/>
  <c r="L196" i="49"/>
  <c r="H196" i="49"/>
  <c r="F196" i="49"/>
  <c r="L195" i="49"/>
  <c r="H195" i="49"/>
  <c r="F195" i="49"/>
  <c r="L194" i="49"/>
  <c r="H194" i="49"/>
  <c r="F194" i="49"/>
  <c r="L193" i="49"/>
  <c r="H193" i="49"/>
  <c r="F193" i="49"/>
  <c r="L192" i="49"/>
  <c r="H192" i="49"/>
  <c r="F192" i="49"/>
  <c r="L191" i="49"/>
  <c r="H191" i="49"/>
  <c r="F191" i="49"/>
  <c r="L190" i="49"/>
  <c r="H190" i="49"/>
  <c r="F190" i="49"/>
  <c r="L189" i="49"/>
  <c r="H189" i="49"/>
  <c r="F189" i="49"/>
  <c r="L188" i="49"/>
  <c r="H188" i="49"/>
  <c r="F188" i="49"/>
  <c r="L187" i="49"/>
  <c r="H187" i="49"/>
  <c r="F187" i="49"/>
  <c r="L186" i="49"/>
  <c r="H186" i="49"/>
  <c r="F186" i="49"/>
  <c r="L185" i="49"/>
  <c r="H185" i="49"/>
  <c r="F185" i="49"/>
  <c r="B182" i="49"/>
  <c r="L175" i="49"/>
  <c r="H175" i="49"/>
  <c r="F175" i="49"/>
  <c r="L174" i="49"/>
  <c r="H174" i="49"/>
  <c r="F174" i="49"/>
  <c r="L173" i="49"/>
  <c r="H173" i="49"/>
  <c r="F173" i="49"/>
  <c r="L172" i="49"/>
  <c r="H172" i="49"/>
  <c r="F172" i="49"/>
  <c r="L171" i="49"/>
  <c r="H171" i="49"/>
  <c r="F171" i="49"/>
  <c r="L170" i="49"/>
  <c r="H170" i="49"/>
  <c r="F170" i="49"/>
  <c r="L169" i="49"/>
  <c r="H169" i="49"/>
  <c r="F169" i="49"/>
  <c r="L168" i="49"/>
  <c r="H168" i="49"/>
  <c r="F168" i="49"/>
  <c r="L167" i="49"/>
  <c r="H167" i="49"/>
  <c r="F167" i="49"/>
  <c r="L166" i="49"/>
  <c r="H166" i="49"/>
  <c r="F166" i="49"/>
  <c r="L165" i="49"/>
  <c r="H165" i="49"/>
  <c r="F165" i="49"/>
  <c r="L164" i="49"/>
  <c r="H164" i="49"/>
  <c r="F164" i="49"/>
  <c r="L163" i="49"/>
  <c r="H163" i="49"/>
  <c r="F163" i="49"/>
  <c r="B160" i="49"/>
  <c r="L153" i="49"/>
  <c r="H153" i="49"/>
  <c r="F153" i="49"/>
  <c r="L152" i="49"/>
  <c r="H152" i="49"/>
  <c r="F152" i="49"/>
  <c r="L151" i="49"/>
  <c r="H151" i="49"/>
  <c r="F151" i="49"/>
  <c r="L150" i="49"/>
  <c r="H150" i="49"/>
  <c r="F150" i="49"/>
  <c r="L149" i="49"/>
  <c r="H149" i="49"/>
  <c r="F149" i="49"/>
  <c r="L148" i="49"/>
  <c r="H148" i="49"/>
  <c r="F148" i="49"/>
  <c r="L147" i="49"/>
  <c r="H147" i="49"/>
  <c r="F147" i="49"/>
  <c r="L146" i="49"/>
  <c r="H146" i="49"/>
  <c r="F146" i="49"/>
  <c r="L145" i="49"/>
  <c r="H145" i="49"/>
  <c r="F145" i="49"/>
  <c r="L144" i="49"/>
  <c r="H144" i="49"/>
  <c r="F144" i="49"/>
  <c r="L143" i="49"/>
  <c r="H143" i="49"/>
  <c r="F143" i="49"/>
  <c r="L142" i="49"/>
  <c r="H142" i="49"/>
  <c r="F142" i="49"/>
  <c r="L141" i="49"/>
  <c r="H141" i="49"/>
  <c r="F141" i="49"/>
  <c r="B138" i="49"/>
  <c r="L131" i="49"/>
  <c r="H131" i="49"/>
  <c r="F131" i="49"/>
  <c r="L130" i="49"/>
  <c r="H130" i="49"/>
  <c r="F130" i="49"/>
  <c r="L129" i="49"/>
  <c r="H129" i="49"/>
  <c r="F129" i="49"/>
  <c r="L128" i="49"/>
  <c r="H128" i="49"/>
  <c r="F128" i="49"/>
  <c r="L127" i="49"/>
  <c r="H127" i="49"/>
  <c r="F127" i="49"/>
  <c r="L126" i="49"/>
  <c r="H126" i="49"/>
  <c r="F126" i="49"/>
  <c r="L125" i="49"/>
  <c r="H125" i="49"/>
  <c r="F125" i="49"/>
  <c r="L124" i="49"/>
  <c r="H124" i="49"/>
  <c r="F124" i="49"/>
  <c r="L123" i="49"/>
  <c r="H123" i="49"/>
  <c r="F123" i="49"/>
  <c r="L122" i="49"/>
  <c r="H122" i="49"/>
  <c r="F122" i="49"/>
  <c r="L121" i="49"/>
  <c r="H121" i="49"/>
  <c r="F121" i="49"/>
  <c r="L120" i="49"/>
  <c r="H120" i="49"/>
  <c r="F120" i="49"/>
  <c r="L119" i="49"/>
  <c r="H119" i="49"/>
  <c r="F119" i="49"/>
  <c r="B116" i="49"/>
  <c r="L109" i="49"/>
  <c r="H109" i="49"/>
  <c r="F109" i="49"/>
  <c r="L108" i="49"/>
  <c r="H108" i="49"/>
  <c r="F108" i="49"/>
  <c r="L107" i="49"/>
  <c r="H107" i="49"/>
  <c r="F107" i="49"/>
  <c r="L106" i="49"/>
  <c r="H106" i="49"/>
  <c r="F106" i="49"/>
  <c r="L105" i="49"/>
  <c r="H105" i="49"/>
  <c r="F105" i="49"/>
  <c r="L104" i="49"/>
  <c r="H104" i="49"/>
  <c r="F104" i="49"/>
  <c r="L103" i="49"/>
  <c r="H103" i="49"/>
  <c r="F103" i="49"/>
  <c r="L102" i="49"/>
  <c r="H102" i="49"/>
  <c r="F102" i="49"/>
  <c r="L101" i="49"/>
  <c r="H101" i="49"/>
  <c r="F101" i="49"/>
  <c r="L100" i="49"/>
  <c r="H100" i="49"/>
  <c r="F100" i="49"/>
  <c r="L99" i="49"/>
  <c r="H99" i="49"/>
  <c r="F99" i="49"/>
  <c r="L98" i="49"/>
  <c r="H98" i="49"/>
  <c r="F98" i="49"/>
  <c r="L97" i="49"/>
  <c r="H97" i="49"/>
  <c r="F97" i="49"/>
  <c r="L87" i="49"/>
  <c r="H87" i="49"/>
  <c r="F87" i="49"/>
  <c r="L86" i="49"/>
  <c r="H86" i="49"/>
  <c r="F86" i="49"/>
  <c r="L85" i="49"/>
  <c r="H85" i="49"/>
  <c r="F85" i="49"/>
  <c r="L84" i="49"/>
  <c r="H84" i="49"/>
  <c r="F84" i="49"/>
  <c r="L83" i="49"/>
  <c r="H83" i="49"/>
  <c r="F83" i="49"/>
  <c r="L82" i="49"/>
  <c r="H82" i="49"/>
  <c r="F82" i="49"/>
  <c r="L81" i="49"/>
  <c r="H81" i="49"/>
  <c r="F81" i="49"/>
  <c r="L80" i="49"/>
  <c r="H80" i="49"/>
  <c r="F80" i="49"/>
  <c r="L79" i="49"/>
  <c r="H79" i="49"/>
  <c r="F79" i="49"/>
  <c r="L78" i="49"/>
  <c r="H78" i="49"/>
  <c r="F78" i="49"/>
  <c r="L77" i="49"/>
  <c r="H77" i="49"/>
  <c r="F77" i="49"/>
  <c r="L76" i="49"/>
  <c r="H76" i="49"/>
  <c r="F76" i="49"/>
  <c r="L75" i="49"/>
  <c r="H75" i="49"/>
  <c r="F75" i="49"/>
  <c r="L65" i="49"/>
  <c r="H65" i="49"/>
  <c r="F65" i="49"/>
  <c r="L64" i="49"/>
  <c r="H64" i="49"/>
  <c r="F64" i="49"/>
  <c r="L63" i="49"/>
  <c r="H63" i="49"/>
  <c r="F63" i="49"/>
  <c r="L62" i="49"/>
  <c r="H62" i="49"/>
  <c r="F62" i="49"/>
  <c r="L61" i="49"/>
  <c r="H61" i="49"/>
  <c r="F61" i="49"/>
  <c r="L60" i="49"/>
  <c r="H60" i="49"/>
  <c r="F60" i="49"/>
  <c r="L59" i="49"/>
  <c r="H59" i="49"/>
  <c r="F59" i="49"/>
  <c r="L58" i="49"/>
  <c r="H58" i="49"/>
  <c r="F58" i="49"/>
  <c r="L57" i="49"/>
  <c r="H57" i="49"/>
  <c r="F57" i="49"/>
  <c r="L56" i="49"/>
  <c r="H56" i="49"/>
  <c r="F56" i="49"/>
  <c r="L55" i="49"/>
  <c r="H55" i="49"/>
  <c r="F55" i="49"/>
  <c r="L54" i="49"/>
  <c r="H54" i="49"/>
  <c r="F54" i="49"/>
  <c r="L53" i="49"/>
  <c r="H53" i="49"/>
  <c r="F53" i="49"/>
  <c r="L43" i="49"/>
  <c r="H43" i="49"/>
  <c r="F43" i="49"/>
  <c r="L42" i="49"/>
  <c r="H42" i="49"/>
  <c r="F42" i="49"/>
  <c r="L41" i="49"/>
  <c r="H41" i="49"/>
  <c r="F41" i="49"/>
  <c r="L40" i="49"/>
  <c r="H40" i="49"/>
  <c r="F40" i="49"/>
  <c r="L39" i="49"/>
  <c r="H39" i="49"/>
  <c r="F39" i="49"/>
  <c r="L38" i="49"/>
  <c r="H38" i="49"/>
  <c r="F38" i="49"/>
  <c r="L37" i="49"/>
  <c r="H37" i="49"/>
  <c r="F37" i="49"/>
  <c r="L36" i="49"/>
  <c r="H36" i="49"/>
  <c r="F36" i="49"/>
  <c r="L35" i="49"/>
  <c r="H35" i="49"/>
  <c r="F35" i="49"/>
  <c r="L34" i="49"/>
  <c r="H34" i="49"/>
  <c r="F34" i="49"/>
  <c r="L33" i="49"/>
  <c r="H33" i="49"/>
  <c r="F33" i="49"/>
  <c r="L32" i="49"/>
  <c r="H32" i="49"/>
  <c r="F32" i="49"/>
  <c r="L31" i="49"/>
  <c r="H31" i="49"/>
  <c r="F31" i="49"/>
  <c r="L21" i="49"/>
  <c r="H21" i="49"/>
  <c r="F21" i="49"/>
  <c r="L20" i="49"/>
  <c r="H20" i="49"/>
  <c r="F20" i="49"/>
  <c r="L19" i="49"/>
  <c r="H19" i="49"/>
  <c r="F19" i="49"/>
  <c r="L18" i="49"/>
  <c r="H18" i="49"/>
  <c r="F18" i="49"/>
  <c r="L17" i="49"/>
  <c r="H17" i="49"/>
  <c r="F17" i="49"/>
  <c r="L16" i="49"/>
  <c r="H16" i="49"/>
  <c r="F16" i="49"/>
  <c r="L15" i="49"/>
  <c r="H15" i="49"/>
  <c r="F15" i="49"/>
  <c r="L14" i="49"/>
  <c r="H14" i="49"/>
  <c r="F14" i="49"/>
  <c r="L13" i="49"/>
  <c r="H13" i="49"/>
  <c r="F13" i="49"/>
  <c r="L12" i="49"/>
  <c r="H12" i="49"/>
  <c r="F12" i="49"/>
  <c r="L11" i="49"/>
  <c r="H11" i="49"/>
  <c r="F11" i="49"/>
  <c r="L10" i="49"/>
  <c r="H10" i="49"/>
  <c r="F10" i="49"/>
  <c r="L9" i="49"/>
  <c r="H9" i="49"/>
  <c r="F9" i="49"/>
  <c r="K7" i="49"/>
  <c r="K227" i="49" s="1"/>
  <c r="N99" i="48"/>
  <c r="N98" i="48"/>
  <c r="N97" i="48"/>
  <c r="N96" i="48"/>
  <c r="N77" i="48"/>
  <c r="N76" i="48"/>
  <c r="N75" i="48"/>
  <c r="N74" i="48"/>
  <c r="N55" i="48"/>
  <c r="N54" i="48"/>
  <c r="N53" i="48"/>
  <c r="N52" i="48"/>
  <c r="N33" i="48"/>
  <c r="N32" i="48"/>
  <c r="N31" i="48"/>
  <c r="N30" i="48"/>
  <c r="N11" i="48"/>
  <c r="N10" i="48"/>
  <c r="N9" i="48"/>
  <c r="N8" i="48"/>
  <c r="L109" i="48"/>
  <c r="J109" i="48"/>
  <c r="H109" i="48"/>
  <c r="F109" i="48"/>
  <c r="L108" i="48"/>
  <c r="J108" i="48"/>
  <c r="H108" i="48"/>
  <c r="F108" i="48"/>
  <c r="L107" i="48"/>
  <c r="J107" i="48"/>
  <c r="H107" i="48"/>
  <c r="F107" i="48"/>
  <c r="L106" i="48"/>
  <c r="J106" i="48"/>
  <c r="H106" i="48"/>
  <c r="F106" i="48"/>
  <c r="L105" i="48"/>
  <c r="J105" i="48"/>
  <c r="H105" i="48"/>
  <c r="F105" i="48"/>
  <c r="L104" i="48"/>
  <c r="J104" i="48"/>
  <c r="H104" i="48"/>
  <c r="F104" i="48"/>
  <c r="L103" i="48"/>
  <c r="J103" i="48"/>
  <c r="H103" i="48"/>
  <c r="F103" i="48"/>
  <c r="L102" i="48"/>
  <c r="J102" i="48"/>
  <c r="H102" i="48"/>
  <c r="F102" i="48"/>
  <c r="L101" i="48"/>
  <c r="J101" i="48"/>
  <c r="H101" i="48"/>
  <c r="F101" i="48"/>
  <c r="L100" i="48"/>
  <c r="J100" i="48"/>
  <c r="H100" i="48"/>
  <c r="F100" i="48"/>
  <c r="L99" i="48"/>
  <c r="J99" i="48"/>
  <c r="H99" i="48"/>
  <c r="F99" i="48"/>
  <c r="L98" i="48"/>
  <c r="J98" i="48"/>
  <c r="H98" i="48"/>
  <c r="F98" i="48"/>
  <c r="L97" i="48"/>
  <c r="J97" i="48"/>
  <c r="H97" i="48"/>
  <c r="F97" i="48"/>
  <c r="L96" i="48"/>
  <c r="J96" i="48"/>
  <c r="H96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K7" i="48"/>
  <c r="I7" i="48" s="1"/>
  <c r="N275" i="47"/>
  <c r="N274" i="47"/>
  <c r="N273" i="47"/>
  <c r="M271" i="47"/>
  <c r="N272" i="47" s="1"/>
  <c r="N253" i="47"/>
  <c r="N252" i="47"/>
  <c r="N251" i="47"/>
  <c r="M249" i="47"/>
  <c r="N250" i="47" s="1"/>
  <c r="N231" i="47"/>
  <c r="N230" i="47"/>
  <c r="N229" i="47"/>
  <c r="M227" i="47"/>
  <c r="N228" i="47" s="1"/>
  <c r="N209" i="47"/>
  <c r="N208" i="47"/>
  <c r="N207" i="47"/>
  <c r="M205" i="47"/>
  <c r="N206" i="47" s="1"/>
  <c r="N187" i="47"/>
  <c r="N186" i="47"/>
  <c r="N185" i="47"/>
  <c r="N184" i="47"/>
  <c r="M183" i="47"/>
  <c r="N165" i="47"/>
  <c r="N164" i="47"/>
  <c r="N163" i="47"/>
  <c r="M161" i="47"/>
  <c r="N162" i="47" s="1"/>
  <c r="N143" i="47"/>
  <c r="N142" i="47"/>
  <c r="N141" i="47"/>
  <c r="M139" i="47"/>
  <c r="N140" i="47" s="1"/>
  <c r="N121" i="47"/>
  <c r="N120" i="47"/>
  <c r="N119" i="47"/>
  <c r="M117" i="47"/>
  <c r="N118" i="47" s="1"/>
  <c r="N99" i="47"/>
  <c r="N98" i="47"/>
  <c r="N97" i="47"/>
  <c r="M95" i="47"/>
  <c r="N96" i="47" s="1"/>
  <c r="N77" i="47"/>
  <c r="N76" i="47"/>
  <c r="N75" i="47"/>
  <c r="N74" i="47"/>
  <c r="M73" i="47"/>
  <c r="N55" i="47"/>
  <c r="N54" i="47"/>
  <c r="N53" i="47"/>
  <c r="M51" i="47"/>
  <c r="N52" i="47" s="1"/>
  <c r="N33" i="47"/>
  <c r="N32" i="47"/>
  <c r="N31" i="47"/>
  <c r="M29" i="47"/>
  <c r="N30" i="47" s="1"/>
  <c r="N11" i="47"/>
  <c r="N10" i="47"/>
  <c r="N9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K227" i="47"/>
  <c r="L228" i="47" s="1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K7" i="47"/>
  <c r="K205" i="47" s="1"/>
  <c r="L206" i="47" s="1"/>
  <c r="D96" i="33" l="1"/>
  <c r="N30" i="50"/>
  <c r="I29" i="50"/>
  <c r="G7" i="50"/>
  <c r="I51" i="50"/>
  <c r="J8" i="50"/>
  <c r="I73" i="50"/>
  <c r="I95" i="50"/>
  <c r="K29" i="50"/>
  <c r="L30" i="50" s="1"/>
  <c r="K73" i="50"/>
  <c r="N74" i="50" s="1"/>
  <c r="K95" i="50"/>
  <c r="N96" i="50" s="1"/>
  <c r="K51" i="50"/>
  <c r="N52" i="50" s="1"/>
  <c r="L8" i="50"/>
  <c r="K205" i="49"/>
  <c r="K51" i="49"/>
  <c r="K183" i="49"/>
  <c r="I7" i="49"/>
  <c r="K161" i="49"/>
  <c r="K29" i="49"/>
  <c r="K139" i="49"/>
  <c r="K117" i="49"/>
  <c r="K95" i="49"/>
  <c r="K253" i="49"/>
  <c r="K73" i="49"/>
  <c r="G7" i="48"/>
  <c r="J8" i="48"/>
  <c r="L8" i="48"/>
  <c r="K139" i="47"/>
  <c r="L140" i="47" s="1"/>
  <c r="I7" i="47"/>
  <c r="K29" i="47"/>
  <c r="L30" i="47" s="1"/>
  <c r="I51" i="47"/>
  <c r="J52" i="47" s="1"/>
  <c r="I161" i="47"/>
  <c r="J162" i="47" s="1"/>
  <c r="I249" i="47"/>
  <c r="J250" i="47" s="1"/>
  <c r="K51" i="47"/>
  <c r="L52" i="47" s="1"/>
  <c r="I73" i="47"/>
  <c r="J74" i="47" s="1"/>
  <c r="K161" i="47"/>
  <c r="L162" i="47" s="1"/>
  <c r="K249" i="47"/>
  <c r="L250" i="47" s="1"/>
  <c r="K73" i="47"/>
  <c r="L74" i="47" s="1"/>
  <c r="I95" i="47"/>
  <c r="J96" i="47" s="1"/>
  <c r="I183" i="47"/>
  <c r="J184" i="47" s="1"/>
  <c r="I271" i="47"/>
  <c r="J272" i="47" s="1"/>
  <c r="K95" i="47"/>
  <c r="L96" i="47" s="1"/>
  <c r="K183" i="47"/>
  <c r="L184" i="47" s="1"/>
  <c r="K271" i="47"/>
  <c r="L272" i="47" s="1"/>
  <c r="I29" i="47"/>
  <c r="J30" i="47" s="1"/>
  <c r="J8" i="47"/>
  <c r="I117" i="47"/>
  <c r="J118" i="47" s="1"/>
  <c r="L8" i="47"/>
  <c r="K117" i="47"/>
  <c r="L118" i="47" s="1"/>
  <c r="L52" i="50" l="1"/>
  <c r="L96" i="50"/>
  <c r="J52" i="50"/>
  <c r="L74" i="50"/>
  <c r="G51" i="50"/>
  <c r="G29" i="50"/>
  <c r="J30" i="50" s="1"/>
  <c r="E7" i="50"/>
  <c r="G95" i="50"/>
  <c r="H8" i="50"/>
  <c r="G73" i="50"/>
  <c r="I205" i="49"/>
  <c r="L8" i="49"/>
  <c r="I227" i="49"/>
  <c r="I73" i="49"/>
  <c r="I51" i="49"/>
  <c r="I253" i="49"/>
  <c r="I95" i="49"/>
  <c r="I117" i="49"/>
  <c r="I139" i="49"/>
  <c r="I29" i="49"/>
  <c r="I161" i="49"/>
  <c r="G7" i="49"/>
  <c r="I183" i="49"/>
  <c r="E7" i="48"/>
  <c r="H8" i="48"/>
  <c r="I205" i="47"/>
  <c r="J206" i="47" s="1"/>
  <c r="G7" i="47"/>
  <c r="I227" i="47"/>
  <c r="J228" i="47" s="1"/>
  <c r="I139" i="47"/>
  <c r="J140" i="47" s="1"/>
  <c r="E73" i="50" l="1"/>
  <c r="E51" i="50"/>
  <c r="E29" i="50"/>
  <c r="C7" i="50"/>
  <c r="E95" i="50"/>
  <c r="F8" i="50"/>
  <c r="J74" i="50"/>
  <c r="J96" i="50"/>
  <c r="G183" i="49"/>
  <c r="H184" i="49" s="1"/>
  <c r="G51" i="49"/>
  <c r="H52" i="49" s="1"/>
  <c r="G205" i="49"/>
  <c r="H206" i="49" s="1"/>
  <c r="G227" i="49"/>
  <c r="H228" i="49" s="1"/>
  <c r="G73" i="49"/>
  <c r="H74" i="49" s="1"/>
  <c r="G253" i="49"/>
  <c r="H254" i="49" s="1"/>
  <c r="G95" i="49"/>
  <c r="H96" i="49" s="1"/>
  <c r="G117" i="49"/>
  <c r="H118" i="49" s="1"/>
  <c r="E7" i="49"/>
  <c r="H8" i="49" s="1"/>
  <c r="G139" i="49"/>
  <c r="H140" i="49" s="1"/>
  <c r="G29" i="49"/>
  <c r="H30" i="49" s="1"/>
  <c r="G161" i="49"/>
  <c r="H162" i="49" s="1"/>
  <c r="C7" i="48"/>
  <c r="F8" i="48"/>
  <c r="G227" i="47"/>
  <c r="H228" i="47" s="1"/>
  <c r="G271" i="47"/>
  <c r="H272" i="47" s="1"/>
  <c r="G117" i="47"/>
  <c r="H118" i="47" s="1"/>
  <c r="G51" i="47"/>
  <c r="H52" i="47" s="1"/>
  <c r="G29" i="47"/>
  <c r="H30" i="47" s="1"/>
  <c r="G161" i="47"/>
  <c r="H162" i="47" s="1"/>
  <c r="G205" i="47"/>
  <c r="H206" i="47" s="1"/>
  <c r="G139" i="47"/>
  <c r="H140" i="47" s="1"/>
  <c r="G249" i="47"/>
  <c r="H250" i="47" s="1"/>
  <c r="G95" i="47"/>
  <c r="H96" i="47" s="1"/>
  <c r="E7" i="47"/>
  <c r="G73" i="47"/>
  <c r="H74" i="47" s="1"/>
  <c r="G183" i="47"/>
  <c r="H184" i="47" s="1"/>
  <c r="H8" i="47"/>
  <c r="C95" i="50" l="1"/>
  <c r="D96" i="50" s="1"/>
  <c r="C73" i="50"/>
  <c r="D74" i="50" s="1"/>
  <c r="C51" i="50"/>
  <c r="D52" i="50" s="1"/>
  <c r="C29" i="50"/>
  <c r="D30" i="50" s="1"/>
  <c r="D8" i="50"/>
  <c r="F30" i="50"/>
  <c r="F52" i="50"/>
  <c r="H52" i="50"/>
  <c r="H96" i="50"/>
  <c r="H30" i="50"/>
  <c r="H74" i="50"/>
  <c r="E161" i="49"/>
  <c r="F162" i="49" s="1"/>
  <c r="C7" i="49"/>
  <c r="E183" i="49"/>
  <c r="F184" i="49" s="1"/>
  <c r="E51" i="49"/>
  <c r="F52" i="49" s="1"/>
  <c r="E29" i="49"/>
  <c r="F30" i="49" s="1"/>
  <c r="E205" i="49"/>
  <c r="F206" i="49" s="1"/>
  <c r="F8" i="49"/>
  <c r="E227" i="49"/>
  <c r="F228" i="49" s="1"/>
  <c r="E73" i="49"/>
  <c r="F74" i="49" s="1"/>
  <c r="E253" i="49"/>
  <c r="F254" i="49" s="1"/>
  <c r="E95" i="49"/>
  <c r="F96" i="49" s="1"/>
  <c r="E139" i="49"/>
  <c r="F140" i="49" s="1"/>
  <c r="E117" i="49"/>
  <c r="F118" i="49" s="1"/>
  <c r="E73" i="48"/>
  <c r="F74" i="48" s="1"/>
  <c r="C73" i="48"/>
  <c r="D74" i="48" s="1"/>
  <c r="C51" i="48"/>
  <c r="D52" i="48" s="1"/>
  <c r="E29" i="48"/>
  <c r="F30" i="48" s="1"/>
  <c r="D8" i="48"/>
  <c r="E95" i="48"/>
  <c r="F96" i="48" s="1"/>
  <c r="C29" i="48"/>
  <c r="D30" i="48" s="1"/>
  <c r="E51" i="48"/>
  <c r="F52" i="48" s="1"/>
  <c r="C95" i="48"/>
  <c r="D96" i="48" s="1"/>
  <c r="C7" i="47"/>
  <c r="E183" i="47"/>
  <c r="F184" i="47" s="1"/>
  <c r="E271" i="47"/>
  <c r="F272" i="47" s="1"/>
  <c r="E73" i="47"/>
  <c r="F74" i="47" s="1"/>
  <c r="E95" i="47"/>
  <c r="F96" i="47" s="1"/>
  <c r="E205" i="47"/>
  <c r="F206" i="47" s="1"/>
  <c r="E117" i="47"/>
  <c r="F118" i="47" s="1"/>
  <c r="E29" i="47"/>
  <c r="F30" i="47" s="1"/>
  <c r="F8" i="47"/>
  <c r="E161" i="47"/>
  <c r="F162" i="47" s="1"/>
  <c r="E51" i="47"/>
  <c r="F52" i="47" s="1"/>
  <c r="E249" i="47"/>
  <c r="F250" i="47" s="1"/>
  <c r="E227" i="47"/>
  <c r="F228" i="47" s="1"/>
  <c r="E139" i="47"/>
  <c r="F140" i="47" s="1"/>
  <c r="F74" i="50" l="1"/>
  <c r="F96" i="50"/>
  <c r="C139" i="49"/>
  <c r="D140" i="49" s="1"/>
  <c r="C29" i="49"/>
  <c r="D30" i="49" s="1"/>
  <c r="C161" i="49"/>
  <c r="D162" i="49" s="1"/>
  <c r="C183" i="49"/>
  <c r="D184" i="49" s="1"/>
  <c r="C51" i="49"/>
  <c r="D52" i="49" s="1"/>
  <c r="C205" i="49"/>
  <c r="D206" i="49" s="1"/>
  <c r="D8" i="49"/>
  <c r="C117" i="49"/>
  <c r="D118" i="49" s="1"/>
  <c r="C227" i="49"/>
  <c r="D228" i="49" s="1"/>
  <c r="C73" i="49"/>
  <c r="D74" i="49" s="1"/>
  <c r="C253" i="49"/>
  <c r="D254" i="49" s="1"/>
  <c r="C95" i="49"/>
  <c r="D96" i="49" s="1"/>
  <c r="C51" i="47"/>
  <c r="D52" i="47" s="1"/>
  <c r="D8" i="47"/>
  <c r="C183" i="47"/>
  <c r="D184" i="47" s="1"/>
  <c r="C271" i="47"/>
  <c r="D272" i="47" s="1"/>
  <c r="C29" i="47"/>
  <c r="D30" i="47" s="1"/>
  <c r="C95" i="47"/>
  <c r="D96" i="47" s="1"/>
  <c r="C227" i="47"/>
  <c r="D228" i="47" s="1"/>
  <c r="C139" i="47"/>
  <c r="D140" i="47" s="1"/>
  <c r="C249" i="47"/>
  <c r="D250" i="47" s="1"/>
  <c r="C205" i="47"/>
  <c r="D206" i="47" s="1"/>
  <c r="C161" i="47"/>
  <c r="D162" i="47" s="1"/>
  <c r="C73" i="47"/>
  <c r="D74" i="47" s="1"/>
  <c r="C117" i="47"/>
  <c r="D118" i="47" s="1"/>
  <c r="I135" i="43" l="1"/>
  <c r="H135" i="43"/>
  <c r="T5" i="43"/>
  <c r="Q5" i="43"/>
  <c r="J5" i="43"/>
  <c r="I5" i="43"/>
  <c r="H5" i="43"/>
  <c r="F5" i="43"/>
  <c r="S5" i="43"/>
  <c r="N135" i="42"/>
  <c r="M135" i="42"/>
  <c r="L135" i="42"/>
  <c r="K135" i="42"/>
  <c r="R5" i="42"/>
  <c r="P5" i="42"/>
  <c r="Q5" i="42"/>
  <c r="N5" i="42"/>
  <c r="M5" i="42"/>
  <c r="J5" i="42"/>
  <c r="H5" i="42"/>
  <c r="I5" i="42"/>
  <c r="F5" i="42"/>
  <c r="N135" i="41"/>
  <c r="T5" i="41"/>
  <c r="R5" i="41"/>
  <c r="M5" i="41"/>
  <c r="L5" i="41"/>
  <c r="J5" i="41"/>
  <c r="I133" i="40"/>
  <c r="H133" i="40"/>
  <c r="G133" i="40"/>
  <c r="T5" i="40"/>
  <c r="J5" i="40"/>
  <c r="I133" i="39"/>
  <c r="H133" i="39"/>
  <c r="T5" i="39"/>
  <c r="N5" i="39"/>
  <c r="M5" i="39"/>
  <c r="L5" i="39"/>
  <c r="J5" i="39"/>
  <c r="N133" i="38"/>
  <c r="L133" i="38"/>
  <c r="S5" i="38"/>
  <c r="T5" i="38"/>
  <c r="M5" i="38"/>
  <c r="J5" i="38"/>
  <c r="O123" i="37"/>
  <c r="M123" i="37"/>
  <c r="K123" i="37"/>
  <c r="I123" i="37"/>
  <c r="R5" i="37"/>
  <c r="H5" i="37"/>
  <c r="I29" i="35"/>
  <c r="AV7" i="35"/>
  <c r="AB7" i="35"/>
  <c r="N7" i="35"/>
  <c r="M29" i="33"/>
  <c r="H96" i="31"/>
  <c r="F96" i="31"/>
  <c r="D96" i="31"/>
  <c r="L74" i="31"/>
  <c r="F74" i="31"/>
  <c r="D74" i="31"/>
  <c r="J52" i="31"/>
  <c r="D52" i="31"/>
  <c r="L52" i="31"/>
  <c r="L30" i="31"/>
  <c r="M29" i="31"/>
  <c r="J8" i="31"/>
  <c r="F8" i="31"/>
  <c r="D8" i="31"/>
  <c r="M51" i="31"/>
  <c r="N52" i="31" s="1"/>
  <c r="L8" i="31"/>
  <c r="N272" i="30"/>
  <c r="H272" i="30"/>
  <c r="J272" i="30"/>
  <c r="F272" i="30"/>
  <c r="D272" i="30"/>
  <c r="B270" i="30"/>
  <c r="L250" i="30"/>
  <c r="H250" i="30"/>
  <c r="N250" i="30"/>
  <c r="J250" i="30"/>
  <c r="D250" i="30"/>
  <c r="B248" i="30"/>
  <c r="L228" i="30"/>
  <c r="H228" i="30"/>
  <c r="N228" i="30"/>
  <c r="J228" i="30"/>
  <c r="D228" i="30"/>
  <c r="B226" i="30"/>
  <c r="L206" i="30"/>
  <c r="N206" i="30"/>
  <c r="D206" i="30"/>
  <c r="B204" i="30"/>
  <c r="L184" i="30"/>
  <c r="H184" i="30"/>
  <c r="J184" i="30"/>
  <c r="F184" i="30"/>
  <c r="D184" i="30"/>
  <c r="B182" i="30"/>
  <c r="L162" i="30"/>
  <c r="D162" i="30"/>
  <c r="J162" i="30"/>
  <c r="F162" i="30"/>
  <c r="B160" i="30"/>
  <c r="L140" i="30"/>
  <c r="J140" i="30"/>
  <c r="H140" i="30"/>
  <c r="N140" i="30"/>
  <c r="D140" i="30"/>
  <c r="B138" i="30"/>
  <c r="L118" i="30"/>
  <c r="D118" i="30"/>
  <c r="J118" i="30"/>
  <c r="F118" i="30"/>
  <c r="B116" i="30"/>
  <c r="L96" i="30"/>
  <c r="H96" i="30"/>
  <c r="N96" i="30"/>
  <c r="J96" i="30"/>
  <c r="D96" i="30"/>
  <c r="L74" i="30"/>
  <c r="F74" i="30"/>
  <c r="J74" i="30"/>
  <c r="D74" i="30"/>
  <c r="J52" i="30"/>
  <c r="H52" i="30"/>
  <c r="D52" i="30"/>
  <c r="N30" i="30"/>
  <c r="J30" i="30"/>
  <c r="H30" i="30"/>
  <c r="D30" i="30"/>
  <c r="L8" i="30"/>
  <c r="N8" i="30"/>
  <c r="D8" i="30"/>
  <c r="M6" i="28"/>
  <c r="I6" i="28"/>
  <c r="B4" i="28"/>
  <c r="B3" i="27"/>
  <c r="B4" i="26"/>
  <c r="X7" i="22"/>
  <c r="B4" i="22"/>
  <c r="I8" i="21"/>
  <c r="H8" i="21"/>
  <c r="B5" i="21"/>
  <c r="N7" i="19"/>
  <c r="M7" i="19"/>
  <c r="B4" i="19"/>
  <c r="B3" i="18"/>
  <c r="U7" i="17"/>
  <c r="J7" i="17"/>
  <c r="I7" i="17"/>
  <c r="B4" i="17"/>
  <c r="V7" i="16"/>
  <c r="U7" i="16"/>
  <c r="K7" i="16"/>
  <c r="J7" i="16"/>
  <c r="B4" i="16"/>
  <c r="Y7" i="15"/>
  <c r="W7" i="15"/>
  <c r="L7" i="15"/>
  <c r="K7" i="15"/>
  <c r="B4" i="15"/>
  <c r="J9" i="14"/>
  <c r="I9" i="14"/>
  <c r="B6" i="14"/>
  <c r="W6" i="13"/>
  <c r="V6" i="13"/>
  <c r="K6" i="13"/>
  <c r="B3" i="13"/>
  <c r="L5" i="12"/>
  <c r="K5" i="12"/>
  <c r="J5" i="12"/>
  <c r="B3" i="6"/>
  <c r="W6" i="5"/>
  <c r="J6" i="5"/>
  <c r="B3" i="5"/>
  <c r="L152" i="3"/>
  <c r="K152" i="3"/>
  <c r="J152" i="3"/>
  <c r="J79" i="3"/>
  <c r="L56" i="2"/>
  <c r="L6" i="2"/>
  <c r="B39" i="1"/>
  <c r="B38" i="1"/>
  <c r="B37" i="1"/>
  <c r="M2" i="1"/>
  <c r="D100" i="11" l="1"/>
  <c r="D106" i="11"/>
  <c r="G18" i="2"/>
  <c r="K9" i="9"/>
  <c r="M12" i="9"/>
  <c r="O14" i="9"/>
  <c r="G18" i="9"/>
  <c r="D16" i="11"/>
  <c r="F79" i="14"/>
  <c r="I16" i="9"/>
  <c r="E11" i="9"/>
  <c r="Q18" i="9"/>
  <c r="D58" i="11"/>
  <c r="E13" i="9"/>
  <c r="D64" i="11"/>
  <c r="G10" i="9"/>
  <c r="M11" i="9"/>
  <c r="O13" i="9"/>
  <c r="Q19" i="9"/>
  <c r="M15" i="9"/>
  <c r="F23" i="14"/>
  <c r="K10" i="9"/>
  <c r="G17" i="9"/>
  <c r="M20" i="9"/>
  <c r="D38" i="11"/>
  <c r="D79" i="11"/>
  <c r="D112" i="11"/>
  <c r="U12" i="12"/>
  <c r="G17" i="2"/>
  <c r="I12" i="9"/>
  <c r="G14" i="9"/>
  <c r="D10" i="11"/>
  <c r="D80" i="11"/>
  <c r="O10" i="9"/>
  <c r="M14" i="9"/>
  <c r="K21" i="9"/>
  <c r="D44" i="11"/>
  <c r="D86" i="11"/>
  <c r="I10" i="9"/>
  <c r="Q10" i="9"/>
  <c r="E12" i="9"/>
  <c r="Q12" i="9"/>
  <c r="K14" i="9"/>
  <c r="O18" i="9"/>
  <c r="G21" i="9"/>
  <c r="D8" i="11"/>
  <c r="D42" i="11"/>
  <c r="D56" i="11"/>
  <c r="D78" i="11"/>
  <c r="D84" i="11"/>
  <c r="D104" i="11"/>
  <c r="U8" i="12"/>
  <c r="U13" i="12"/>
  <c r="I9" i="9"/>
  <c r="Q9" i="9"/>
  <c r="K11" i="9"/>
  <c r="I15" i="9"/>
  <c r="G16" i="9"/>
  <c r="M19" i="9"/>
  <c r="K20" i="9"/>
  <c r="D36" i="11"/>
  <c r="D111" i="11"/>
  <c r="U56" i="12"/>
  <c r="U10" i="12"/>
  <c r="G65" i="14"/>
  <c r="E79" i="14"/>
  <c r="E10" i="9"/>
  <c r="M10" i="9"/>
  <c r="K12" i="9"/>
  <c r="M16" i="9"/>
  <c r="E19" i="9"/>
  <c r="Q20" i="9"/>
  <c r="D18" i="11"/>
  <c r="D32" i="11"/>
  <c r="D66" i="11"/>
  <c r="D87" i="11"/>
  <c r="D107" i="11"/>
  <c r="G23" i="14"/>
  <c r="E9" i="9"/>
  <c r="M9" i="9"/>
  <c r="G11" i="9"/>
  <c r="Q11" i="9"/>
  <c r="G13" i="9"/>
  <c r="E14" i="9"/>
  <c r="K17" i="9"/>
  <c r="I18" i="9"/>
  <c r="E20" i="9"/>
  <c r="O21" i="9"/>
  <c r="D12" i="11"/>
  <c r="D54" i="11"/>
  <c r="D60" i="11"/>
  <c r="D82" i="11"/>
  <c r="D88" i="11"/>
  <c r="D102" i="11"/>
  <c r="D108" i="11"/>
  <c r="G37" i="14"/>
  <c r="G93" i="14"/>
  <c r="E15" i="9"/>
  <c r="Q15" i="9"/>
  <c r="O16" i="9"/>
  <c r="K18" i="9"/>
  <c r="I19" i="9"/>
  <c r="D34" i="11"/>
  <c r="D40" i="11"/>
  <c r="E163" i="14"/>
  <c r="G9" i="9"/>
  <c r="O9" i="9"/>
  <c r="I11" i="9"/>
  <c r="K13" i="9"/>
  <c r="E16" i="9"/>
  <c r="Q16" i="9"/>
  <c r="O17" i="9"/>
  <c r="I20" i="9"/>
  <c r="D14" i="11"/>
  <c r="D20" i="11"/>
  <c r="D62" i="11"/>
  <c r="D83" i="11"/>
  <c r="D90" i="11"/>
  <c r="D103" i="11"/>
  <c r="D110" i="11"/>
  <c r="U6" i="12"/>
  <c r="L48" i="2"/>
  <c r="L24" i="2"/>
  <c r="G43" i="2"/>
  <c r="J74" i="2"/>
  <c r="K74" i="2"/>
  <c r="T57" i="12"/>
  <c r="S57" i="12"/>
  <c r="R38" i="6"/>
  <c r="Q38" i="6"/>
  <c r="L22" i="2"/>
  <c r="L23" i="2"/>
  <c r="G42" i="2"/>
  <c r="L210" i="3"/>
  <c r="L215" i="3"/>
  <c r="W22" i="5"/>
  <c r="T27" i="12"/>
  <c r="S27" i="12"/>
  <c r="K41" i="3"/>
  <c r="J41" i="3"/>
  <c r="U7" i="5"/>
  <c r="S7" i="5"/>
  <c r="W7" i="5"/>
  <c r="U18" i="5"/>
  <c r="S18" i="5"/>
  <c r="S45" i="5"/>
  <c r="U45" i="5"/>
  <c r="K25" i="6"/>
  <c r="T22" i="12"/>
  <c r="S22" i="12"/>
  <c r="G67" i="2"/>
  <c r="L63" i="3"/>
  <c r="L68" i="3"/>
  <c r="L71" i="3"/>
  <c r="K107" i="13"/>
  <c r="K127" i="13"/>
  <c r="K149" i="13"/>
  <c r="J35" i="14"/>
  <c r="I35" i="14"/>
  <c r="J53" i="14"/>
  <c r="I53" i="14"/>
  <c r="J148" i="14"/>
  <c r="I148" i="14"/>
  <c r="K153" i="15"/>
  <c r="I153" i="15"/>
  <c r="J150" i="16"/>
  <c r="I150" i="16"/>
  <c r="V20" i="17"/>
  <c r="U20" i="17"/>
  <c r="L212" i="3"/>
  <c r="L216" i="3"/>
  <c r="J20" i="5"/>
  <c r="L20" i="5"/>
  <c r="K58" i="13"/>
  <c r="K21" i="2"/>
  <c r="J21" i="2"/>
  <c r="K57" i="3"/>
  <c r="J57" i="3"/>
  <c r="K14" i="6"/>
  <c r="J30" i="6"/>
  <c r="I30" i="6"/>
  <c r="V39" i="12"/>
  <c r="T39" i="12"/>
  <c r="S39" i="12"/>
  <c r="G68" i="2"/>
  <c r="L62" i="3"/>
  <c r="L65" i="3"/>
  <c r="L69" i="3"/>
  <c r="L72" i="3"/>
  <c r="V8" i="13"/>
  <c r="U8" i="13"/>
  <c r="W8" i="13"/>
  <c r="K18" i="13"/>
  <c r="K97" i="13"/>
  <c r="K41" i="15"/>
  <c r="I41" i="15"/>
  <c r="L213" i="3"/>
  <c r="W36" i="5"/>
  <c r="W48" i="5"/>
  <c r="K140" i="13"/>
  <c r="J40" i="14"/>
  <c r="I40" i="14"/>
  <c r="J57" i="14"/>
  <c r="I57" i="14"/>
  <c r="H65" i="14"/>
  <c r="K28" i="5"/>
  <c r="I28" i="5"/>
  <c r="S17" i="6"/>
  <c r="R22" i="6"/>
  <c r="Q22" i="6"/>
  <c r="S22" i="6"/>
  <c r="K28" i="13"/>
  <c r="J162" i="14"/>
  <c r="I162" i="14"/>
  <c r="K52" i="12"/>
  <c r="V18" i="13"/>
  <c r="U18" i="13"/>
  <c r="W18" i="13"/>
  <c r="K71" i="13"/>
  <c r="J27" i="14"/>
  <c r="I27" i="14"/>
  <c r="J44" i="14"/>
  <c r="I44" i="14"/>
  <c r="J61" i="14"/>
  <c r="I61" i="14"/>
  <c r="L211" i="3"/>
  <c r="L217" i="3"/>
  <c r="M12" i="5"/>
  <c r="L12" i="5"/>
  <c r="J12" i="5"/>
  <c r="K38" i="13"/>
  <c r="J76" i="14"/>
  <c r="I76" i="14"/>
  <c r="K9" i="5"/>
  <c r="I9" i="5"/>
  <c r="U15" i="5"/>
  <c r="S15" i="5"/>
  <c r="I47" i="5"/>
  <c r="K47" i="5"/>
  <c r="K12" i="6"/>
  <c r="W18" i="15"/>
  <c r="X18" i="15"/>
  <c r="L8" i="12"/>
  <c r="I8" i="12"/>
  <c r="K8" i="12"/>
  <c r="J8" i="12"/>
  <c r="J13" i="12"/>
  <c r="K13" i="12"/>
  <c r="I13" i="12"/>
  <c r="K154" i="13"/>
  <c r="J17" i="14"/>
  <c r="I17" i="14"/>
  <c r="J106" i="14"/>
  <c r="I106" i="14"/>
  <c r="L209" i="3"/>
  <c r="W10" i="5"/>
  <c r="J15" i="6"/>
  <c r="I15" i="6"/>
  <c r="K15" i="6"/>
  <c r="K49" i="3"/>
  <c r="J49" i="3"/>
  <c r="L66" i="3"/>
  <c r="J8" i="5"/>
  <c r="L8" i="5"/>
  <c r="M16" i="5"/>
  <c r="L16" i="5"/>
  <c r="J16" i="5"/>
  <c r="S25" i="6"/>
  <c r="R30" i="6"/>
  <c r="Q30" i="6"/>
  <c r="L6" i="12"/>
  <c r="K6" i="12"/>
  <c r="V41" i="12"/>
  <c r="T41" i="12"/>
  <c r="S41" i="12"/>
  <c r="K12" i="13"/>
  <c r="J31" i="14"/>
  <c r="I31" i="14"/>
  <c r="J48" i="14"/>
  <c r="I48" i="14"/>
  <c r="J112" i="14"/>
  <c r="I112" i="14"/>
  <c r="J17" i="16"/>
  <c r="I17" i="16"/>
  <c r="L208" i="3"/>
  <c r="L214" i="3"/>
  <c r="L218" i="3"/>
  <c r="I31" i="5"/>
  <c r="K31" i="5"/>
  <c r="L64" i="3"/>
  <c r="L67" i="3"/>
  <c r="L70" i="3"/>
  <c r="J64" i="13"/>
  <c r="I64" i="13"/>
  <c r="K64" i="13"/>
  <c r="K84" i="13"/>
  <c r="J141" i="14"/>
  <c r="I141" i="14"/>
  <c r="H149" i="14"/>
  <c r="I121" i="18"/>
  <c r="K14" i="13"/>
  <c r="K55" i="13"/>
  <c r="K75" i="13"/>
  <c r="K88" i="13"/>
  <c r="K124" i="13"/>
  <c r="K144" i="13"/>
  <c r="J16" i="14"/>
  <c r="I16" i="14"/>
  <c r="J26" i="14"/>
  <c r="I26" i="14"/>
  <c r="J30" i="14"/>
  <c r="I30" i="14"/>
  <c r="J34" i="14"/>
  <c r="I34" i="14"/>
  <c r="J39" i="14"/>
  <c r="I39" i="14"/>
  <c r="J43" i="14"/>
  <c r="I43" i="14"/>
  <c r="H51" i="14"/>
  <c r="J47" i="14"/>
  <c r="I47" i="14"/>
  <c r="J56" i="14"/>
  <c r="I56" i="14"/>
  <c r="J60" i="14"/>
  <c r="I60" i="14"/>
  <c r="J64" i="14"/>
  <c r="I64" i="14"/>
  <c r="J81" i="14"/>
  <c r="I81" i="14"/>
  <c r="J98" i="14"/>
  <c r="I98" i="14"/>
  <c r="J138" i="14"/>
  <c r="I138" i="14"/>
  <c r="J157" i="14"/>
  <c r="I157" i="14"/>
  <c r="V16" i="13"/>
  <c r="U16" i="13"/>
  <c r="W16" i="13"/>
  <c r="K32" i="13"/>
  <c r="K45" i="13"/>
  <c r="K81" i="13"/>
  <c r="K101" i="13"/>
  <c r="K114" i="13"/>
  <c r="J132" i="14"/>
  <c r="I132" i="14"/>
  <c r="J115" i="16"/>
  <c r="I115" i="16"/>
  <c r="L10" i="12"/>
  <c r="I10" i="12"/>
  <c r="K10" i="12"/>
  <c r="J10" i="12"/>
  <c r="K41" i="13"/>
  <c r="K54" i="13"/>
  <c r="J89" i="13"/>
  <c r="I89" i="13"/>
  <c r="K89" i="13"/>
  <c r="K110" i="13"/>
  <c r="K123" i="13"/>
  <c r="K157" i="13"/>
  <c r="J28" i="14"/>
  <c r="I28" i="14"/>
  <c r="J32" i="14"/>
  <c r="I32" i="14"/>
  <c r="J36" i="14"/>
  <c r="I36" i="14"/>
  <c r="J41" i="14"/>
  <c r="I41" i="14"/>
  <c r="J45" i="14"/>
  <c r="I45" i="14"/>
  <c r="J49" i="14"/>
  <c r="I49" i="14"/>
  <c r="J54" i="14"/>
  <c r="I54" i="14"/>
  <c r="J58" i="14"/>
  <c r="I58" i="14"/>
  <c r="J62" i="14"/>
  <c r="I62" i="14"/>
  <c r="I67" i="14"/>
  <c r="J67" i="14"/>
  <c r="J72" i="14"/>
  <c r="I72" i="14"/>
  <c r="J89" i="14"/>
  <c r="I89" i="14"/>
  <c r="J120" i="14"/>
  <c r="I120" i="14"/>
  <c r="W14" i="15"/>
  <c r="X14" i="15"/>
  <c r="K10" i="13"/>
  <c r="K16" i="13"/>
  <c r="K46" i="13"/>
  <c r="K67" i="13"/>
  <c r="K80" i="13"/>
  <c r="K115" i="13"/>
  <c r="K136" i="13"/>
  <c r="K150" i="13"/>
  <c r="I68" i="14"/>
  <c r="J68" i="14"/>
  <c r="J115" i="14"/>
  <c r="I115" i="14"/>
  <c r="J154" i="14"/>
  <c r="I154" i="14"/>
  <c r="K118" i="15"/>
  <c r="I118" i="15"/>
  <c r="J46" i="16"/>
  <c r="I46" i="16"/>
  <c r="K12" i="12"/>
  <c r="V12" i="13"/>
  <c r="U12" i="13"/>
  <c r="W12" i="13"/>
  <c r="K24" i="13"/>
  <c r="K37" i="13"/>
  <c r="K72" i="13"/>
  <c r="K93" i="13"/>
  <c r="K106" i="13"/>
  <c r="K141" i="13"/>
  <c r="J25" i="14"/>
  <c r="I25" i="14"/>
  <c r="J29" i="14"/>
  <c r="I29" i="14"/>
  <c r="H37" i="14"/>
  <c r="J33" i="14"/>
  <c r="I33" i="14"/>
  <c r="J42" i="14"/>
  <c r="I42" i="14"/>
  <c r="J46" i="14"/>
  <c r="I46" i="14"/>
  <c r="J50" i="14"/>
  <c r="I50" i="14"/>
  <c r="J55" i="14"/>
  <c r="I55" i="14"/>
  <c r="J59" i="14"/>
  <c r="I59" i="14"/>
  <c r="J63" i="14"/>
  <c r="I63" i="14"/>
  <c r="J85" i="14"/>
  <c r="I85" i="14"/>
  <c r="H93" i="14"/>
  <c r="J102" i="14"/>
  <c r="I102" i="14"/>
  <c r="J129" i="14"/>
  <c r="I129" i="14"/>
  <c r="J143" i="14"/>
  <c r="I143" i="14"/>
  <c r="Q60" i="18"/>
  <c r="K8" i="13"/>
  <c r="K29" i="13"/>
  <c r="K50" i="13"/>
  <c r="K98" i="13"/>
  <c r="K131" i="13"/>
  <c r="K158" i="13"/>
  <c r="G51" i="14"/>
  <c r="J124" i="14"/>
  <c r="I124" i="14"/>
  <c r="J145" i="14"/>
  <c r="I145" i="14"/>
  <c r="W16" i="15"/>
  <c r="X16" i="15"/>
  <c r="J81" i="16"/>
  <c r="I81" i="16"/>
  <c r="I11" i="14"/>
  <c r="J11" i="14"/>
  <c r="D23" i="14"/>
  <c r="I19" i="14"/>
  <c r="J19" i="14"/>
  <c r="E37" i="14"/>
  <c r="E51" i="14"/>
  <c r="E65" i="14"/>
  <c r="E93" i="14"/>
  <c r="G107" i="14"/>
  <c r="J113" i="14"/>
  <c r="I113" i="14"/>
  <c r="H121" i="14"/>
  <c r="G135" i="14"/>
  <c r="J130" i="14"/>
  <c r="I130" i="14"/>
  <c r="J139" i="14"/>
  <c r="I139" i="14"/>
  <c r="F149" i="14"/>
  <c r="J147" i="14"/>
  <c r="I147" i="14"/>
  <c r="J156" i="14"/>
  <c r="I156" i="14"/>
  <c r="K24" i="15"/>
  <c r="I24" i="15"/>
  <c r="K93" i="15"/>
  <c r="I93" i="15"/>
  <c r="J13" i="16"/>
  <c r="I13" i="16"/>
  <c r="J38" i="16"/>
  <c r="I38" i="16"/>
  <c r="J72" i="16"/>
  <c r="I72" i="16"/>
  <c r="J141" i="16"/>
  <c r="I141" i="16"/>
  <c r="I17" i="18"/>
  <c r="Q95" i="18"/>
  <c r="I155" i="18"/>
  <c r="M13" i="9"/>
  <c r="G15" i="9"/>
  <c r="O15" i="9"/>
  <c r="I17" i="9"/>
  <c r="Q17" i="9"/>
  <c r="K19" i="9"/>
  <c r="E21" i="9"/>
  <c r="M21" i="9"/>
  <c r="D11" i="11"/>
  <c r="D15" i="11"/>
  <c r="D19" i="11"/>
  <c r="D31" i="11"/>
  <c r="D35" i="11"/>
  <c r="D39" i="11"/>
  <c r="D43" i="11"/>
  <c r="D55" i="11"/>
  <c r="D59" i="11"/>
  <c r="D63" i="11"/>
  <c r="D67" i="11"/>
  <c r="K15" i="12"/>
  <c r="U15" i="12"/>
  <c r="E23" i="14"/>
  <c r="I18" i="14"/>
  <c r="J18" i="14"/>
  <c r="F37" i="14"/>
  <c r="F51" i="14"/>
  <c r="F65" i="14"/>
  <c r="J69" i="14"/>
  <c r="I69" i="14"/>
  <c r="D79" i="14"/>
  <c r="J73" i="14"/>
  <c r="I73" i="14"/>
  <c r="J77" i="14"/>
  <c r="I77" i="14"/>
  <c r="J82" i="14"/>
  <c r="I82" i="14"/>
  <c r="F93" i="14"/>
  <c r="J86" i="14"/>
  <c r="I86" i="14"/>
  <c r="J90" i="14"/>
  <c r="I90" i="14"/>
  <c r="J95" i="14"/>
  <c r="I95" i="14"/>
  <c r="J99" i="14"/>
  <c r="I99" i="14"/>
  <c r="H107" i="14"/>
  <c r="J103" i="14"/>
  <c r="I103" i="14"/>
  <c r="J110" i="14"/>
  <c r="I110" i="14"/>
  <c r="J118" i="14"/>
  <c r="I118" i="14"/>
  <c r="J127" i="14"/>
  <c r="I127" i="14"/>
  <c r="H135" i="14"/>
  <c r="G149" i="14"/>
  <c r="J151" i="14"/>
  <c r="I151" i="14"/>
  <c r="J159" i="14"/>
  <c r="I159" i="14"/>
  <c r="K32" i="15"/>
  <c r="I32" i="15"/>
  <c r="K127" i="15"/>
  <c r="I127" i="15"/>
  <c r="V17" i="16"/>
  <c r="U17" i="16"/>
  <c r="G12" i="9"/>
  <c r="O12" i="9"/>
  <c r="I14" i="9"/>
  <c r="Q14" i="9"/>
  <c r="K16" i="9"/>
  <c r="E18" i="9"/>
  <c r="M18" i="9"/>
  <c r="G20" i="9"/>
  <c r="O20" i="9"/>
  <c r="D77" i="11"/>
  <c r="D81" i="11"/>
  <c r="D85" i="11"/>
  <c r="D89" i="11"/>
  <c r="D101" i="11"/>
  <c r="D105" i="11"/>
  <c r="D109" i="11"/>
  <c r="D113" i="11"/>
  <c r="J15" i="14"/>
  <c r="I15" i="14"/>
  <c r="H23" i="14"/>
  <c r="G79" i="14"/>
  <c r="J109" i="14"/>
  <c r="I109" i="14"/>
  <c r="D121" i="14"/>
  <c r="J117" i="14"/>
  <c r="I117" i="14"/>
  <c r="J126" i="14"/>
  <c r="I126" i="14"/>
  <c r="J134" i="14"/>
  <c r="I134" i="14"/>
  <c r="J152" i="14"/>
  <c r="I152" i="14"/>
  <c r="F163" i="14"/>
  <c r="J160" i="14"/>
  <c r="I160" i="14"/>
  <c r="K58" i="15"/>
  <c r="I58" i="15"/>
  <c r="J55" i="16"/>
  <c r="I55" i="16"/>
  <c r="J89" i="16"/>
  <c r="I89" i="16"/>
  <c r="J124" i="16"/>
  <c r="I124" i="16"/>
  <c r="J158" i="16"/>
  <c r="I158" i="16"/>
  <c r="J84" i="17"/>
  <c r="I84" i="17"/>
  <c r="Q26" i="18"/>
  <c r="I86" i="18"/>
  <c r="O11" i="9"/>
  <c r="I13" i="9"/>
  <c r="Q13" i="9"/>
  <c r="K15" i="9"/>
  <c r="E17" i="9"/>
  <c r="M17" i="9"/>
  <c r="G19" i="9"/>
  <c r="O19" i="9"/>
  <c r="I21" i="9"/>
  <c r="D9" i="11"/>
  <c r="D13" i="11"/>
  <c r="D17" i="11"/>
  <c r="D21" i="11"/>
  <c r="D33" i="11"/>
  <c r="D37" i="11"/>
  <c r="D41" i="11"/>
  <c r="D57" i="11"/>
  <c r="D61" i="11"/>
  <c r="D65" i="11"/>
  <c r="J14" i="14"/>
  <c r="I14" i="14"/>
  <c r="J22" i="14"/>
  <c r="I22" i="14"/>
  <c r="J71" i="14"/>
  <c r="I71" i="14"/>
  <c r="H79" i="14"/>
  <c r="J75" i="14"/>
  <c r="I75" i="14"/>
  <c r="J84" i="14"/>
  <c r="I84" i="14"/>
  <c r="J88" i="14"/>
  <c r="I88" i="14"/>
  <c r="J92" i="14"/>
  <c r="I92" i="14"/>
  <c r="J97" i="14"/>
  <c r="I97" i="14"/>
  <c r="D107" i="14"/>
  <c r="J101" i="14"/>
  <c r="I101" i="14"/>
  <c r="J105" i="14"/>
  <c r="I105" i="14"/>
  <c r="E121" i="14"/>
  <c r="J114" i="14"/>
  <c r="I114" i="14"/>
  <c r="J123" i="14"/>
  <c r="I123" i="14"/>
  <c r="D135" i="14"/>
  <c r="J131" i="14"/>
  <c r="I131" i="14"/>
  <c r="J140" i="14"/>
  <c r="I140" i="14"/>
  <c r="J146" i="14"/>
  <c r="I146" i="14"/>
  <c r="J155" i="14"/>
  <c r="I155" i="14"/>
  <c r="H163" i="14"/>
  <c r="K67" i="15"/>
  <c r="I67" i="15"/>
  <c r="K110" i="15"/>
  <c r="I110" i="15"/>
  <c r="K144" i="15"/>
  <c r="I144" i="15"/>
  <c r="K153" i="13"/>
  <c r="I13" i="14"/>
  <c r="J13" i="14"/>
  <c r="I21" i="14"/>
  <c r="J21" i="14"/>
  <c r="E107" i="14"/>
  <c r="J111" i="14"/>
  <c r="I111" i="14"/>
  <c r="F121" i="14"/>
  <c r="J119" i="14"/>
  <c r="I119" i="14"/>
  <c r="E135" i="14"/>
  <c r="J128" i="14"/>
  <c r="I128" i="14"/>
  <c r="J137" i="14"/>
  <c r="I137" i="14"/>
  <c r="D149" i="14"/>
  <c r="J158" i="14"/>
  <c r="I158" i="14"/>
  <c r="W10" i="15"/>
  <c r="X10" i="15"/>
  <c r="K75" i="15"/>
  <c r="I75" i="15"/>
  <c r="J29" i="16"/>
  <c r="I29" i="16"/>
  <c r="J98" i="16"/>
  <c r="I98" i="16"/>
  <c r="J132" i="16"/>
  <c r="I132" i="16"/>
  <c r="I52" i="18"/>
  <c r="Q129" i="18"/>
  <c r="J12" i="14"/>
  <c r="I12" i="14"/>
  <c r="J20" i="14"/>
  <c r="I20" i="14"/>
  <c r="D37" i="14"/>
  <c r="D51" i="14"/>
  <c r="D65" i="14"/>
  <c r="J70" i="14"/>
  <c r="I70" i="14"/>
  <c r="J74" i="14"/>
  <c r="I74" i="14"/>
  <c r="J78" i="14"/>
  <c r="I78" i="14"/>
  <c r="J83" i="14"/>
  <c r="I83" i="14"/>
  <c r="D93" i="14"/>
  <c r="J87" i="14"/>
  <c r="I87" i="14"/>
  <c r="J91" i="14"/>
  <c r="I91" i="14"/>
  <c r="J96" i="14"/>
  <c r="I96" i="14"/>
  <c r="F107" i="14"/>
  <c r="J100" i="14"/>
  <c r="I100" i="14"/>
  <c r="J104" i="14"/>
  <c r="I104" i="14"/>
  <c r="G121" i="14"/>
  <c r="J116" i="14"/>
  <c r="I116" i="14"/>
  <c r="J125" i="14"/>
  <c r="I125" i="14"/>
  <c r="F135" i="14"/>
  <c r="J133" i="14"/>
  <c r="I133" i="14"/>
  <c r="E149" i="14"/>
  <c r="J142" i="14"/>
  <c r="I142" i="14"/>
  <c r="J144" i="14"/>
  <c r="I144" i="14"/>
  <c r="J153" i="14"/>
  <c r="I153" i="14"/>
  <c r="J161" i="14"/>
  <c r="I161" i="14"/>
  <c r="K84" i="15"/>
  <c r="I84" i="15"/>
  <c r="K101" i="15"/>
  <c r="I101" i="15"/>
  <c r="K136" i="15"/>
  <c r="I136" i="15"/>
  <c r="I26" i="18"/>
  <c r="I60" i="18"/>
  <c r="Q69" i="18"/>
  <c r="I95" i="18"/>
  <c r="Q103" i="18"/>
  <c r="I129" i="18"/>
  <c r="Q138" i="18"/>
  <c r="D163" i="14"/>
  <c r="I154" i="18"/>
  <c r="Q156" i="18"/>
  <c r="G163" i="14"/>
  <c r="I9" i="18"/>
  <c r="Q17" i="18"/>
  <c r="I43" i="18"/>
  <c r="Q52" i="18"/>
  <c r="Q86" i="18"/>
  <c r="I112" i="18"/>
  <c r="Q121" i="18"/>
  <c r="Q155" i="18"/>
  <c r="R43" i="19"/>
  <c r="R60" i="19"/>
  <c r="R85" i="19"/>
  <c r="I99" i="21"/>
  <c r="Q9" i="18"/>
  <c r="Q43" i="18"/>
  <c r="I69" i="18"/>
  <c r="I103" i="18"/>
  <c r="Q112" i="18"/>
  <c r="I138" i="18"/>
  <c r="R39" i="19"/>
  <c r="Q154" i="18"/>
  <c r="I156" i="18"/>
  <c r="I40" i="21"/>
  <c r="O9" i="19"/>
  <c r="R10" i="19"/>
  <c r="I74" i="21"/>
  <c r="W14" i="22"/>
  <c r="V14" i="22"/>
  <c r="R10" i="21"/>
  <c r="I159" i="18"/>
  <c r="R13" i="19"/>
  <c r="R17" i="19"/>
  <c r="H18" i="21"/>
  <c r="I18" i="21"/>
  <c r="I30" i="21"/>
  <c r="H30" i="21"/>
  <c r="I10" i="21"/>
  <c r="I13" i="21"/>
  <c r="I48" i="21"/>
  <c r="I83" i="21"/>
  <c r="I116" i="21"/>
  <c r="I39" i="21"/>
  <c r="I73" i="21"/>
  <c r="I31" i="21"/>
  <c r="I66" i="21"/>
  <c r="I122" i="21"/>
  <c r="I151" i="21"/>
  <c r="I14" i="21"/>
  <c r="I17" i="21"/>
  <c r="I56" i="21"/>
  <c r="I90" i="21"/>
  <c r="I57" i="21"/>
  <c r="I91" i="21"/>
  <c r="I125" i="21"/>
  <c r="I138" i="21"/>
  <c r="I47" i="21"/>
  <c r="H47" i="21"/>
  <c r="I82" i="21"/>
  <c r="I104" i="21"/>
  <c r="I21" i="21"/>
  <c r="I28" i="21"/>
  <c r="I45" i="21"/>
  <c r="I54" i="21"/>
  <c r="I62" i="21"/>
  <c r="I71" i="21"/>
  <c r="I80" i="21"/>
  <c r="I88" i="21"/>
  <c r="I97" i="21"/>
  <c r="I100" i="21"/>
  <c r="I117" i="21"/>
  <c r="I129" i="21"/>
  <c r="K17" i="22"/>
  <c r="J17" i="22"/>
  <c r="I12" i="21"/>
  <c r="I16" i="21"/>
  <c r="I20" i="21"/>
  <c r="I26" i="21"/>
  <c r="I34" i="21"/>
  <c r="I43" i="21"/>
  <c r="I52" i="21"/>
  <c r="I60" i="21"/>
  <c r="I69" i="21"/>
  <c r="I77" i="21"/>
  <c r="J23" i="26"/>
  <c r="I23" i="26"/>
  <c r="J31" i="26"/>
  <c r="I31" i="26"/>
  <c r="I154" i="26"/>
  <c r="J154" i="26"/>
  <c r="H12" i="30"/>
  <c r="J135" i="27"/>
  <c r="I135" i="27"/>
  <c r="L17" i="30"/>
  <c r="J40" i="26"/>
  <c r="I40" i="26"/>
  <c r="I12" i="26"/>
  <c r="J12" i="26"/>
  <c r="J46" i="26"/>
  <c r="I46" i="26"/>
  <c r="J137" i="28"/>
  <c r="L137" i="28"/>
  <c r="F16" i="30"/>
  <c r="K83" i="28"/>
  <c r="I83" i="28"/>
  <c r="J37" i="28"/>
  <c r="I37" i="28"/>
  <c r="K37" i="28"/>
  <c r="L37" i="28"/>
  <c r="K46" i="28"/>
  <c r="I46" i="28"/>
  <c r="F129" i="30"/>
  <c r="K57" i="28"/>
  <c r="I57" i="28"/>
  <c r="I26" i="28"/>
  <c r="K26" i="28"/>
  <c r="K144" i="28"/>
  <c r="I144" i="28"/>
  <c r="J14" i="30"/>
  <c r="F232" i="30"/>
  <c r="K41" i="28"/>
  <c r="I41" i="28"/>
  <c r="K52" i="28"/>
  <c r="I52" i="28"/>
  <c r="K81" i="28"/>
  <c r="I81" i="28"/>
  <c r="K100" i="28"/>
  <c r="I100" i="28"/>
  <c r="F62" i="30"/>
  <c r="I17" i="28"/>
  <c r="K17" i="28"/>
  <c r="F144" i="30"/>
  <c r="K23" i="28"/>
  <c r="I23" i="28"/>
  <c r="I30" i="28"/>
  <c r="K30" i="28"/>
  <c r="I36" i="28"/>
  <c r="K36" i="28"/>
  <c r="H9" i="30"/>
  <c r="I9" i="28"/>
  <c r="K9" i="28"/>
  <c r="K31" i="28"/>
  <c r="I31" i="28"/>
  <c r="L61" i="28"/>
  <c r="J61" i="28"/>
  <c r="L72" i="28"/>
  <c r="J72" i="28"/>
  <c r="H16" i="30"/>
  <c r="F53" i="30"/>
  <c r="H65" i="30"/>
  <c r="L152" i="30"/>
  <c r="F193" i="30"/>
  <c r="K14" i="28"/>
  <c r="I14" i="28"/>
  <c r="I22" i="28"/>
  <c r="K22" i="28"/>
  <c r="K92" i="28"/>
  <c r="I92" i="28"/>
  <c r="K114" i="28"/>
  <c r="I114" i="28"/>
  <c r="L127" i="28"/>
  <c r="J127" i="28"/>
  <c r="H10" i="30"/>
  <c r="H19" i="30"/>
  <c r="H97" i="30"/>
  <c r="I13" i="28"/>
  <c r="K13" i="28"/>
  <c r="J11" i="30"/>
  <c r="H99" i="30"/>
  <c r="L120" i="30"/>
  <c r="H143" i="30"/>
  <c r="F12" i="30"/>
  <c r="N120" i="30"/>
  <c r="J168" i="30"/>
  <c r="L9" i="30"/>
  <c r="J18" i="30"/>
  <c r="J56" i="30"/>
  <c r="F100" i="30"/>
  <c r="L108" i="30"/>
  <c r="J123" i="30"/>
  <c r="F147" i="30"/>
  <c r="L173" i="30"/>
  <c r="F10" i="30"/>
  <c r="F13" i="30"/>
  <c r="L18" i="30"/>
  <c r="J109" i="30"/>
  <c r="L123" i="30"/>
  <c r="H147" i="30"/>
  <c r="L210" i="30"/>
  <c r="H263" i="30"/>
  <c r="H103" i="30"/>
  <c r="J124" i="30"/>
  <c r="F148" i="30"/>
  <c r="F163" i="30"/>
  <c r="L10" i="30"/>
  <c r="H15" i="30"/>
  <c r="J19" i="30"/>
  <c r="F104" i="30"/>
  <c r="N10" i="30"/>
  <c r="J15" i="30"/>
  <c r="L21" i="30"/>
  <c r="L127" i="30"/>
  <c r="H151" i="30"/>
  <c r="F164" i="30"/>
  <c r="L193" i="30"/>
  <c r="L233" i="30"/>
  <c r="L13" i="30"/>
  <c r="F20" i="30"/>
  <c r="J54" i="30"/>
  <c r="H57" i="30"/>
  <c r="J60" i="30"/>
  <c r="J97" i="30"/>
  <c r="J105" i="30"/>
  <c r="L109" i="30"/>
  <c r="J121" i="30"/>
  <c r="H141" i="30"/>
  <c r="J153" i="30"/>
  <c r="H165" i="30"/>
  <c r="F170" i="30"/>
  <c r="H175" i="30"/>
  <c r="H188" i="30"/>
  <c r="L196" i="30"/>
  <c r="J9" i="30"/>
  <c r="H11" i="30"/>
  <c r="F17" i="30"/>
  <c r="H20" i="30"/>
  <c r="F98" i="30"/>
  <c r="H106" i="30"/>
  <c r="F130" i="30"/>
  <c r="J141" i="30"/>
  <c r="J149" i="30"/>
  <c r="L153" i="30"/>
  <c r="F171" i="30"/>
  <c r="F55" i="30"/>
  <c r="F58" i="30"/>
  <c r="H61" i="30"/>
  <c r="J64" i="30"/>
  <c r="H102" i="30"/>
  <c r="J106" i="30"/>
  <c r="L126" i="30"/>
  <c r="F142" i="30"/>
  <c r="H150" i="30"/>
  <c r="H166" i="30"/>
  <c r="J171" i="30"/>
  <c r="H207" i="30"/>
  <c r="L11" i="30"/>
  <c r="L14" i="30"/>
  <c r="F21" i="30"/>
  <c r="F103" i="30"/>
  <c r="H107" i="30"/>
  <c r="L122" i="30"/>
  <c r="H146" i="30"/>
  <c r="J150" i="30"/>
  <c r="H167" i="30"/>
  <c r="L185" i="30"/>
  <c r="J253" i="30"/>
  <c r="L172" i="30"/>
  <c r="J191" i="30"/>
  <c r="H31" i="31"/>
  <c r="L31" i="30"/>
  <c r="H32" i="30"/>
  <c r="L33" i="30"/>
  <c r="H34" i="30"/>
  <c r="F35" i="30"/>
  <c r="L36" i="30"/>
  <c r="J37" i="30"/>
  <c r="H38" i="30"/>
  <c r="F39" i="30"/>
  <c r="L40" i="30"/>
  <c r="J41" i="30"/>
  <c r="H42" i="30"/>
  <c r="F43" i="30"/>
  <c r="H98" i="30"/>
  <c r="F99" i="30"/>
  <c r="F101" i="30"/>
  <c r="F102" i="30"/>
  <c r="H104" i="30"/>
  <c r="H105" i="30"/>
  <c r="J107" i="30"/>
  <c r="J108" i="30"/>
  <c r="N119" i="30"/>
  <c r="L121" i="30"/>
  <c r="J122" i="30"/>
  <c r="L124" i="30"/>
  <c r="L125" i="30"/>
  <c r="F131" i="30"/>
  <c r="H142" i="30"/>
  <c r="F143" i="30"/>
  <c r="F145" i="30"/>
  <c r="F146" i="30"/>
  <c r="H148" i="30"/>
  <c r="H149" i="30"/>
  <c r="J151" i="30"/>
  <c r="J152" i="30"/>
  <c r="F165" i="30"/>
  <c r="F166" i="30"/>
  <c r="J167" i="30"/>
  <c r="L168" i="30"/>
  <c r="H171" i="30"/>
  <c r="J172" i="30"/>
  <c r="F175" i="30"/>
  <c r="N185" i="30"/>
  <c r="N186" i="30"/>
  <c r="F188" i="30"/>
  <c r="L189" i="30"/>
  <c r="H191" i="30"/>
  <c r="J193" i="30"/>
  <c r="F196" i="30"/>
  <c r="J207" i="30"/>
  <c r="F210" i="30"/>
  <c r="H213" i="30"/>
  <c r="J216" i="30"/>
  <c r="L219" i="30"/>
  <c r="F31" i="30"/>
  <c r="N31" i="30"/>
  <c r="J32" i="30"/>
  <c r="F33" i="30"/>
  <c r="N33" i="30"/>
  <c r="J34" i="30"/>
  <c r="H35" i="30"/>
  <c r="F36" i="30"/>
  <c r="L37" i="30"/>
  <c r="J38" i="30"/>
  <c r="H39" i="30"/>
  <c r="F40" i="30"/>
  <c r="L41" i="30"/>
  <c r="J42" i="30"/>
  <c r="H43" i="30"/>
  <c r="L97" i="30"/>
  <c r="J98" i="30"/>
  <c r="H100" i="30"/>
  <c r="H101" i="30"/>
  <c r="J103" i="30"/>
  <c r="J104" i="30"/>
  <c r="L106" i="30"/>
  <c r="L107" i="30"/>
  <c r="F119" i="30"/>
  <c r="N121" i="30"/>
  <c r="F127" i="30"/>
  <c r="F128" i="30"/>
  <c r="H130" i="30"/>
  <c r="H131" i="30"/>
  <c r="L141" i="30"/>
  <c r="J142" i="30"/>
  <c r="H144" i="30"/>
  <c r="H145" i="30"/>
  <c r="J147" i="30"/>
  <c r="J148" i="30"/>
  <c r="L150" i="30"/>
  <c r="L151" i="30"/>
  <c r="H163" i="30"/>
  <c r="H164" i="30"/>
  <c r="J166" i="30"/>
  <c r="L167" i="30"/>
  <c r="F169" i="30"/>
  <c r="H170" i="30"/>
  <c r="F174" i="30"/>
  <c r="J175" i="30"/>
  <c r="H187" i="30"/>
  <c r="L188" i="30"/>
  <c r="H190" i="30"/>
  <c r="F208" i="30"/>
  <c r="F214" i="30"/>
  <c r="H217" i="30"/>
  <c r="J234" i="30"/>
  <c r="J241" i="30"/>
  <c r="F273" i="30"/>
  <c r="F9" i="30"/>
  <c r="N9" i="30"/>
  <c r="J10" i="30"/>
  <c r="F11" i="30"/>
  <c r="N11" i="30"/>
  <c r="J12" i="30"/>
  <c r="H13" i="30"/>
  <c r="F14" i="30"/>
  <c r="L15" i="30"/>
  <c r="J16" i="30"/>
  <c r="H17" i="30"/>
  <c r="F18" i="30"/>
  <c r="L19" i="30"/>
  <c r="J20" i="30"/>
  <c r="H21" i="30"/>
  <c r="H53" i="30"/>
  <c r="H55" i="30"/>
  <c r="J57" i="30"/>
  <c r="H58" i="30"/>
  <c r="J61" i="30"/>
  <c r="H62" i="30"/>
  <c r="L98" i="30"/>
  <c r="J99" i="30"/>
  <c r="J101" i="30"/>
  <c r="J102" i="30"/>
  <c r="L104" i="30"/>
  <c r="L105" i="30"/>
  <c r="H119" i="30"/>
  <c r="F120" i="30"/>
  <c r="F125" i="30"/>
  <c r="F126" i="30"/>
  <c r="H128" i="30"/>
  <c r="H129" i="30"/>
  <c r="J131" i="30"/>
  <c r="L142" i="30"/>
  <c r="J143" i="30"/>
  <c r="J145" i="30"/>
  <c r="J146" i="30"/>
  <c r="L148" i="30"/>
  <c r="L149" i="30"/>
  <c r="J164" i="30"/>
  <c r="J165" i="30"/>
  <c r="L166" i="30"/>
  <c r="J170" i="30"/>
  <c r="L171" i="30"/>
  <c r="F173" i="30"/>
  <c r="H174" i="30"/>
  <c r="F185" i="30"/>
  <c r="F186" i="30"/>
  <c r="F192" i="30"/>
  <c r="H194" i="30"/>
  <c r="J197" i="30"/>
  <c r="L208" i="30"/>
  <c r="J211" i="30"/>
  <c r="J229" i="30"/>
  <c r="J274" i="30"/>
  <c r="H10" i="31"/>
  <c r="H31" i="30"/>
  <c r="L32" i="30"/>
  <c r="H33" i="30"/>
  <c r="L34" i="30"/>
  <c r="J35" i="30"/>
  <c r="H36" i="30"/>
  <c r="F37" i="30"/>
  <c r="L38" i="30"/>
  <c r="J39" i="30"/>
  <c r="H40" i="30"/>
  <c r="F41" i="30"/>
  <c r="L42" i="30"/>
  <c r="J43" i="30"/>
  <c r="N97" i="30"/>
  <c r="L99" i="30"/>
  <c r="J100" i="30"/>
  <c r="L102" i="30"/>
  <c r="L103" i="30"/>
  <c r="F109" i="30"/>
  <c r="H120" i="30"/>
  <c r="F121" i="30"/>
  <c r="F123" i="30"/>
  <c r="F124" i="30"/>
  <c r="H126" i="30"/>
  <c r="H127" i="30"/>
  <c r="J129" i="30"/>
  <c r="J130" i="30"/>
  <c r="N141" i="30"/>
  <c r="L143" i="30"/>
  <c r="J144" i="30"/>
  <c r="L146" i="30"/>
  <c r="L147" i="30"/>
  <c r="F153" i="30"/>
  <c r="J163" i="30"/>
  <c r="L164" i="30"/>
  <c r="L165" i="30"/>
  <c r="F168" i="30"/>
  <c r="H169" i="30"/>
  <c r="L170" i="30"/>
  <c r="J174" i="30"/>
  <c r="L175" i="30"/>
  <c r="H185" i="30"/>
  <c r="H186" i="30"/>
  <c r="J187" i="30"/>
  <c r="J190" i="30"/>
  <c r="H192" i="30"/>
  <c r="J194" i="30"/>
  <c r="L197" i="30"/>
  <c r="N208" i="30"/>
  <c r="L211" i="30"/>
  <c r="F218" i="30"/>
  <c r="F230" i="30"/>
  <c r="J259" i="30"/>
  <c r="N275" i="30"/>
  <c r="L12" i="30"/>
  <c r="J13" i="30"/>
  <c r="H14" i="30"/>
  <c r="F15" i="30"/>
  <c r="L16" i="30"/>
  <c r="J17" i="30"/>
  <c r="H18" i="30"/>
  <c r="F19" i="30"/>
  <c r="L20" i="30"/>
  <c r="J21" i="30"/>
  <c r="N98" i="30"/>
  <c r="L100" i="30"/>
  <c r="L101" i="30"/>
  <c r="F107" i="30"/>
  <c r="F108" i="30"/>
  <c r="J119" i="30"/>
  <c r="H121" i="30"/>
  <c r="F122" i="30"/>
  <c r="H124" i="30"/>
  <c r="H125" i="30"/>
  <c r="J127" i="30"/>
  <c r="J128" i="30"/>
  <c r="L130" i="30"/>
  <c r="L131" i="30"/>
  <c r="N142" i="30"/>
  <c r="L144" i="30"/>
  <c r="L145" i="30"/>
  <c r="F151" i="30"/>
  <c r="F152" i="30"/>
  <c r="L163" i="30"/>
  <c r="N165" i="30"/>
  <c r="H168" i="30"/>
  <c r="J169" i="30"/>
  <c r="F172" i="30"/>
  <c r="H173" i="30"/>
  <c r="L174" i="30"/>
  <c r="J186" i="30"/>
  <c r="L187" i="30"/>
  <c r="F189" i="30"/>
  <c r="L190" i="30"/>
  <c r="L192" i="30"/>
  <c r="F195" i="30"/>
  <c r="H209" i="30"/>
  <c r="H212" i="30"/>
  <c r="N230" i="30"/>
  <c r="L251" i="30"/>
  <c r="J277" i="30"/>
  <c r="J31" i="30"/>
  <c r="F32" i="30"/>
  <c r="N32" i="30"/>
  <c r="J33" i="30"/>
  <c r="F34" i="30"/>
  <c r="L35" i="30"/>
  <c r="J36" i="30"/>
  <c r="H37" i="30"/>
  <c r="F38" i="30"/>
  <c r="L39" i="30"/>
  <c r="J40" i="30"/>
  <c r="H41" i="30"/>
  <c r="F42" i="30"/>
  <c r="L43" i="30"/>
  <c r="F97" i="30"/>
  <c r="N99" i="30"/>
  <c r="F105" i="30"/>
  <c r="F106" i="30"/>
  <c r="H108" i="30"/>
  <c r="H109" i="30"/>
  <c r="L119" i="30"/>
  <c r="J120" i="30"/>
  <c r="H122" i="30"/>
  <c r="H123" i="30"/>
  <c r="J125" i="30"/>
  <c r="J126" i="30"/>
  <c r="L128" i="30"/>
  <c r="L129" i="30"/>
  <c r="F141" i="30"/>
  <c r="N143" i="30"/>
  <c r="F149" i="30"/>
  <c r="F150" i="30"/>
  <c r="H152" i="30"/>
  <c r="H153" i="30"/>
  <c r="N163" i="30"/>
  <c r="N164" i="30"/>
  <c r="F167" i="30"/>
  <c r="L169" i="30"/>
  <c r="H172" i="30"/>
  <c r="J173" i="30"/>
  <c r="J185" i="30"/>
  <c r="L186" i="30"/>
  <c r="J189" i="30"/>
  <c r="F191" i="30"/>
  <c r="H195" i="30"/>
  <c r="J209" i="30"/>
  <c r="J212" i="30"/>
  <c r="L215" i="30"/>
  <c r="J231" i="30"/>
  <c r="J252" i="30"/>
  <c r="L279" i="30"/>
  <c r="H16" i="31"/>
  <c r="L252" i="30"/>
  <c r="J254" i="30"/>
  <c r="F257" i="30"/>
  <c r="J263" i="30"/>
  <c r="H273" i="30"/>
  <c r="L274" i="30"/>
  <c r="H12" i="31"/>
  <c r="L18" i="31"/>
  <c r="J31" i="31"/>
  <c r="L194" i="30"/>
  <c r="J195" i="30"/>
  <c r="H196" i="30"/>
  <c r="F197" i="30"/>
  <c r="L207" i="30"/>
  <c r="H208" i="30"/>
  <c r="L209" i="30"/>
  <c r="H210" i="30"/>
  <c r="F211" i="30"/>
  <c r="L212" i="30"/>
  <c r="J213" i="30"/>
  <c r="H214" i="30"/>
  <c r="F215" i="30"/>
  <c r="L216" i="30"/>
  <c r="J217" i="30"/>
  <c r="H218" i="30"/>
  <c r="F219" i="30"/>
  <c r="L229" i="30"/>
  <c r="H230" i="30"/>
  <c r="L231" i="30"/>
  <c r="N251" i="30"/>
  <c r="N252" i="30"/>
  <c r="L253" i="30"/>
  <c r="L254" i="30"/>
  <c r="J258" i="30"/>
  <c r="F261" i="30"/>
  <c r="F278" i="30"/>
  <c r="H282" i="30"/>
  <c r="L14" i="31"/>
  <c r="F21" i="31"/>
  <c r="F256" i="30"/>
  <c r="L258" i="30"/>
  <c r="J262" i="30"/>
  <c r="H278" i="30"/>
  <c r="J280" i="30"/>
  <c r="L284" i="30"/>
  <c r="F17" i="31"/>
  <c r="L35" i="31"/>
  <c r="L38" i="31"/>
  <c r="F187" i="30"/>
  <c r="N187" i="30"/>
  <c r="J188" i="30"/>
  <c r="H189" i="30"/>
  <c r="F190" i="30"/>
  <c r="L191" i="30"/>
  <c r="J192" i="30"/>
  <c r="H193" i="30"/>
  <c r="F194" i="30"/>
  <c r="L195" i="30"/>
  <c r="J196" i="30"/>
  <c r="H197" i="30"/>
  <c r="F207" i="30"/>
  <c r="N207" i="30"/>
  <c r="J208" i="30"/>
  <c r="F209" i="30"/>
  <c r="N209" i="30"/>
  <c r="J210" i="30"/>
  <c r="H211" i="30"/>
  <c r="F212" i="30"/>
  <c r="F229" i="30"/>
  <c r="F251" i="30"/>
  <c r="F252" i="30"/>
  <c r="N253" i="30"/>
  <c r="F255" i="30"/>
  <c r="H256" i="30"/>
  <c r="F260" i="30"/>
  <c r="L262" i="30"/>
  <c r="N273" i="30"/>
  <c r="F275" i="30"/>
  <c r="J276" i="30"/>
  <c r="L280" i="30"/>
  <c r="F13" i="31"/>
  <c r="J19" i="31"/>
  <c r="T8" i="38"/>
  <c r="H251" i="30"/>
  <c r="L257" i="30"/>
  <c r="H260" i="30"/>
  <c r="L285" i="30"/>
  <c r="H275" i="30"/>
  <c r="L276" i="30"/>
  <c r="F283" i="30"/>
  <c r="L9" i="31"/>
  <c r="J15" i="31"/>
  <c r="H229" i="30"/>
  <c r="J251" i="30"/>
  <c r="H252" i="30"/>
  <c r="F253" i="30"/>
  <c r="H255" i="30"/>
  <c r="L261" i="30"/>
  <c r="F279" i="30"/>
  <c r="H281" i="30"/>
  <c r="J285" i="30"/>
  <c r="L11" i="31"/>
  <c r="L32" i="31"/>
  <c r="L263" i="30"/>
  <c r="H253" i="30"/>
  <c r="H254" i="30"/>
  <c r="J255" i="30"/>
  <c r="H259" i="30"/>
  <c r="H277" i="30"/>
  <c r="J281" i="30"/>
  <c r="H20" i="31"/>
  <c r="N32" i="31"/>
  <c r="L34" i="31"/>
  <c r="AB9" i="35"/>
  <c r="F9" i="31"/>
  <c r="N9" i="31"/>
  <c r="J10" i="31"/>
  <c r="F11" i="31"/>
  <c r="N11" i="31"/>
  <c r="J12" i="31"/>
  <c r="H13" i="31"/>
  <c r="F14" i="31"/>
  <c r="L15" i="31"/>
  <c r="J16" i="31"/>
  <c r="H17" i="31"/>
  <c r="F18" i="31"/>
  <c r="L19" i="31"/>
  <c r="J20" i="31"/>
  <c r="H21" i="31"/>
  <c r="AB8" i="35"/>
  <c r="H9" i="31"/>
  <c r="L10" i="31"/>
  <c r="H11" i="31"/>
  <c r="L12" i="31"/>
  <c r="J13" i="31"/>
  <c r="H14" i="31"/>
  <c r="F15" i="31"/>
  <c r="L16" i="31"/>
  <c r="J17" i="31"/>
  <c r="H18" i="31"/>
  <c r="F19" i="31"/>
  <c r="L20" i="31"/>
  <c r="J21" i="31"/>
  <c r="L39" i="31"/>
  <c r="L43" i="31"/>
  <c r="L75" i="31"/>
  <c r="L77" i="31"/>
  <c r="L80" i="31"/>
  <c r="L84" i="31"/>
  <c r="F87" i="31"/>
  <c r="N9" i="33"/>
  <c r="J9" i="31"/>
  <c r="F10" i="31"/>
  <c r="N10" i="31"/>
  <c r="J11" i="31"/>
  <c r="F12" i="31"/>
  <c r="L13" i="31"/>
  <c r="J14" i="31"/>
  <c r="H15" i="31"/>
  <c r="F16" i="31"/>
  <c r="L17" i="31"/>
  <c r="J18" i="31"/>
  <c r="H19" i="31"/>
  <c r="F20" i="31"/>
  <c r="L21" i="31"/>
  <c r="D11" i="37"/>
  <c r="F254" i="30"/>
  <c r="AB15" i="35"/>
  <c r="N8" i="35"/>
  <c r="I125" i="37"/>
  <c r="O126" i="37"/>
  <c r="N126" i="37"/>
  <c r="M126" i="37"/>
  <c r="L126" i="37"/>
  <c r="S12" i="39"/>
  <c r="R12" i="39"/>
  <c r="Q12" i="39"/>
  <c r="P12" i="39"/>
  <c r="I145" i="42"/>
  <c r="I30" i="35"/>
  <c r="H30" i="35"/>
  <c r="W33" i="35"/>
  <c r="V33" i="35"/>
  <c r="Q6" i="37"/>
  <c r="O6" i="37"/>
  <c r="R6" i="37"/>
  <c r="P6" i="37"/>
  <c r="J12" i="38"/>
  <c r="I12" i="38"/>
  <c r="H12" i="38"/>
  <c r="J7" i="38"/>
  <c r="M7" i="37"/>
  <c r="L7" i="37"/>
  <c r="K7" i="37"/>
  <c r="O8" i="37"/>
  <c r="S8" i="37"/>
  <c r="R8" i="37"/>
  <c r="Q8" i="37"/>
  <c r="P8" i="37"/>
  <c r="T8" i="37"/>
  <c r="J8" i="38"/>
  <c r="I8" i="38"/>
  <c r="H8" i="38"/>
  <c r="G6" i="37"/>
  <c r="H6" i="37"/>
  <c r="Q7" i="37"/>
  <c r="O7" i="37"/>
  <c r="T7" i="37"/>
  <c r="S7" i="37"/>
  <c r="R7" i="37"/>
  <c r="P7" i="37"/>
  <c r="D129" i="37"/>
  <c r="K134" i="38"/>
  <c r="O134" i="38"/>
  <c r="N134" i="38"/>
  <c r="AB10" i="35"/>
  <c r="I32" i="35"/>
  <c r="H32" i="35"/>
  <c r="I9" i="37"/>
  <c r="H9" i="37"/>
  <c r="G9" i="37"/>
  <c r="F11" i="37"/>
  <c r="K10" i="37"/>
  <c r="M10" i="37"/>
  <c r="L10" i="37"/>
  <c r="T12" i="38"/>
  <c r="S12" i="38"/>
  <c r="R12" i="38"/>
  <c r="Q12" i="38"/>
  <c r="P12" i="38"/>
  <c r="N6" i="39"/>
  <c r="G8" i="37"/>
  <c r="I8" i="37"/>
  <c r="H8" i="37"/>
  <c r="M9" i="37"/>
  <c r="K9" i="37"/>
  <c r="L9" i="37"/>
  <c r="J11" i="37"/>
  <c r="AA19" i="38"/>
  <c r="T7" i="38"/>
  <c r="H11" i="38"/>
  <c r="J11" i="38"/>
  <c r="I11" i="38"/>
  <c r="O135" i="38"/>
  <c r="N135" i="38"/>
  <c r="M135" i="38"/>
  <c r="L135" i="38"/>
  <c r="K135" i="38"/>
  <c r="I7" i="37"/>
  <c r="G7" i="37"/>
  <c r="H7" i="37"/>
  <c r="O124" i="37"/>
  <c r="N124" i="37"/>
  <c r="M124" i="37"/>
  <c r="L124" i="37"/>
  <c r="I8" i="39"/>
  <c r="M8" i="39"/>
  <c r="H8" i="39"/>
  <c r="S9" i="37"/>
  <c r="Q9" i="37"/>
  <c r="P9" i="37"/>
  <c r="O9" i="37"/>
  <c r="N11" i="37"/>
  <c r="T9" i="37"/>
  <c r="R9" i="37"/>
  <c r="I128" i="37"/>
  <c r="P11" i="38"/>
  <c r="T11" i="38"/>
  <c r="S11" i="38"/>
  <c r="R11" i="38"/>
  <c r="Q11" i="38"/>
  <c r="H137" i="38"/>
  <c r="G137" i="38"/>
  <c r="L6" i="37"/>
  <c r="K6" i="37"/>
  <c r="I127" i="37"/>
  <c r="F129" i="37"/>
  <c r="I137" i="39"/>
  <c r="H137" i="39"/>
  <c r="G137" i="39"/>
  <c r="O138" i="39"/>
  <c r="N138" i="39"/>
  <c r="M138" i="39"/>
  <c r="L138" i="39"/>
  <c r="M8" i="37"/>
  <c r="K8" i="37"/>
  <c r="L8" i="37"/>
  <c r="I10" i="37"/>
  <c r="G10" i="37"/>
  <c r="H10" i="37"/>
  <c r="S10" i="37"/>
  <c r="Q10" i="37"/>
  <c r="O10" i="37"/>
  <c r="R10" i="37"/>
  <c r="P10" i="37"/>
  <c r="T10" i="37"/>
  <c r="O128" i="37"/>
  <c r="M128" i="37"/>
  <c r="L128" i="37"/>
  <c r="N128" i="37"/>
  <c r="M11" i="38"/>
  <c r="L11" i="38"/>
  <c r="N9" i="39"/>
  <c r="I11" i="39"/>
  <c r="H11" i="39"/>
  <c r="H143" i="41"/>
  <c r="G143" i="41"/>
  <c r="I126" i="37"/>
  <c r="J6" i="38"/>
  <c r="T6" i="38"/>
  <c r="J10" i="38"/>
  <c r="R10" i="38"/>
  <c r="AA20" i="38"/>
  <c r="T10" i="38"/>
  <c r="S10" i="38"/>
  <c r="L12" i="38"/>
  <c r="M12" i="38"/>
  <c r="M137" i="38"/>
  <c r="L137" i="38"/>
  <c r="O137" i="38"/>
  <c r="N137" i="38"/>
  <c r="K137" i="38"/>
  <c r="O138" i="38"/>
  <c r="N138" i="38"/>
  <c r="M138" i="38"/>
  <c r="L138" i="38"/>
  <c r="K138" i="38"/>
  <c r="N10" i="39"/>
  <c r="I12" i="39"/>
  <c r="H12" i="39"/>
  <c r="O136" i="39"/>
  <c r="N136" i="39"/>
  <c r="M136" i="39"/>
  <c r="L136" i="39"/>
  <c r="S10" i="40"/>
  <c r="R10" i="40"/>
  <c r="I137" i="40"/>
  <c r="H137" i="40"/>
  <c r="G137" i="40"/>
  <c r="I141" i="43"/>
  <c r="H141" i="43"/>
  <c r="G141" i="43"/>
  <c r="C11" i="37"/>
  <c r="I12" i="40"/>
  <c r="H12" i="40"/>
  <c r="S11" i="39"/>
  <c r="P11" i="39"/>
  <c r="R11" i="39"/>
  <c r="Q11" i="39"/>
  <c r="I134" i="39"/>
  <c r="H134" i="39"/>
  <c r="G134" i="39"/>
  <c r="E11" i="37"/>
  <c r="H136" i="38"/>
  <c r="G136" i="38"/>
  <c r="N135" i="39"/>
  <c r="M135" i="39"/>
  <c r="L135" i="39"/>
  <c r="O135" i="39"/>
  <c r="M137" i="42"/>
  <c r="L137" i="42"/>
  <c r="I135" i="40"/>
  <c r="G135" i="40"/>
  <c r="H135" i="40"/>
  <c r="F7" i="43"/>
  <c r="I136" i="43"/>
  <c r="H136" i="43"/>
  <c r="K136" i="43" s="1"/>
  <c r="G136" i="43"/>
  <c r="I11" i="40"/>
  <c r="H11" i="40"/>
  <c r="S11" i="40"/>
  <c r="R11" i="40"/>
  <c r="Q11" i="40"/>
  <c r="P11" i="40"/>
  <c r="O136" i="40"/>
  <c r="N136" i="40"/>
  <c r="M136" i="40"/>
  <c r="L136" i="40"/>
  <c r="S12" i="40"/>
  <c r="R12" i="40"/>
  <c r="Q12" i="40"/>
  <c r="P12" i="40"/>
  <c r="I134" i="40"/>
  <c r="H134" i="40"/>
  <c r="G134" i="40"/>
  <c r="N138" i="40"/>
  <c r="M138" i="40"/>
  <c r="L138" i="40"/>
  <c r="O138" i="40"/>
  <c r="N6" i="41"/>
  <c r="F14" i="42"/>
  <c r="N11" i="39"/>
  <c r="M11" i="39"/>
  <c r="L11" i="39"/>
  <c r="I136" i="39"/>
  <c r="H136" i="39"/>
  <c r="G136" i="39"/>
  <c r="M135" i="40"/>
  <c r="L135" i="40"/>
  <c r="O135" i="40"/>
  <c r="N135" i="40"/>
  <c r="O142" i="41"/>
  <c r="N142" i="41"/>
  <c r="H138" i="38"/>
  <c r="G138" i="38"/>
  <c r="L137" i="39"/>
  <c r="O137" i="39"/>
  <c r="N137" i="39"/>
  <c r="M137" i="39"/>
  <c r="M11" i="40"/>
  <c r="L11" i="40"/>
  <c r="H136" i="40"/>
  <c r="G136" i="40"/>
  <c r="I136" i="40"/>
  <c r="G135" i="38"/>
  <c r="H135" i="38"/>
  <c r="L12" i="39"/>
  <c r="N12" i="39"/>
  <c r="M12" i="39"/>
  <c r="G138" i="39"/>
  <c r="H138" i="39"/>
  <c r="I138" i="39"/>
  <c r="O137" i="40"/>
  <c r="M137" i="40"/>
  <c r="L137" i="40"/>
  <c r="N137" i="40"/>
  <c r="D11" i="45"/>
  <c r="O136" i="38"/>
  <c r="N136" i="38"/>
  <c r="M136" i="38"/>
  <c r="L136" i="38"/>
  <c r="K136" i="38"/>
  <c r="I135" i="39"/>
  <c r="H135" i="39"/>
  <c r="G135" i="39"/>
  <c r="M12" i="40"/>
  <c r="L12" i="40"/>
  <c r="H138" i="40"/>
  <c r="G138" i="40"/>
  <c r="I138" i="40"/>
  <c r="J7" i="42"/>
  <c r="I7" i="42"/>
  <c r="H7" i="42"/>
  <c r="T7" i="42"/>
  <c r="S7" i="42"/>
  <c r="R7" i="42"/>
  <c r="Q7" i="42"/>
  <c r="P7" i="42"/>
  <c r="F8" i="42"/>
  <c r="N9" i="42"/>
  <c r="M9" i="42"/>
  <c r="L9" i="42"/>
  <c r="O145" i="42"/>
  <c r="N145" i="42"/>
  <c r="M145" i="42"/>
  <c r="L145" i="42"/>
  <c r="G140" i="43"/>
  <c r="H140" i="43"/>
  <c r="K140" i="43" s="1"/>
  <c r="I140" i="43"/>
  <c r="D15" i="45"/>
  <c r="N10" i="42"/>
  <c r="M10" i="42"/>
  <c r="L10" i="42"/>
  <c r="N11" i="42"/>
  <c r="M11" i="42"/>
  <c r="L11" i="42"/>
  <c r="F13" i="42"/>
  <c r="R13" i="42"/>
  <c r="Q13" i="42"/>
  <c r="T13" i="42"/>
  <c r="S13" i="42"/>
  <c r="P13" i="42"/>
  <c r="N15" i="42"/>
  <c r="M15" i="42"/>
  <c r="L15" i="42"/>
  <c r="M141" i="42"/>
  <c r="L141" i="42"/>
  <c r="J7" i="43"/>
  <c r="I7" i="43"/>
  <c r="H7" i="43"/>
  <c r="F8" i="43"/>
  <c r="T11" i="43"/>
  <c r="S11" i="43"/>
  <c r="R11" i="43"/>
  <c r="Q11" i="43"/>
  <c r="P11" i="43"/>
  <c r="J15" i="43"/>
  <c r="I15" i="43"/>
  <c r="H15" i="43"/>
  <c r="I139" i="43"/>
  <c r="G139" i="43"/>
  <c r="H139" i="43"/>
  <c r="K139" i="43" s="1"/>
  <c r="D19" i="45"/>
  <c r="C16" i="42"/>
  <c r="K16" i="42"/>
  <c r="N6" i="42"/>
  <c r="M6" i="42"/>
  <c r="L6" i="42"/>
  <c r="J8" i="42"/>
  <c r="I8" i="42"/>
  <c r="H8" i="42"/>
  <c r="S8" i="42"/>
  <c r="R8" i="42"/>
  <c r="Q8" i="42"/>
  <c r="P8" i="42"/>
  <c r="T8" i="42"/>
  <c r="F9" i="42"/>
  <c r="I136" i="42"/>
  <c r="N9" i="43"/>
  <c r="M9" i="43"/>
  <c r="L9" i="43"/>
  <c r="D10" i="44"/>
  <c r="D16" i="42"/>
  <c r="F12" i="42"/>
  <c r="T12" i="42"/>
  <c r="S12" i="42"/>
  <c r="R12" i="42"/>
  <c r="Q12" i="42"/>
  <c r="P12" i="42"/>
  <c r="J13" i="42"/>
  <c r="I13" i="42"/>
  <c r="H13" i="42"/>
  <c r="N14" i="42"/>
  <c r="M14" i="42"/>
  <c r="L14" i="42"/>
  <c r="R15" i="42"/>
  <c r="Q15" i="42"/>
  <c r="P15" i="42"/>
  <c r="T15" i="42"/>
  <c r="S15" i="42"/>
  <c r="T6" i="43"/>
  <c r="O16" i="43"/>
  <c r="S6" i="43"/>
  <c r="R6" i="43"/>
  <c r="Q6" i="43"/>
  <c r="P6" i="43"/>
  <c r="D14" i="44"/>
  <c r="D8" i="46"/>
  <c r="F6" i="42"/>
  <c r="E16" i="42"/>
  <c r="F16" i="42" s="1"/>
  <c r="M7" i="42"/>
  <c r="L7" i="42"/>
  <c r="N7" i="42"/>
  <c r="I9" i="42"/>
  <c r="H9" i="42"/>
  <c r="J9" i="42"/>
  <c r="Q9" i="42"/>
  <c r="P9" i="42"/>
  <c r="T9" i="42"/>
  <c r="S9" i="42"/>
  <c r="R9" i="42"/>
  <c r="F10" i="42"/>
  <c r="F11" i="42"/>
  <c r="Q11" i="42"/>
  <c r="P11" i="42"/>
  <c r="T11" i="42"/>
  <c r="S11" i="42"/>
  <c r="R11" i="42"/>
  <c r="F12" i="43"/>
  <c r="T15" i="43"/>
  <c r="S15" i="43"/>
  <c r="R15" i="43"/>
  <c r="Q15" i="43"/>
  <c r="P15" i="43"/>
  <c r="D18" i="44"/>
  <c r="D12" i="46"/>
  <c r="P10" i="42"/>
  <c r="Q10" i="42"/>
  <c r="T10" i="42"/>
  <c r="S10" i="42"/>
  <c r="R10" i="42"/>
  <c r="H11" i="42"/>
  <c r="J11" i="42"/>
  <c r="I11" i="42"/>
  <c r="H12" i="42"/>
  <c r="J12" i="42"/>
  <c r="I12" i="42"/>
  <c r="L13" i="42"/>
  <c r="N13" i="42"/>
  <c r="M13" i="42"/>
  <c r="H15" i="42"/>
  <c r="J15" i="42"/>
  <c r="I15" i="42"/>
  <c r="I137" i="42"/>
  <c r="I138" i="42"/>
  <c r="I141" i="42"/>
  <c r="T7" i="43"/>
  <c r="S7" i="43"/>
  <c r="R7" i="43"/>
  <c r="Q7" i="43"/>
  <c r="P7" i="43"/>
  <c r="N13" i="43"/>
  <c r="M13" i="43"/>
  <c r="L13" i="43"/>
  <c r="D16" i="46"/>
  <c r="G16" i="42"/>
  <c r="J6" i="42"/>
  <c r="I6" i="42"/>
  <c r="H6" i="42"/>
  <c r="T6" i="42"/>
  <c r="S6" i="42"/>
  <c r="O16" i="42"/>
  <c r="R6" i="42"/>
  <c r="Q6" i="42"/>
  <c r="P6" i="42"/>
  <c r="F7" i="42"/>
  <c r="N8" i="42"/>
  <c r="M8" i="42"/>
  <c r="L8" i="42"/>
  <c r="H10" i="42"/>
  <c r="J10" i="42"/>
  <c r="I10" i="42"/>
  <c r="M136" i="42"/>
  <c r="L136" i="42"/>
  <c r="G16" i="43"/>
  <c r="J6" i="43"/>
  <c r="I6" i="43"/>
  <c r="H6" i="43"/>
  <c r="J11" i="43"/>
  <c r="I11" i="43"/>
  <c r="H11" i="43"/>
  <c r="E146" i="43"/>
  <c r="D20" i="46"/>
  <c r="N8" i="43"/>
  <c r="M8" i="43"/>
  <c r="L8" i="43"/>
  <c r="J10" i="43"/>
  <c r="I10" i="43"/>
  <c r="H10" i="43"/>
  <c r="T10" i="43"/>
  <c r="S10" i="43"/>
  <c r="R10" i="43"/>
  <c r="Q10" i="43"/>
  <c r="P10" i="43"/>
  <c r="F11" i="43"/>
  <c r="L12" i="43"/>
  <c r="N12" i="43"/>
  <c r="M12" i="43"/>
  <c r="J14" i="43"/>
  <c r="I14" i="43"/>
  <c r="H14" i="43"/>
  <c r="T14" i="43"/>
  <c r="S14" i="43"/>
  <c r="Q14" i="43"/>
  <c r="P14" i="43"/>
  <c r="R14" i="43"/>
  <c r="F15" i="43"/>
  <c r="H142" i="43"/>
  <c r="K142" i="43" s="1"/>
  <c r="G142" i="43"/>
  <c r="I142" i="43"/>
  <c r="D9" i="44"/>
  <c r="D13" i="44"/>
  <c r="D17" i="44"/>
  <c r="D21" i="44"/>
  <c r="D10" i="45"/>
  <c r="D14" i="45"/>
  <c r="D18" i="45"/>
  <c r="D11" i="46"/>
  <c r="D15" i="46"/>
  <c r="D19" i="46"/>
  <c r="I144" i="43"/>
  <c r="H144" i="43"/>
  <c r="K144" i="43" s="1"/>
  <c r="G144" i="43"/>
  <c r="L12" i="42"/>
  <c r="N12" i="42"/>
  <c r="M12" i="42"/>
  <c r="H14" i="42"/>
  <c r="J14" i="42"/>
  <c r="I14" i="42"/>
  <c r="P14" i="42"/>
  <c r="T14" i="42"/>
  <c r="S14" i="42"/>
  <c r="R14" i="42"/>
  <c r="Q14" i="42"/>
  <c r="F15" i="42"/>
  <c r="C16" i="43"/>
  <c r="M6" i="43"/>
  <c r="L6" i="43"/>
  <c r="K16" i="43"/>
  <c r="N6" i="43"/>
  <c r="J8" i="43"/>
  <c r="I8" i="43"/>
  <c r="H8" i="43"/>
  <c r="R8" i="43"/>
  <c r="Q8" i="43"/>
  <c r="P8" i="43"/>
  <c r="S8" i="43"/>
  <c r="T8" i="43"/>
  <c r="F9" i="43"/>
  <c r="N10" i="43"/>
  <c r="M10" i="43"/>
  <c r="L10" i="43"/>
  <c r="J12" i="43"/>
  <c r="I12" i="43"/>
  <c r="H12" i="43"/>
  <c r="R12" i="43"/>
  <c r="Q12" i="43"/>
  <c r="P12" i="43"/>
  <c r="S12" i="43"/>
  <c r="T12" i="43"/>
  <c r="F13" i="43"/>
  <c r="N14" i="43"/>
  <c r="M14" i="43"/>
  <c r="L14" i="43"/>
  <c r="D16" i="43"/>
  <c r="D11" i="44"/>
  <c r="D15" i="44"/>
  <c r="D19" i="44"/>
  <c r="D8" i="45"/>
  <c r="D12" i="45"/>
  <c r="D16" i="45"/>
  <c r="D20" i="45"/>
  <c r="D9" i="46"/>
  <c r="D13" i="46"/>
  <c r="D17" i="46"/>
  <c r="D21" i="46"/>
  <c r="F6" i="43"/>
  <c r="E16" i="43"/>
  <c r="F16" i="43" s="1"/>
  <c r="L7" i="43"/>
  <c r="N7" i="43"/>
  <c r="M7" i="43"/>
  <c r="H9" i="43"/>
  <c r="I9" i="43"/>
  <c r="J9" i="43"/>
  <c r="P9" i="43"/>
  <c r="Q9" i="43"/>
  <c r="T9" i="43"/>
  <c r="S9" i="43"/>
  <c r="R9" i="43"/>
  <c r="F10" i="43"/>
  <c r="L11" i="43"/>
  <c r="M11" i="43"/>
  <c r="N11" i="43"/>
  <c r="H13" i="43"/>
  <c r="I13" i="43"/>
  <c r="J13" i="43"/>
  <c r="P13" i="43"/>
  <c r="Q13" i="43"/>
  <c r="T13" i="43"/>
  <c r="S13" i="43"/>
  <c r="R13" i="43"/>
  <c r="F14" i="43"/>
  <c r="L15" i="43"/>
  <c r="M15" i="43"/>
  <c r="N15" i="43"/>
  <c r="I137" i="43"/>
  <c r="G137" i="43"/>
  <c r="H137" i="43"/>
  <c r="K137" i="43" s="1"/>
  <c r="I145" i="43"/>
  <c r="H145" i="43"/>
  <c r="K145" i="43" s="1"/>
  <c r="G145" i="43"/>
  <c r="D8" i="44"/>
  <c r="D12" i="44"/>
  <c r="D16" i="44"/>
  <c r="D20" i="44"/>
  <c r="D9" i="45"/>
  <c r="D13" i="45"/>
  <c r="D17" i="45"/>
  <c r="D21" i="45"/>
  <c r="D10" i="46"/>
  <c r="D14" i="46"/>
  <c r="D18" i="46"/>
  <c r="L31" i="2"/>
  <c r="J6" i="2"/>
  <c r="J56" i="2"/>
  <c r="K79" i="3"/>
  <c r="L6" i="5"/>
  <c r="T6" i="5"/>
  <c r="V6" i="5"/>
  <c r="K6" i="3"/>
  <c r="K6" i="2"/>
  <c r="K56" i="2"/>
  <c r="L79" i="3"/>
  <c r="M6" i="5"/>
  <c r="U6" i="5"/>
  <c r="J31" i="2"/>
  <c r="S6" i="6"/>
  <c r="R6" i="6"/>
  <c r="K31" i="2"/>
  <c r="J6" i="3"/>
  <c r="I6" i="5"/>
  <c r="Q6" i="6"/>
  <c r="U5" i="12"/>
  <c r="V5" i="12"/>
  <c r="T5" i="12"/>
  <c r="S5" i="12"/>
  <c r="L7" i="19"/>
  <c r="K6" i="6"/>
  <c r="J6" i="6"/>
  <c r="L6" i="3"/>
  <c r="K6" i="5"/>
  <c r="S6" i="5"/>
  <c r="I6" i="6"/>
  <c r="W7" i="17"/>
  <c r="V7" i="17"/>
  <c r="I6" i="13"/>
  <c r="J6" i="13"/>
  <c r="U6" i="13"/>
  <c r="T9" i="14"/>
  <c r="I5" i="12"/>
  <c r="X7" i="15"/>
  <c r="I7" i="15"/>
  <c r="J7" i="15"/>
  <c r="I7" i="16"/>
  <c r="M7" i="15"/>
  <c r="W7" i="16"/>
  <c r="K7" i="17"/>
  <c r="X7" i="19"/>
  <c r="V7" i="19"/>
  <c r="P7" i="19"/>
  <c r="X6" i="18"/>
  <c r="F7" i="19"/>
  <c r="R7" i="19"/>
  <c r="I6" i="18"/>
  <c r="Q6" i="18"/>
  <c r="Y6" i="18"/>
  <c r="H7" i="19"/>
  <c r="J6" i="18"/>
  <c r="R6" i="18"/>
  <c r="J7" i="19"/>
  <c r="Q8" i="21"/>
  <c r="R8" i="21"/>
  <c r="L7" i="22"/>
  <c r="K7" i="22"/>
  <c r="J7" i="22"/>
  <c r="W7" i="22"/>
  <c r="V7" i="22"/>
  <c r="J6" i="26"/>
  <c r="I6" i="26"/>
  <c r="K6" i="26"/>
  <c r="N74" i="30"/>
  <c r="K6" i="27"/>
  <c r="I6" i="27"/>
  <c r="J6" i="27"/>
  <c r="L6" i="28"/>
  <c r="J6" i="28"/>
  <c r="F8" i="30"/>
  <c r="L52" i="30"/>
  <c r="N52" i="30"/>
  <c r="H8" i="30"/>
  <c r="K6" i="28"/>
  <c r="J8" i="30"/>
  <c r="J206" i="30"/>
  <c r="H206" i="30"/>
  <c r="L30" i="30"/>
  <c r="F206" i="30"/>
  <c r="F52" i="30"/>
  <c r="H74" i="30"/>
  <c r="F30" i="30"/>
  <c r="F96" i="30"/>
  <c r="N118" i="30"/>
  <c r="F140" i="30"/>
  <c r="N162" i="30"/>
  <c r="F228" i="30"/>
  <c r="J74" i="31"/>
  <c r="H74" i="31"/>
  <c r="H118" i="30"/>
  <c r="H162" i="30"/>
  <c r="N184" i="30"/>
  <c r="F250" i="30"/>
  <c r="L272" i="30"/>
  <c r="L96" i="31"/>
  <c r="J96" i="31"/>
  <c r="H8" i="31"/>
  <c r="H52" i="31"/>
  <c r="F52" i="31"/>
  <c r="N30" i="31"/>
  <c r="N30" i="33"/>
  <c r="N8" i="33"/>
  <c r="H30" i="31"/>
  <c r="F30" i="31"/>
  <c r="D30" i="31"/>
  <c r="H123" i="37"/>
  <c r="G123" i="37"/>
  <c r="J30" i="31"/>
  <c r="M95" i="33"/>
  <c r="N96" i="33" s="1"/>
  <c r="M73" i="33"/>
  <c r="M51" i="33"/>
  <c r="AT7" i="35"/>
  <c r="M95" i="31"/>
  <c r="N96" i="31" s="1"/>
  <c r="M73" i="31"/>
  <c r="N74" i="31" s="1"/>
  <c r="N8" i="31"/>
  <c r="AU7" i="35"/>
  <c r="AK7" i="35"/>
  <c r="AJ7" i="35"/>
  <c r="H7" i="35"/>
  <c r="AL7" i="35"/>
  <c r="AL29" i="35"/>
  <c r="AK29" i="35"/>
  <c r="L5" i="38"/>
  <c r="Q5" i="38"/>
  <c r="N5" i="38"/>
  <c r="H135" i="42"/>
  <c r="G135" i="42"/>
  <c r="V7" i="35"/>
  <c r="I5" i="37"/>
  <c r="G5" i="37"/>
  <c r="S5" i="39"/>
  <c r="AS7" i="35"/>
  <c r="AR7" i="35"/>
  <c r="I5" i="38"/>
  <c r="F5" i="38"/>
  <c r="M5" i="37"/>
  <c r="L5" i="37"/>
  <c r="K5" i="37"/>
  <c r="V29" i="35"/>
  <c r="Q5" i="37"/>
  <c r="O5" i="37"/>
  <c r="T5" i="37"/>
  <c r="S5" i="37"/>
  <c r="H29" i="35"/>
  <c r="W29" i="35"/>
  <c r="P5" i="37"/>
  <c r="O133" i="38"/>
  <c r="R5" i="39"/>
  <c r="O133" i="39"/>
  <c r="N133" i="39"/>
  <c r="M133" i="39"/>
  <c r="N5" i="40"/>
  <c r="I133" i="38"/>
  <c r="H133" i="38"/>
  <c r="K133" i="39"/>
  <c r="L5" i="40"/>
  <c r="H5" i="38"/>
  <c r="P5" i="38"/>
  <c r="G133" i="38"/>
  <c r="F5" i="39"/>
  <c r="L133" i="39"/>
  <c r="M5" i="40"/>
  <c r="R5" i="40"/>
  <c r="L123" i="37"/>
  <c r="R5" i="38"/>
  <c r="K133" i="38"/>
  <c r="P5" i="39"/>
  <c r="S5" i="40"/>
  <c r="F5" i="40"/>
  <c r="O133" i="40"/>
  <c r="N133" i="40"/>
  <c r="M133" i="40"/>
  <c r="L133" i="40"/>
  <c r="K133" i="40"/>
  <c r="N123" i="37"/>
  <c r="M133" i="38"/>
  <c r="S5" i="41"/>
  <c r="I135" i="41"/>
  <c r="H135" i="41"/>
  <c r="G135" i="41"/>
  <c r="F5" i="41"/>
  <c r="N5" i="41"/>
  <c r="H5" i="39"/>
  <c r="L135" i="41"/>
  <c r="I5" i="39"/>
  <c r="Q5" i="39"/>
  <c r="G133" i="39"/>
  <c r="H5" i="40"/>
  <c r="P5" i="40"/>
  <c r="H5" i="41"/>
  <c r="P5" i="41"/>
  <c r="I5" i="40"/>
  <c r="Q5" i="40"/>
  <c r="I5" i="41"/>
  <c r="Q5" i="41"/>
  <c r="O135" i="41"/>
  <c r="S5" i="42"/>
  <c r="I135" i="42"/>
  <c r="O135" i="42"/>
  <c r="P5" i="43"/>
  <c r="L5" i="42"/>
  <c r="T5" i="42"/>
  <c r="R5" i="43"/>
  <c r="O135" i="43"/>
  <c r="N135" i="43"/>
  <c r="M135" i="43"/>
  <c r="K135" i="41"/>
  <c r="K135" i="43"/>
  <c r="N5" i="43"/>
  <c r="M5" i="43"/>
  <c r="L135" i="43"/>
  <c r="M135" i="41"/>
  <c r="L5" i="43"/>
  <c r="G135" i="43"/>
  <c r="U21" i="12"/>
  <c r="U29" i="12"/>
  <c r="U37" i="12"/>
  <c r="U45" i="12"/>
  <c r="U55" i="12"/>
  <c r="F62" i="13"/>
  <c r="U134" i="18"/>
  <c r="H20" i="13"/>
  <c r="C9" i="16"/>
  <c r="U16" i="12"/>
  <c r="U24" i="12"/>
  <c r="U32" i="12"/>
  <c r="U40" i="12"/>
  <c r="U48" i="12"/>
  <c r="T20" i="13"/>
  <c r="E49" i="15"/>
  <c r="F105" i="16"/>
  <c r="C37" i="17"/>
  <c r="P31" i="19"/>
  <c r="E133" i="16"/>
  <c r="M118" i="18"/>
  <c r="G91" i="16"/>
  <c r="D119" i="16"/>
  <c r="V92" i="18"/>
  <c r="D53" i="12"/>
  <c r="C163" i="14"/>
  <c r="C135" i="14"/>
  <c r="D104" i="13"/>
  <c r="C105" i="15"/>
  <c r="U57" i="12"/>
  <c r="E62" i="13"/>
  <c r="D119" i="15"/>
  <c r="U78" i="18"/>
  <c r="U64" i="18"/>
  <c r="U50" i="18"/>
  <c r="U120" i="18"/>
  <c r="U160" i="18"/>
  <c r="S20" i="13"/>
  <c r="F160" i="13"/>
  <c r="D77" i="15"/>
  <c r="C37" i="16"/>
  <c r="C65" i="16"/>
  <c r="C51" i="16"/>
  <c r="H55" i="12"/>
  <c r="E20" i="13"/>
  <c r="H118" i="13"/>
  <c r="C119" i="16"/>
  <c r="G49" i="15"/>
  <c r="G77" i="15"/>
  <c r="E149" i="16"/>
  <c r="G149" i="17"/>
  <c r="F118" i="18"/>
  <c r="H105" i="17"/>
  <c r="C9" i="17"/>
  <c r="G37" i="17"/>
  <c r="E105" i="15"/>
  <c r="D51" i="16"/>
  <c r="F91" i="16"/>
  <c r="F135" i="16"/>
  <c r="P23" i="14"/>
  <c r="V134" i="18"/>
  <c r="C48" i="13"/>
  <c r="G56" i="12"/>
  <c r="D90" i="13"/>
  <c r="D76" i="13"/>
  <c r="Q21" i="15"/>
  <c r="U23" i="12"/>
  <c r="U31" i="12"/>
  <c r="U39" i="12"/>
  <c r="U47" i="12"/>
  <c r="E90" i="13"/>
  <c r="D147" i="15"/>
  <c r="D21" i="15"/>
  <c r="U148" i="18"/>
  <c r="F20" i="13"/>
  <c r="F34" i="13"/>
  <c r="H62" i="13"/>
  <c r="E160" i="13"/>
  <c r="C133" i="16"/>
  <c r="C161" i="16"/>
  <c r="E55" i="12"/>
  <c r="U18" i="12"/>
  <c r="U26" i="12"/>
  <c r="U34" i="12"/>
  <c r="U42" i="12"/>
  <c r="U50" i="12"/>
  <c r="P20" i="13"/>
  <c r="E37" i="16"/>
  <c r="G79" i="17"/>
  <c r="G91" i="17"/>
  <c r="E121" i="17"/>
  <c r="E21" i="15"/>
  <c r="E35" i="15"/>
  <c r="D65" i="16"/>
  <c r="F149" i="16"/>
  <c r="G93" i="17"/>
  <c r="D147" i="17"/>
  <c r="G133" i="15"/>
  <c r="T9" i="16"/>
  <c r="F23" i="16"/>
  <c r="H63" i="16"/>
  <c r="D77" i="16"/>
  <c r="E91" i="16"/>
  <c r="Q23" i="14"/>
  <c r="A14" i="12"/>
  <c r="C20" i="13"/>
  <c r="C104" i="13"/>
  <c r="C34" i="13"/>
  <c r="C23" i="14"/>
  <c r="C65" i="14"/>
  <c r="C37" i="14"/>
  <c r="D146" i="13"/>
  <c r="D160" i="13"/>
  <c r="D20" i="13"/>
  <c r="C161" i="15"/>
  <c r="C77" i="15"/>
  <c r="C133" i="15"/>
  <c r="C63" i="15"/>
  <c r="F146" i="13"/>
  <c r="C91" i="15"/>
  <c r="U62" i="18"/>
  <c r="U14" i="12"/>
  <c r="Q20" i="13"/>
  <c r="F90" i="13"/>
  <c r="F118" i="13"/>
  <c r="C147" i="16"/>
  <c r="U52" i="12"/>
  <c r="F76" i="13"/>
  <c r="E146" i="13"/>
  <c r="U118" i="18"/>
  <c r="G121" i="16"/>
  <c r="G121" i="17"/>
  <c r="M22" i="18"/>
  <c r="T21" i="15"/>
  <c r="F37" i="16"/>
  <c r="D91" i="16"/>
  <c r="C105" i="17"/>
  <c r="N76" i="18"/>
  <c r="S21" i="15"/>
  <c r="M79" i="19"/>
  <c r="C107" i="14"/>
  <c r="C35" i="15"/>
  <c r="U17" i="12"/>
  <c r="U25" i="12"/>
  <c r="U33" i="12"/>
  <c r="U41" i="12"/>
  <c r="U49" i="12"/>
  <c r="D91" i="15"/>
  <c r="U132" i="18"/>
  <c r="U8" i="18"/>
  <c r="U48" i="18"/>
  <c r="E118" i="13"/>
  <c r="C107" i="16"/>
  <c r="C21" i="16"/>
  <c r="C79" i="16"/>
  <c r="C135" i="16"/>
  <c r="U20" i="12"/>
  <c r="U28" i="12"/>
  <c r="U36" i="12"/>
  <c r="U44" i="12"/>
  <c r="U54" i="12"/>
  <c r="H63" i="15"/>
  <c r="E161" i="15"/>
  <c r="E63" i="16"/>
  <c r="G147" i="16"/>
  <c r="G35" i="17"/>
  <c r="G65" i="17"/>
  <c r="G133" i="17"/>
  <c r="R21" i="16"/>
  <c r="F49" i="16"/>
  <c r="V20" i="18"/>
  <c r="X129" i="18"/>
  <c r="C149" i="14"/>
  <c r="C121" i="14"/>
  <c r="F56" i="12"/>
  <c r="D132" i="13"/>
  <c r="D62" i="13"/>
  <c r="C119" i="15"/>
  <c r="E54" i="12"/>
  <c r="D133" i="15"/>
  <c r="U36" i="18"/>
  <c r="U7" i="12"/>
  <c r="F48" i="13"/>
  <c r="C121" i="16"/>
  <c r="C49" i="16"/>
  <c r="E91" i="15"/>
  <c r="G35" i="16"/>
  <c r="D107" i="16"/>
  <c r="G77" i="17"/>
  <c r="E160" i="18"/>
  <c r="D56" i="12"/>
  <c r="C90" i="13"/>
  <c r="C62" i="13"/>
  <c r="C160" i="13"/>
  <c r="C76" i="13"/>
  <c r="C79" i="14"/>
  <c r="D118" i="13"/>
  <c r="U19" i="12"/>
  <c r="U27" i="12"/>
  <c r="U35" i="12"/>
  <c r="U43" i="12"/>
  <c r="U51" i="12"/>
  <c r="F104" i="13"/>
  <c r="F132" i="13"/>
  <c r="D35" i="15"/>
  <c r="U106" i="18"/>
  <c r="U92" i="18"/>
  <c r="E48" i="13"/>
  <c r="C149" i="16"/>
  <c r="C35" i="16"/>
  <c r="U11" i="12"/>
  <c r="U22" i="12"/>
  <c r="U30" i="12"/>
  <c r="U38" i="12"/>
  <c r="U46" i="12"/>
  <c r="F79" i="16"/>
  <c r="D133" i="16"/>
  <c r="G107" i="17"/>
  <c r="E65" i="17"/>
  <c r="F93" i="17"/>
  <c r="E147" i="15"/>
  <c r="D9" i="16"/>
  <c r="E107" i="16"/>
  <c r="G9" i="16"/>
  <c r="D49" i="16"/>
  <c r="F133" i="16"/>
  <c r="X52" i="18"/>
  <c r="C146" i="13"/>
  <c r="C93" i="14"/>
  <c r="C51" i="14"/>
  <c r="D34" i="13"/>
  <c r="D48" i="13"/>
  <c r="C49" i="15"/>
  <c r="E56" i="12"/>
  <c r="U53" i="12"/>
  <c r="E104" i="13"/>
  <c r="E132" i="13"/>
  <c r="U104" i="18"/>
  <c r="U20" i="18"/>
  <c r="U90" i="18"/>
  <c r="U76" i="18"/>
  <c r="U146" i="18"/>
  <c r="U9" i="12"/>
  <c r="E76" i="13"/>
  <c r="H132" i="13"/>
  <c r="C63" i="16"/>
  <c r="C23" i="16"/>
  <c r="C91" i="16"/>
  <c r="E53" i="12"/>
  <c r="E57" i="12" s="1"/>
  <c r="L52" i="12"/>
  <c r="E34" i="13"/>
  <c r="G51" i="17"/>
  <c r="C149" i="17"/>
  <c r="O9" i="16"/>
  <c r="H161" i="17"/>
  <c r="G65" i="16"/>
  <c r="C65" i="17"/>
  <c r="C133" i="17"/>
  <c r="C77" i="17"/>
  <c r="Q9" i="17"/>
  <c r="M106" i="18"/>
  <c r="M90" i="18"/>
  <c r="M76" i="18"/>
  <c r="M146" i="18"/>
  <c r="N107" i="19"/>
  <c r="P88" i="19"/>
  <c r="N65" i="19"/>
  <c r="P47" i="19"/>
  <c r="H79" i="16"/>
  <c r="D161" i="17"/>
  <c r="D149" i="17"/>
  <c r="G9" i="17"/>
  <c r="C119" i="17"/>
  <c r="N64" i="18"/>
  <c r="N134" i="18"/>
  <c r="N120" i="18"/>
  <c r="N50" i="18"/>
  <c r="E119" i="15"/>
  <c r="H149" i="16"/>
  <c r="E63" i="17"/>
  <c r="E135" i="17"/>
  <c r="C63" i="17"/>
  <c r="E36" i="18"/>
  <c r="N92" i="18"/>
  <c r="D21" i="16"/>
  <c r="D37" i="16"/>
  <c r="F121" i="16"/>
  <c r="F79" i="17"/>
  <c r="G49" i="17"/>
  <c r="F22" i="18"/>
  <c r="F8" i="18"/>
  <c r="F78" i="18"/>
  <c r="N118" i="18"/>
  <c r="I18" i="18"/>
  <c r="C48" i="18"/>
  <c r="K90" i="18"/>
  <c r="H104" i="18"/>
  <c r="E119" i="16"/>
  <c r="M104" i="18"/>
  <c r="M20" i="18"/>
  <c r="M48" i="18"/>
  <c r="N79" i="19"/>
  <c r="P43" i="19"/>
  <c r="G119" i="15"/>
  <c r="E51" i="16"/>
  <c r="D63" i="17"/>
  <c r="D93" i="17"/>
  <c r="R9" i="17"/>
  <c r="N48" i="18"/>
  <c r="N34" i="18"/>
  <c r="N37" i="19"/>
  <c r="E105" i="22"/>
  <c r="E63" i="22"/>
  <c r="U21" i="15"/>
  <c r="H49" i="15"/>
  <c r="G147" i="15"/>
  <c r="H37" i="16"/>
  <c r="E121" i="16"/>
  <c r="E105" i="17"/>
  <c r="E49" i="17"/>
  <c r="E106" i="18"/>
  <c r="E90" i="18"/>
  <c r="E22" i="18"/>
  <c r="O21" i="16"/>
  <c r="D63" i="16"/>
  <c r="F121" i="17"/>
  <c r="F65" i="17"/>
  <c r="G119" i="17"/>
  <c r="F132" i="18"/>
  <c r="E48" i="18"/>
  <c r="H8" i="18"/>
  <c r="C92" i="18"/>
  <c r="Q18" i="18"/>
  <c r="K48" i="18"/>
  <c r="W76" i="18"/>
  <c r="S90" i="18"/>
  <c r="P104" i="18"/>
  <c r="I130" i="18"/>
  <c r="C160" i="18"/>
  <c r="C161" i="17"/>
  <c r="C107" i="17"/>
  <c r="C51" i="17"/>
  <c r="M64" i="18"/>
  <c r="M50" i="18"/>
  <c r="M120" i="18"/>
  <c r="N135" i="19"/>
  <c r="N133" i="19"/>
  <c r="P39" i="19"/>
  <c r="G135" i="16"/>
  <c r="D135" i="17"/>
  <c r="D91" i="17"/>
  <c r="N148" i="18"/>
  <c r="N104" i="18"/>
  <c r="N63" i="19"/>
  <c r="E37" i="17"/>
  <c r="G23" i="17"/>
  <c r="E20" i="18"/>
  <c r="E76" i="18"/>
  <c r="E146" i="18"/>
  <c r="G21" i="15"/>
  <c r="F147" i="16"/>
  <c r="F119" i="17"/>
  <c r="F35" i="17"/>
  <c r="C21" i="17"/>
  <c r="F36" i="18"/>
  <c r="P8" i="18"/>
  <c r="W50" i="18"/>
  <c r="K92" i="18"/>
  <c r="H120" i="18"/>
  <c r="O23" i="19"/>
  <c r="O77" i="19"/>
  <c r="C20" i="18"/>
  <c r="S48" i="18"/>
  <c r="D90" i="18"/>
  <c r="D92" i="18"/>
  <c r="F63" i="16"/>
  <c r="G133" i="16"/>
  <c r="F161" i="16"/>
  <c r="F107" i="17"/>
  <c r="M78" i="18"/>
  <c r="M34" i="18"/>
  <c r="E134" i="18"/>
  <c r="N49" i="19"/>
  <c r="P85" i="19"/>
  <c r="P25" i="19"/>
  <c r="G23" i="16"/>
  <c r="D37" i="17"/>
  <c r="N62" i="18"/>
  <c r="N22" i="18"/>
  <c r="N8" i="18"/>
  <c r="E91" i="22"/>
  <c r="E133" i="22"/>
  <c r="E21" i="22"/>
  <c r="E77" i="15"/>
  <c r="G93" i="16"/>
  <c r="E133" i="17"/>
  <c r="E79" i="17"/>
  <c r="E64" i="18"/>
  <c r="R21" i="15"/>
  <c r="F35" i="16"/>
  <c r="F161" i="17"/>
  <c r="F133" i="17"/>
  <c r="F106" i="18"/>
  <c r="F90" i="18"/>
  <c r="F160" i="18"/>
  <c r="F146" i="18"/>
  <c r="F76" i="18"/>
  <c r="S92" i="18"/>
  <c r="P120" i="18"/>
  <c r="K20" i="18"/>
  <c r="D48" i="18"/>
  <c r="I53" i="18"/>
  <c r="L90" i="18"/>
  <c r="L92" i="18"/>
  <c r="D118" i="18"/>
  <c r="C132" i="18"/>
  <c r="S160" i="18"/>
  <c r="R9" i="16"/>
  <c r="E49" i="16"/>
  <c r="E161" i="16"/>
  <c r="C135" i="17"/>
  <c r="C147" i="17"/>
  <c r="S21" i="17"/>
  <c r="M148" i="18"/>
  <c r="N161" i="19"/>
  <c r="N91" i="19"/>
  <c r="P19" i="19"/>
  <c r="D121" i="16"/>
  <c r="D65" i="17"/>
  <c r="D133" i="17"/>
  <c r="N132" i="18"/>
  <c r="N78" i="18"/>
  <c r="M92" i="18"/>
  <c r="G105" i="15"/>
  <c r="S9" i="17"/>
  <c r="E77" i="17"/>
  <c r="E78" i="18"/>
  <c r="E50" i="18"/>
  <c r="E120" i="18"/>
  <c r="M134" i="18"/>
  <c r="E63" i="15"/>
  <c r="E79" i="16"/>
  <c r="F149" i="17"/>
  <c r="E35" i="17"/>
  <c r="G63" i="17"/>
  <c r="C93" i="17"/>
  <c r="F20" i="18"/>
  <c r="M160" i="18"/>
  <c r="G63" i="19"/>
  <c r="S20" i="18"/>
  <c r="L48" i="18"/>
  <c r="Q53" i="18"/>
  <c r="T90" i="18"/>
  <c r="T92" i="18"/>
  <c r="L118" i="18"/>
  <c r="K132" i="18"/>
  <c r="D160" i="18"/>
  <c r="G21" i="16"/>
  <c r="E93" i="16"/>
  <c r="D161" i="16"/>
  <c r="C49" i="17"/>
  <c r="F21" i="17"/>
  <c r="D79" i="17"/>
  <c r="M62" i="18"/>
  <c r="M8" i="18"/>
  <c r="N121" i="19"/>
  <c r="N119" i="19"/>
  <c r="P60" i="19"/>
  <c r="P15" i="19"/>
  <c r="E133" i="15"/>
  <c r="F93" i="16"/>
  <c r="D105" i="17"/>
  <c r="D77" i="17"/>
  <c r="G21" i="17"/>
  <c r="F51" i="17"/>
  <c r="N36" i="18"/>
  <c r="E161" i="22"/>
  <c r="E49" i="22"/>
  <c r="G35" i="15"/>
  <c r="H161" i="15"/>
  <c r="D79" i="16"/>
  <c r="E107" i="17"/>
  <c r="E147" i="17"/>
  <c r="E119" i="17"/>
  <c r="E148" i="18"/>
  <c r="E34" i="18"/>
  <c r="G91" i="15"/>
  <c r="F63" i="17"/>
  <c r="F135" i="17"/>
  <c r="D121" i="17"/>
  <c r="F64" i="18"/>
  <c r="F134" i="18"/>
  <c r="F120" i="18"/>
  <c r="G36" i="18"/>
  <c r="D50" i="18"/>
  <c r="I10" i="18"/>
  <c r="C22" i="18"/>
  <c r="W34" i="18"/>
  <c r="T48" i="18"/>
  <c r="I87" i="18"/>
  <c r="T118" i="18"/>
  <c r="S132" i="18"/>
  <c r="L160" i="18"/>
  <c r="G63" i="16"/>
  <c r="H105" i="16"/>
  <c r="C121" i="17"/>
  <c r="Q21" i="17"/>
  <c r="M132" i="18"/>
  <c r="F92" i="18"/>
  <c r="P17" i="19"/>
  <c r="P56" i="19"/>
  <c r="P11" i="19"/>
  <c r="G161" i="15"/>
  <c r="D107" i="17"/>
  <c r="D49" i="17"/>
  <c r="R21" i="17"/>
  <c r="N106" i="18"/>
  <c r="N90" i="18"/>
  <c r="N160" i="18"/>
  <c r="N146" i="18"/>
  <c r="E119" i="22"/>
  <c r="F51" i="16"/>
  <c r="E161" i="17"/>
  <c r="E91" i="17"/>
  <c r="E62" i="18"/>
  <c r="G51" i="16"/>
  <c r="E105" i="16"/>
  <c r="F105" i="17"/>
  <c r="F77" i="17"/>
  <c r="F49" i="17"/>
  <c r="F48" i="18"/>
  <c r="F34" i="18"/>
  <c r="F104" i="18"/>
  <c r="O36" i="18"/>
  <c r="L50" i="18"/>
  <c r="G148" i="18"/>
  <c r="G9" i="19"/>
  <c r="Q10" i="18"/>
  <c r="K22" i="18"/>
  <c r="H34" i="18"/>
  <c r="I44" i="18"/>
  <c r="I61" i="18"/>
  <c r="E23" i="17"/>
  <c r="E147" i="22"/>
  <c r="E8" i="18"/>
  <c r="S22" i="18"/>
  <c r="C90" i="18"/>
  <c r="K160" i="18"/>
  <c r="E64" i="21"/>
  <c r="E162" i="21"/>
  <c r="D20" i="18"/>
  <c r="S62" i="18"/>
  <c r="G92" i="18"/>
  <c r="D106" i="18"/>
  <c r="T36" i="18"/>
  <c r="L62" i="18"/>
  <c r="O134" i="18"/>
  <c r="L148" i="18"/>
  <c r="T78" i="18"/>
  <c r="L104" i="18"/>
  <c r="L8" i="18"/>
  <c r="G106" i="18"/>
  <c r="D120" i="18"/>
  <c r="D161" i="22"/>
  <c r="D49" i="22"/>
  <c r="H151" i="21"/>
  <c r="H117" i="21"/>
  <c r="F50" i="21"/>
  <c r="H77" i="21"/>
  <c r="H16" i="21"/>
  <c r="H97" i="21"/>
  <c r="H21" i="21"/>
  <c r="H91" i="21"/>
  <c r="H82" i="21"/>
  <c r="C120" i="21"/>
  <c r="C162" i="21"/>
  <c r="D78" i="21"/>
  <c r="D106" i="21"/>
  <c r="G36" i="21"/>
  <c r="E51" i="17"/>
  <c r="E149" i="17"/>
  <c r="E132" i="18"/>
  <c r="F148" i="18"/>
  <c r="O148" i="18"/>
  <c r="P34" i="18"/>
  <c r="Q87" i="18"/>
  <c r="I113" i="18"/>
  <c r="W146" i="18"/>
  <c r="T160" i="18"/>
  <c r="L20" i="18"/>
  <c r="O92" i="18"/>
  <c r="L106" i="18"/>
  <c r="D132" i="18"/>
  <c r="G48" i="18"/>
  <c r="T62" i="18"/>
  <c r="T148" i="18"/>
  <c r="C8" i="18"/>
  <c r="G90" i="18"/>
  <c r="T104" i="18"/>
  <c r="T8" i="18"/>
  <c r="O106" i="18"/>
  <c r="L120" i="18"/>
  <c r="D21" i="22"/>
  <c r="H104" i="21"/>
  <c r="H69" i="21"/>
  <c r="H12" i="21"/>
  <c r="H88" i="21"/>
  <c r="H17" i="21"/>
  <c r="H83" i="21"/>
  <c r="F92" i="21"/>
  <c r="H90" i="21"/>
  <c r="H10" i="21"/>
  <c r="C36" i="21"/>
  <c r="G35" i="22"/>
  <c r="G91" i="22"/>
  <c r="G147" i="22"/>
  <c r="N149" i="19"/>
  <c r="N35" i="19"/>
  <c r="H21" i="16"/>
  <c r="D149" i="16"/>
  <c r="F91" i="17"/>
  <c r="Q113" i="18"/>
  <c r="H146" i="18"/>
  <c r="E148" i="21"/>
  <c r="E50" i="21"/>
  <c r="Q159" i="18"/>
  <c r="T20" i="18"/>
  <c r="T106" i="18"/>
  <c r="L132" i="18"/>
  <c r="O48" i="18"/>
  <c r="C78" i="18"/>
  <c r="G160" i="18"/>
  <c r="K8" i="18"/>
  <c r="O90" i="18"/>
  <c r="C120" i="18"/>
  <c r="T120" i="18"/>
  <c r="H39" i="21"/>
  <c r="D119" i="22"/>
  <c r="H100" i="21"/>
  <c r="H60" i="21"/>
  <c r="H80" i="21"/>
  <c r="H13" i="21"/>
  <c r="H74" i="21"/>
  <c r="D22" i="21"/>
  <c r="D64" i="21"/>
  <c r="D36" i="21"/>
  <c r="C92" i="21"/>
  <c r="N147" i="19"/>
  <c r="D51" i="17"/>
  <c r="E35" i="22"/>
  <c r="O21" i="19"/>
  <c r="Q44" i="18"/>
  <c r="P146" i="18"/>
  <c r="E134" i="21"/>
  <c r="E120" i="21"/>
  <c r="C36" i="18"/>
  <c r="G118" i="18"/>
  <c r="T132" i="18"/>
  <c r="O105" i="19"/>
  <c r="O51" i="19"/>
  <c r="K78" i="18"/>
  <c r="O160" i="18"/>
  <c r="S8" i="18"/>
  <c r="K120" i="18"/>
  <c r="G105" i="19"/>
  <c r="C50" i="18"/>
  <c r="H73" i="21"/>
  <c r="D147" i="22"/>
  <c r="D35" i="22"/>
  <c r="D77" i="22"/>
  <c r="H125" i="21"/>
  <c r="F148" i="21"/>
  <c r="H52" i="21"/>
  <c r="H71" i="21"/>
  <c r="F162" i="21"/>
  <c r="H66" i="21"/>
  <c r="N22" i="21"/>
  <c r="D148" i="21"/>
  <c r="D162" i="21"/>
  <c r="G22" i="21"/>
  <c r="G64" i="21"/>
  <c r="I91" i="22"/>
  <c r="D119" i="17"/>
  <c r="F37" i="17"/>
  <c r="T50" i="18"/>
  <c r="Q130" i="18"/>
  <c r="G35" i="19"/>
  <c r="E78" i="21"/>
  <c r="O22" i="21"/>
  <c r="K36" i="18"/>
  <c r="O118" i="18"/>
  <c r="C148" i="18"/>
  <c r="S78" i="18"/>
  <c r="C34" i="18"/>
  <c r="S120" i="18"/>
  <c r="W8" i="18"/>
  <c r="K50" i="18"/>
  <c r="H78" i="18"/>
  <c r="D105" i="22"/>
  <c r="D133" i="22"/>
  <c r="H43" i="21"/>
  <c r="H62" i="21"/>
  <c r="H57" i="21"/>
  <c r="C134" i="21"/>
  <c r="C22" i="21"/>
  <c r="C50" i="21"/>
  <c r="D134" i="21"/>
  <c r="E93" i="17"/>
  <c r="G77" i="16"/>
  <c r="E118" i="18"/>
  <c r="Q61" i="18"/>
  <c r="I122" i="18"/>
  <c r="C134" i="18"/>
  <c r="E22" i="21"/>
  <c r="E36" i="21"/>
  <c r="E106" i="21"/>
  <c r="Q10" i="21"/>
  <c r="S36" i="18"/>
  <c r="K148" i="18"/>
  <c r="C104" i="18"/>
  <c r="K34" i="18"/>
  <c r="C146" i="18"/>
  <c r="G91" i="19"/>
  <c r="S50" i="18"/>
  <c r="P78" i="18"/>
  <c r="W120" i="18"/>
  <c r="H34" i="21"/>
  <c r="F78" i="21"/>
  <c r="H129" i="21"/>
  <c r="H54" i="21"/>
  <c r="H138" i="21"/>
  <c r="H48" i="21"/>
  <c r="F120" i="21"/>
  <c r="C148" i="21"/>
  <c r="M22" i="21"/>
  <c r="D50" i="21"/>
  <c r="C64" i="21"/>
  <c r="C63" i="22"/>
  <c r="C119" i="22"/>
  <c r="F9" i="17"/>
  <c r="N20" i="18"/>
  <c r="E77" i="22"/>
  <c r="F147" i="17"/>
  <c r="Q122" i="18"/>
  <c r="K134" i="18"/>
  <c r="E92" i="21"/>
  <c r="C62" i="18"/>
  <c r="S148" i="18"/>
  <c r="G37" i="19"/>
  <c r="G22" i="18"/>
  <c r="D36" i="18"/>
  <c r="K104" i="18"/>
  <c r="S34" i="18"/>
  <c r="G64" i="18"/>
  <c r="D78" i="18"/>
  <c r="K146" i="18"/>
  <c r="F106" i="21"/>
  <c r="D63" i="22"/>
  <c r="H26" i="21"/>
  <c r="H45" i="21"/>
  <c r="H116" i="21"/>
  <c r="H40" i="21"/>
  <c r="D120" i="21"/>
  <c r="L22" i="21"/>
  <c r="D92" i="21"/>
  <c r="M36" i="18"/>
  <c r="F23" i="17"/>
  <c r="S134" i="18"/>
  <c r="K62" i="18"/>
  <c r="O22" i="18"/>
  <c r="L36" i="18"/>
  <c r="D62" i="18"/>
  <c r="S104" i="18"/>
  <c r="G134" i="18"/>
  <c r="D148" i="18"/>
  <c r="O64" i="18"/>
  <c r="L78" i="18"/>
  <c r="D104" i="18"/>
  <c r="S146" i="18"/>
  <c r="D8" i="18"/>
  <c r="D91" i="22"/>
  <c r="F134" i="21"/>
  <c r="H122" i="21"/>
  <c r="H20" i="21"/>
  <c r="H99" i="21"/>
  <c r="H31" i="21"/>
  <c r="C106" i="21"/>
  <c r="C78" i="21"/>
  <c r="P21" i="22"/>
  <c r="F35" i="22"/>
  <c r="Q21" i="22"/>
  <c r="D146" i="26"/>
  <c r="G21" i="22"/>
  <c r="H49" i="22"/>
  <c r="H105" i="22"/>
  <c r="H161" i="22"/>
  <c r="F62" i="26"/>
  <c r="F48" i="26"/>
  <c r="E160" i="26"/>
  <c r="E76" i="26"/>
  <c r="E34" i="26"/>
  <c r="H118" i="26"/>
  <c r="F160" i="27"/>
  <c r="G160" i="27"/>
  <c r="G118" i="27"/>
  <c r="D20" i="28"/>
  <c r="D90" i="28"/>
  <c r="D62" i="28"/>
  <c r="E48" i="28"/>
  <c r="D160" i="28"/>
  <c r="E146" i="27"/>
  <c r="C20" i="27"/>
  <c r="D48" i="27"/>
  <c r="L85" i="30"/>
  <c r="L65" i="30"/>
  <c r="L54" i="30"/>
  <c r="G160" i="28"/>
  <c r="C35" i="22"/>
  <c r="C91" i="22"/>
  <c r="C147" i="22"/>
  <c r="D90" i="26"/>
  <c r="D48" i="26"/>
  <c r="R21" i="22"/>
  <c r="H77" i="22"/>
  <c r="H133" i="22"/>
  <c r="F90" i="26"/>
  <c r="F146" i="26"/>
  <c r="F76" i="26"/>
  <c r="F34" i="26"/>
  <c r="E118" i="26"/>
  <c r="C34" i="26"/>
  <c r="C160" i="26"/>
  <c r="C118" i="26"/>
  <c r="H34" i="26"/>
  <c r="F104" i="28"/>
  <c r="F76" i="28"/>
  <c r="F132" i="27"/>
  <c r="F62" i="27"/>
  <c r="G132" i="27"/>
  <c r="F76" i="27"/>
  <c r="D146" i="28"/>
  <c r="E132" i="28"/>
  <c r="E20" i="28"/>
  <c r="C48" i="27"/>
  <c r="L81" i="30"/>
  <c r="L61" i="30"/>
  <c r="L78" i="30"/>
  <c r="L84" i="30"/>
  <c r="D118" i="26"/>
  <c r="G76" i="26"/>
  <c r="E62" i="26"/>
  <c r="E48" i="26"/>
  <c r="C104" i="26"/>
  <c r="C62" i="26"/>
  <c r="F20" i="28"/>
  <c r="G62" i="27"/>
  <c r="H146" i="27"/>
  <c r="D76" i="28"/>
  <c r="E160" i="28"/>
  <c r="E90" i="28"/>
  <c r="E76" i="27"/>
  <c r="E104" i="27"/>
  <c r="E132" i="27"/>
  <c r="D118" i="27"/>
  <c r="L87" i="30"/>
  <c r="L57" i="30"/>
  <c r="L76" i="30"/>
  <c r="E160" i="27"/>
  <c r="E118" i="27"/>
  <c r="C77" i="22"/>
  <c r="C133" i="22"/>
  <c r="D20" i="26"/>
  <c r="C49" i="22"/>
  <c r="C105" i="22"/>
  <c r="C161" i="22"/>
  <c r="G160" i="26"/>
  <c r="G48" i="26"/>
  <c r="G62" i="26"/>
  <c r="E90" i="26"/>
  <c r="C146" i="26"/>
  <c r="F146" i="28"/>
  <c r="F160" i="28"/>
  <c r="F62" i="28"/>
  <c r="F34" i="28"/>
  <c r="F104" i="27"/>
  <c r="H90" i="27"/>
  <c r="D104" i="27"/>
  <c r="D160" i="27"/>
  <c r="E48" i="27"/>
  <c r="L83" i="30"/>
  <c r="L82" i="30"/>
  <c r="D76" i="26"/>
  <c r="F77" i="22"/>
  <c r="F133" i="22"/>
  <c r="F132" i="26"/>
  <c r="F20" i="26"/>
  <c r="F118" i="26"/>
  <c r="G146" i="26"/>
  <c r="E104" i="26"/>
  <c r="C20" i="26"/>
  <c r="C90" i="26"/>
  <c r="F90" i="28"/>
  <c r="G76" i="27"/>
  <c r="D132" i="28"/>
  <c r="D34" i="28"/>
  <c r="E34" i="27"/>
  <c r="C104" i="27"/>
  <c r="D132" i="27"/>
  <c r="L86" i="30"/>
  <c r="L79" i="30"/>
  <c r="L58" i="30"/>
  <c r="C146" i="27"/>
  <c r="G132" i="28"/>
  <c r="C21" i="22"/>
  <c r="F49" i="22"/>
  <c r="F105" i="22"/>
  <c r="F161" i="22"/>
  <c r="G63" i="22"/>
  <c r="G119" i="22"/>
  <c r="D132" i="26"/>
  <c r="D160" i="26"/>
  <c r="F160" i="26"/>
  <c r="G104" i="26"/>
  <c r="H20" i="26"/>
  <c r="H48" i="26"/>
  <c r="E20" i="26"/>
  <c r="F118" i="28"/>
  <c r="F132" i="28"/>
  <c r="F48" i="27"/>
  <c r="F20" i="27"/>
  <c r="F118" i="27"/>
  <c r="G20" i="27"/>
  <c r="G34" i="27"/>
  <c r="G48" i="27"/>
  <c r="F34" i="27"/>
  <c r="D104" i="28"/>
  <c r="D34" i="27"/>
  <c r="E62" i="27"/>
  <c r="C132" i="27"/>
  <c r="E90" i="27"/>
  <c r="C76" i="27"/>
  <c r="L80" i="30"/>
  <c r="L64" i="30"/>
  <c r="D76" i="27"/>
  <c r="D146" i="27"/>
  <c r="D104" i="26"/>
  <c r="D62" i="26"/>
  <c r="H63" i="22"/>
  <c r="H119" i="22"/>
  <c r="F104" i="26"/>
  <c r="G132" i="26"/>
  <c r="E146" i="26"/>
  <c r="C76" i="26"/>
  <c r="C48" i="26"/>
  <c r="F48" i="28"/>
  <c r="G104" i="27"/>
  <c r="C34" i="27"/>
  <c r="D62" i="27"/>
  <c r="C160" i="27"/>
  <c r="E20" i="27"/>
  <c r="D90" i="27"/>
  <c r="L77" i="30"/>
  <c r="L60" i="30"/>
  <c r="L63" i="30"/>
  <c r="G146" i="28"/>
  <c r="G118" i="28"/>
  <c r="S21" i="22"/>
  <c r="H35" i="22"/>
  <c r="H147" i="22"/>
  <c r="F21" i="22"/>
  <c r="G49" i="22"/>
  <c r="G105" i="22"/>
  <c r="G161" i="22"/>
  <c r="D34" i="26"/>
  <c r="F63" i="22"/>
  <c r="F119" i="22"/>
  <c r="H21" i="22"/>
  <c r="G77" i="22"/>
  <c r="G133" i="22"/>
  <c r="F91" i="22"/>
  <c r="F147" i="22"/>
  <c r="G90" i="26"/>
  <c r="E132" i="26"/>
  <c r="C132" i="26"/>
  <c r="E62" i="28"/>
  <c r="F90" i="27"/>
  <c r="F146" i="27"/>
  <c r="D118" i="28"/>
  <c r="D48" i="28"/>
  <c r="E146" i="28"/>
  <c r="E118" i="28"/>
  <c r="C62" i="27"/>
  <c r="C90" i="27"/>
  <c r="D20" i="27"/>
  <c r="C118" i="27"/>
  <c r="L75" i="30"/>
  <c r="L56" i="30"/>
  <c r="L59" i="30"/>
  <c r="F77" i="30"/>
  <c r="F82" i="30"/>
  <c r="F78" i="30"/>
  <c r="H87" i="30"/>
  <c r="F57" i="30"/>
  <c r="F65" i="30"/>
  <c r="J84" i="30"/>
  <c r="F79" i="30"/>
  <c r="H87" i="31"/>
  <c r="H105" i="31"/>
  <c r="H78" i="31"/>
  <c r="H63" i="31"/>
  <c r="F217" i="30"/>
  <c r="F240" i="30"/>
  <c r="L82" i="31"/>
  <c r="J57" i="31"/>
  <c r="F98" i="31"/>
  <c r="F108" i="31"/>
  <c r="J55" i="31"/>
  <c r="L65" i="31"/>
  <c r="J107" i="31"/>
  <c r="L103" i="31"/>
  <c r="L259" i="30"/>
  <c r="L281" i="30"/>
  <c r="F35" i="31"/>
  <c r="J76" i="31"/>
  <c r="J86" i="31"/>
  <c r="F103" i="31"/>
  <c r="H17" i="35"/>
  <c r="V12" i="35"/>
  <c r="V18" i="35"/>
  <c r="V9" i="35"/>
  <c r="N12" i="35"/>
  <c r="AB16" i="35"/>
  <c r="F9" i="38"/>
  <c r="F13" i="41"/>
  <c r="C146" i="43"/>
  <c r="C132" i="28"/>
  <c r="N77" i="30"/>
  <c r="N33" i="33"/>
  <c r="H75" i="30"/>
  <c r="F59" i="30"/>
  <c r="H86" i="30"/>
  <c r="H83" i="30"/>
  <c r="J58" i="30"/>
  <c r="H106" i="31"/>
  <c r="H83" i="31"/>
  <c r="H101" i="31"/>
  <c r="H76" i="31"/>
  <c r="H59" i="31"/>
  <c r="H232" i="30"/>
  <c r="L217" i="30"/>
  <c r="N76" i="31"/>
  <c r="F40" i="31"/>
  <c r="F59" i="31"/>
  <c r="J99" i="31"/>
  <c r="L109" i="31"/>
  <c r="F56" i="31"/>
  <c r="L97" i="31"/>
  <c r="F109" i="31"/>
  <c r="F65" i="31"/>
  <c r="J104" i="31"/>
  <c r="J282" i="30"/>
  <c r="L36" i="31"/>
  <c r="F77" i="31"/>
  <c r="L104" i="31"/>
  <c r="H13" i="35"/>
  <c r="V14" i="35"/>
  <c r="N18" i="35"/>
  <c r="AB17" i="35"/>
  <c r="F9" i="41"/>
  <c r="I143" i="41"/>
  <c r="C146" i="41"/>
  <c r="E146" i="41"/>
  <c r="C48" i="28"/>
  <c r="H104" i="28"/>
  <c r="C104" i="28"/>
  <c r="J78" i="30"/>
  <c r="F85" i="30"/>
  <c r="J80" i="30"/>
  <c r="H82" i="30"/>
  <c r="J81" i="30"/>
  <c r="H102" i="31"/>
  <c r="H79" i="31"/>
  <c r="H41" i="31"/>
  <c r="H107" i="31"/>
  <c r="F233" i="30"/>
  <c r="F238" i="30"/>
  <c r="N55" i="31"/>
  <c r="L41" i="31"/>
  <c r="F85" i="31"/>
  <c r="L60" i="31"/>
  <c r="F100" i="31"/>
  <c r="L57" i="31"/>
  <c r="L99" i="31"/>
  <c r="N98" i="33"/>
  <c r="L55" i="31"/>
  <c r="F106" i="31"/>
  <c r="F277" i="30"/>
  <c r="H283" i="30"/>
  <c r="J78" i="31"/>
  <c r="J105" i="31"/>
  <c r="H16" i="35"/>
  <c r="H9" i="35"/>
  <c r="V10" i="35"/>
  <c r="N14" i="35"/>
  <c r="F10" i="39"/>
  <c r="F15" i="41"/>
  <c r="L9" i="39"/>
  <c r="D146" i="43"/>
  <c r="C62" i="28"/>
  <c r="H79" i="30"/>
  <c r="N32" i="33"/>
  <c r="H77" i="30"/>
  <c r="F63" i="30"/>
  <c r="H81" i="30"/>
  <c r="J53" i="30"/>
  <c r="J83" i="30"/>
  <c r="H99" i="31"/>
  <c r="H42" i="31"/>
  <c r="H37" i="31"/>
  <c r="H103" i="31"/>
  <c r="L241" i="30"/>
  <c r="F239" i="30"/>
  <c r="F213" i="30"/>
  <c r="N77" i="31"/>
  <c r="F282" i="30"/>
  <c r="L86" i="31"/>
  <c r="J61" i="31"/>
  <c r="L101" i="31"/>
  <c r="J58" i="31"/>
  <c r="F101" i="31"/>
  <c r="N97" i="33"/>
  <c r="F57" i="31"/>
  <c r="F97" i="31"/>
  <c r="L107" i="31"/>
  <c r="L255" i="30"/>
  <c r="L277" i="30"/>
  <c r="F284" i="30"/>
  <c r="F39" i="31"/>
  <c r="F80" i="31"/>
  <c r="H12" i="35"/>
  <c r="V17" i="35"/>
  <c r="N10" i="35"/>
  <c r="F9" i="40"/>
  <c r="F11" i="41"/>
  <c r="G20" i="28"/>
  <c r="C118" i="28"/>
  <c r="C20" i="28"/>
  <c r="C76" i="28"/>
  <c r="F80" i="30"/>
  <c r="N31" i="33"/>
  <c r="J75" i="30"/>
  <c r="J87" i="30"/>
  <c r="F61" i="30"/>
  <c r="H97" i="31"/>
  <c r="H108" i="31"/>
  <c r="H62" i="31"/>
  <c r="L234" i="30"/>
  <c r="L213" i="30"/>
  <c r="N229" i="30"/>
  <c r="L235" i="30"/>
  <c r="N75" i="31"/>
  <c r="N54" i="31"/>
  <c r="L282" i="30"/>
  <c r="L76" i="31"/>
  <c r="F63" i="31"/>
  <c r="J102" i="31"/>
  <c r="F60" i="31"/>
  <c r="L102" i="31"/>
  <c r="L58" i="31"/>
  <c r="J98" i="31"/>
  <c r="F263" i="30"/>
  <c r="L40" i="31"/>
  <c r="L81" i="31"/>
  <c r="H8" i="35"/>
  <c r="V13" i="35"/>
  <c r="H14" i="35"/>
  <c r="N17" i="35"/>
  <c r="AB14" i="35"/>
  <c r="F14" i="41"/>
  <c r="F12" i="41"/>
  <c r="J146" i="42"/>
  <c r="H76" i="28"/>
  <c r="C90" i="28"/>
  <c r="F75" i="30"/>
  <c r="J79" i="30"/>
  <c r="F87" i="30"/>
  <c r="J65" i="30"/>
  <c r="F76" i="30"/>
  <c r="N54" i="30"/>
  <c r="H76" i="30"/>
  <c r="H65" i="31"/>
  <c r="H104" i="31"/>
  <c r="H58" i="31"/>
  <c r="J235" i="30"/>
  <c r="J236" i="30"/>
  <c r="N98" i="31"/>
  <c r="L78" i="31"/>
  <c r="L64" i="31"/>
  <c r="F104" i="31"/>
  <c r="L61" i="31"/>
  <c r="J103" i="31"/>
  <c r="F99" i="31"/>
  <c r="N99" i="33"/>
  <c r="J41" i="31"/>
  <c r="J82" i="31"/>
  <c r="L98" i="31"/>
  <c r="V16" i="35"/>
  <c r="H18" i="35"/>
  <c r="V15" i="35"/>
  <c r="N13" i="35"/>
  <c r="AB12" i="35"/>
  <c r="D146" i="41"/>
  <c r="F146" i="43"/>
  <c r="C34" i="28"/>
  <c r="C160" i="28"/>
  <c r="N75" i="30"/>
  <c r="H80" i="30"/>
  <c r="F83" i="30"/>
  <c r="N76" i="30"/>
  <c r="J55" i="30"/>
  <c r="J86" i="30"/>
  <c r="L239" i="30"/>
  <c r="H61" i="31"/>
  <c r="H86" i="31"/>
  <c r="H100" i="31"/>
  <c r="H55" i="31"/>
  <c r="H236" i="30"/>
  <c r="H237" i="30"/>
  <c r="N99" i="31"/>
  <c r="N33" i="31"/>
  <c r="F236" i="30"/>
  <c r="L54" i="31"/>
  <c r="J65" i="31"/>
  <c r="L105" i="31"/>
  <c r="J53" i="31"/>
  <c r="J62" i="31"/>
  <c r="F105" i="31"/>
  <c r="F61" i="31"/>
  <c r="J100" i="31"/>
  <c r="L31" i="31"/>
  <c r="F43" i="31"/>
  <c r="F84" i="31"/>
  <c r="L100" i="31"/>
  <c r="H15" i="35"/>
  <c r="V11" i="35"/>
  <c r="H10" i="35"/>
  <c r="N9" i="35"/>
  <c r="V8" i="35"/>
  <c r="N15" i="35"/>
  <c r="C129" i="37"/>
  <c r="F8" i="41"/>
  <c r="D146" i="42"/>
  <c r="H34" i="28"/>
  <c r="G62" i="28"/>
  <c r="C146" i="28"/>
  <c r="J76" i="30"/>
  <c r="F81" i="30"/>
  <c r="F86" i="30"/>
  <c r="J77" i="30"/>
  <c r="J82" i="30"/>
  <c r="H78" i="30"/>
  <c r="L240" i="30"/>
  <c r="H57" i="31"/>
  <c r="H82" i="31"/>
  <c r="H98" i="31"/>
  <c r="H53" i="31"/>
  <c r="F237" i="30"/>
  <c r="N231" i="30"/>
  <c r="H238" i="30"/>
  <c r="N97" i="31"/>
  <c r="N31" i="31"/>
  <c r="L236" i="30"/>
  <c r="F81" i="31"/>
  <c r="L56" i="31"/>
  <c r="J97" i="31"/>
  <c r="J106" i="31"/>
  <c r="F54" i="31"/>
  <c r="F64" i="31"/>
  <c r="L106" i="31"/>
  <c r="L62" i="31"/>
  <c r="F102" i="31"/>
  <c r="F259" i="30"/>
  <c r="N274" i="30"/>
  <c r="F281" i="30"/>
  <c r="L33" i="31"/>
  <c r="F75" i="31"/>
  <c r="L85" i="31"/>
  <c r="J101" i="31"/>
  <c r="H11" i="35"/>
  <c r="N11" i="35"/>
  <c r="N16" i="35"/>
  <c r="AB13" i="35"/>
  <c r="AB18" i="35"/>
  <c r="D16" i="41"/>
  <c r="AB11" i="35"/>
  <c r="F10" i="41"/>
  <c r="C77" i="16" l="1"/>
  <c r="C21" i="15"/>
  <c r="C147" i="15"/>
  <c r="C53" i="12"/>
  <c r="C132" i="13"/>
  <c r="C118" i="13"/>
  <c r="D55" i="12"/>
  <c r="C56" i="12"/>
  <c r="V118" i="18"/>
  <c r="X43" i="18"/>
  <c r="V64" i="18"/>
  <c r="C54" i="12"/>
  <c r="X137" i="18"/>
  <c r="X25" i="18"/>
  <c r="X16" i="18"/>
  <c r="X60" i="18"/>
  <c r="V160" i="18"/>
  <c r="V90" i="18"/>
  <c r="V106" i="18"/>
  <c r="M140" i="42"/>
  <c r="L140" i="42"/>
  <c r="N143" i="42"/>
  <c r="O143" i="42"/>
  <c r="C146" i="42"/>
  <c r="O136" i="42"/>
  <c r="N136" i="42"/>
  <c r="N139" i="41"/>
  <c r="O139" i="41"/>
  <c r="M6" i="41"/>
  <c r="L6" i="41"/>
  <c r="J7" i="41"/>
  <c r="Q9" i="41"/>
  <c r="P9" i="41"/>
  <c r="K126" i="37"/>
  <c r="K128" i="37"/>
  <c r="S8" i="38"/>
  <c r="R8" i="38"/>
  <c r="G145" i="42"/>
  <c r="H145" i="42"/>
  <c r="K145" i="42" s="1"/>
  <c r="N11" i="38"/>
  <c r="P6" i="38"/>
  <c r="Q6" i="38"/>
  <c r="N12" i="38"/>
  <c r="E129" i="37"/>
  <c r="H127" i="37"/>
  <c r="G127" i="37"/>
  <c r="F285" i="30"/>
  <c r="H285" i="30"/>
  <c r="F241" i="30"/>
  <c r="H241" i="30"/>
  <c r="F216" i="30"/>
  <c r="H216" i="30"/>
  <c r="F32" i="31"/>
  <c r="H33" i="31"/>
  <c r="J33" i="31"/>
  <c r="H109" i="31"/>
  <c r="J109" i="31"/>
  <c r="F64" i="30"/>
  <c r="H64" i="30"/>
  <c r="F56" i="30"/>
  <c r="H56" i="30"/>
  <c r="K78" i="28"/>
  <c r="I78" i="28"/>
  <c r="G104" i="28"/>
  <c r="I104" i="28" s="1"/>
  <c r="I96" i="28"/>
  <c r="K96" i="28"/>
  <c r="S9" i="41"/>
  <c r="R9" i="41"/>
  <c r="M137" i="41"/>
  <c r="L137" i="41"/>
  <c r="F6" i="40"/>
  <c r="F11" i="40"/>
  <c r="F12" i="40"/>
  <c r="N11" i="40"/>
  <c r="N12" i="40"/>
  <c r="AV10" i="35"/>
  <c r="AV18" i="35"/>
  <c r="AV14" i="35"/>
  <c r="F280" i="30"/>
  <c r="H280" i="30"/>
  <c r="F274" i="30"/>
  <c r="H274" i="30"/>
  <c r="F258" i="30"/>
  <c r="H258" i="30"/>
  <c r="H125" i="37"/>
  <c r="G125" i="37"/>
  <c r="J79" i="31"/>
  <c r="L79" i="31"/>
  <c r="H284" i="30"/>
  <c r="J284" i="30"/>
  <c r="F37" i="31"/>
  <c r="F107" i="31"/>
  <c r="H239" i="30"/>
  <c r="J239" i="30"/>
  <c r="F231" i="30"/>
  <c r="H231" i="30"/>
  <c r="H215" i="30"/>
  <c r="J215" i="30"/>
  <c r="H85" i="31"/>
  <c r="J85" i="31"/>
  <c r="H35" i="31"/>
  <c r="J35" i="31"/>
  <c r="H32" i="31"/>
  <c r="J32" i="31"/>
  <c r="H63" i="30"/>
  <c r="J63" i="30"/>
  <c r="F84" i="30"/>
  <c r="H84" i="30"/>
  <c r="K11" i="28"/>
  <c r="I11" i="28"/>
  <c r="I18" i="28"/>
  <c r="K18" i="28"/>
  <c r="K33" i="28"/>
  <c r="I33" i="28"/>
  <c r="M142" i="42"/>
  <c r="L142" i="42"/>
  <c r="S11" i="41"/>
  <c r="R11" i="41"/>
  <c r="F10" i="40"/>
  <c r="I10" i="40"/>
  <c r="H10" i="40"/>
  <c r="K137" i="39"/>
  <c r="K138" i="39"/>
  <c r="K136" i="39"/>
  <c r="K135" i="39"/>
  <c r="I31" i="35"/>
  <c r="H31" i="35"/>
  <c r="E146" i="42"/>
  <c r="H136" i="42"/>
  <c r="K136" i="42" s="1"/>
  <c r="G136" i="42"/>
  <c r="H279" i="30"/>
  <c r="J279" i="30"/>
  <c r="J273" i="30"/>
  <c r="L273" i="30"/>
  <c r="H257" i="30"/>
  <c r="J257" i="30"/>
  <c r="J59" i="31"/>
  <c r="L59" i="31"/>
  <c r="J283" i="30"/>
  <c r="L283" i="30"/>
  <c r="F41" i="31"/>
  <c r="F31" i="31"/>
  <c r="F235" i="30"/>
  <c r="H235" i="30"/>
  <c r="J237" i="30"/>
  <c r="L237" i="30"/>
  <c r="N11" i="33"/>
  <c r="J230" i="30"/>
  <c r="L230" i="30"/>
  <c r="J214" i="30"/>
  <c r="L214" i="30"/>
  <c r="F79" i="31"/>
  <c r="H39" i="31"/>
  <c r="J39" i="31"/>
  <c r="H54" i="31"/>
  <c r="J54" i="31"/>
  <c r="H34" i="31"/>
  <c r="J34" i="31"/>
  <c r="J62" i="30"/>
  <c r="L62" i="30"/>
  <c r="I109" i="28"/>
  <c r="K109" i="28"/>
  <c r="K72" i="28"/>
  <c r="I72" i="28"/>
  <c r="M18" i="28"/>
  <c r="M68" i="28"/>
  <c r="M88" i="28"/>
  <c r="M137" i="28"/>
  <c r="M46" i="28"/>
  <c r="M57" i="28"/>
  <c r="M61" i="28"/>
  <c r="M78" i="28"/>
  <c r="M33" i="28"/>
  <c r="M75" i="28"/>
  <c r="M100" i="28"/>
  <c r="M36" i="28"/>
  <c r="M42" i="28"/>
  <c r="M28" i="28"/>
  <c r="M148" i="28"/>
  <c r="M52" i="28"/>
  <c r="M30" i="28"/>
  <c r="M72" i="28"/>
  <c r="M14" i="28"/>
  <c r="M13" i="28"/>
  <c r="M85" i="28"/>
  <c r="M83" i="28"/>
  <c r="M122" i="28"/>
  <c r="M156" i="28"/>
  <c r="M27" i="28"/>
  <c r="M144" i="28"/>
  <c r="M154" i="28"/>
  <c r="M31" i="28"/>
  <c r="M80" i="28"/>
  <c r="M86" i="28"/>
  <c r="M22" i="28"/>
  <c r="M127" i="28"/>
  <c r="M11" i="28"/>
  <c r="M41" i="28"/>
  <c r="M17" i="28"/>
  <c r="M96" i="28"/>
  <c r="M9" i="28"/>
  <c r="M67" i="28"/>
  <c r="M81" i="28"/>
  <c r="M139" i="28"/>
  <c r="M10" i="28"/>
  <c r="M70" i="28"/>
  <c r="M111" i="28"/>
  <c r="M23" i="28"/>
  <c r="M109" i="28"/>
  <c r="M92" i="28"/>
  <c r="M79" i="28"/>
  <c r="M37" i="28"/>
  <c r="M26" i="28"/>
  <c r="M114" i="28"/>
  <c r="M112" i="28"/>
  <c r="M19" i="28"/>
  <c r="K112" i="28"/>
  <c r="I112" i="28"/>
  <c r="N144" i="42"/>
  <c r="O144" i="42"/>
  <c r="M139" i="42"/>
  <c r="L139" i="42"/>
  <c r="F146" i="42"/>
  <c r="L146" i="42" s="1"/>
  <c r="T11" i="40"/>
  <c r="T12" i="40"/>
  <c r="T10" i="40"/>
  <c r="AA20" i="40" s="1"/>
  <c r="T8" i="40"/>
  <c r="T7" i="40"/>
  <c r="AA19" i="40" s="1"/>
  <c r="Q11" i="41"/>
  <c r="P11" i="41"/>
  <c r="F7" i="40"/>
  <c r="I7" i="40"/>
  <c r="H7" i="40"/>
  <c r="Q7" i="39"/>
  <c r="P7" i="39"/>
  <c r="L134" i="38"/>
  <c r="I137" i="38"/>
  <c r="M134" i="38"/>
  <c r="I136" i="38"/>
  <c r="I138" i="38"/>
  <c r="I135" i="38"/>
  <c r="F6" i="38"/>
  <c r="F12" i="38"/>
  <c r="H6" i="38"/>
  <c r="F11" i="38"/>
  <c r="F8" i="38"/>
  <c r="I6" i="38"/>
  <c r="H137" i="42"/>
  <c r="K137" i="42" s="1"/>
  <c r="G137" i="42"/>
  <c r="P7" i="38"/>
  <c r="Q7" i="38"/>
  <c r="AU10" i="35"/>
  <c r="AT10" i="35"/>
  <c r="J278" i="30"/>
  <c r="L278" i="30"/>
  <c r="J256" i="30"/>
  <c r="L256" i="30"/>
  <c r="J108" i="31"/>
  <c r="L108" i="31"/>
  <c r="G124" i="37"/>
  <c r="H124" i="37"/>
  <c r="J87" i="31"/>
  <c r="L87" i="31"/>
  <c r="F76" i="31"/>
  <c r="F33" i="31"/>
  <c r="H43" i="31"/>
  <c r="J43" i="31"/>
  <c r="H56" i="31"/>
  <c r="J56" i="31"/>
  <c r="H38" i="31"/>
  <c r="J38" i="31"/>
  <c r="F54" i="30"/>
  <c r="H54" i="30"/>
  <c r="I28" i="28"/>
  <c r="K28" i="28"/>
  <c r="K75" i="28"/>
  <c r="I75" i="28"/>
  <c r="I111" i="28"/>
  <c r="K111" i="28"/>
  <c r="O137" i="42"/>
  <c r="N137" i="42"/>
  <c r="M144" i="42"/>
  <c r="L144" i="42"/>
  <c r="J8" i="40"/>
  <c r="J12" i="40"/>
  <c r="J10" i="40"/>
  <c r="J7" i="40"/>
  <c r="J11" i="40"/>
  <c r="M142" i="41"/>
  <c r="L142" i="41"/>
  <c r="P10" i="40"/>
  <c r="Q10" i="40"/>
  <c r="F6" i="39"/>
  <c r="F12" i="39"/>
  <c r="F8" i="39"/>
  <c r="F9" i="39"/>
  <c r="F11" i="39"/>
  <c r="H36" i="35"/>
  <c r="I36" i="35"/>
  <c r="F10" i="38"/>
  <c r="H10" i="38"/>
  <c r="I10" i="38"/>
  <c r="AS10" i="35"/>
  <c r="AR10" i="35"/>
  <c r="G138" i="42"/>
  <c r="H138" i="42"/>
  <c r="K138" i="42" s="1"/>
  <c r="H141" i="42"/>
  <c r="K141" i="42" s="1"/>
  <c r="G141" i="42"/>
  <c r="AU14" i="35"/>
  <c r="AT14" i="35"/>
  <c r="F262" i="30"/>
  <c r="H262" i="30"/>
  <c r="H126" i="37"/>
  <c r="G126" i="37"/>
  <c r="J42" i="31"/>
  <c r="L42" i="31"/>
  <c r="F78" i="31"/>
  <c r="F53" i="31"/>
  <c r="F36" i="31"/>
  <c r="H81" i="31"/>
  <c r="J81" i="31"/>
  <c r="H219" i="30"/>
  <c r="J219" i="30"/>
  <c r="H75" i="31"/>
  <c r="J75" i="31"/>
  <c r="H60" i="31"/>
  <c r="J60" i="31"/>
  <c r="F60" i="30"/>
  <c r="H60" i="30"/>
  <c r="I67" i="28"/>
  <c r="K67" i="28"/>
  <c r="I70" i="28"/>
  <c r="K70" i="28"/>
  <c r="I10" i="28"/>
  <c r="K10" i="28"/>
  <c r="O137" i="41"/>
  <c r="N137" i="41"/>
  <c r="O142" i="42"/>
  <c r="N142" i="42"/>
  <c r="M10" i="39"/>
  <c r="L10" i="39"/>
  <c r="M139" i="41"/>
  <c r="L139" i="41"/>
  <c r="Q8" i="39"/>
  <c r="P8" i="39"/>
  <c r="Q7" i="40"/>
  <c r="P7" i="40"/>
  <c r="H38" i="35"/>
  <c r="I38" i="35"/>
  <c r="R7" i="39"/>
  <c r="S7" i="39"/>
  <c r="AS14" i="35"/>
  <c r="AR14" i="35"/>
  <c r="W37" i="35"/>
  <c r="V37" i="35"/>
  <c r="P8" i="38"/>
  <c r="M8" i="38"/>
  <c r="Q8" i="38"/>
  <c r="AU18" i="35"/>
  <c r="AT18" i="35"/>
  <c r="J37" i="31"/>
  <c r="L37" i="31"/>
  <c r="H261" i="30"/>
  <c r="J261" i="30"/>
  <c r="G128" i="37"/>
  <c r="H128" i="37"/>
  <c r="F83" i="31"/>
  <c r="F82" i="31"/>
  <c r="F55" i="31"/>
  <c r="H36" i="31"/>
  <c r="J36" i="31"/>
  <c r="F234" i="30"/>
  <c r="H234" i="30"/>
  <c r="J218" i="30"/>
  <c r="L218" i="30"/>
  <c r="H77" i="31"/>
  <c r="J77" i="31"/>
  <c r="H64" i="31"/>
  <c r="J64" i="31"/>
  <c r="H59" i="30"/>
  <c r="J59" i="30"/>
  <c r="H85" i="30"/>
  <c r="J85" i="30"/>
  <c r="K61" i="28"/>
  <c r="I61" i="28"/>
  <c r="O141" i="42"/>
  <c r="N141" i="42"/>
  <c r="O140" i="42"/>
  <c r="N140" i="42"/>
  <c r="F7" i="41"/>
  <c r="I7" i="41"/>
  <c r="H7" i="41"/>
  <c r="T7" i="39"/>
  <c r="AA19" i="39" s="1"/>
  <c r="T12" i="39"/>
  <c r="T8" i="39"/>
  <c r="T11" i="39"/>
  <c r="Q7" i="41"/>
  <c r="P7" i="41"/>
  <c r="K16" i="41"/>
  <c r="M16" i="41" s="1"/>
  <c r="K136" i="40"/>
  <c r="K138" i="40"/>
  <c r="K137" i="40"/>
  <c r="K135" i="40"/>
  <c r="S7" i="40"/>
  <c r="R7" i="40"/>
  <c r="F7" i="39"/>
  <c r="H7" i="39"/>
  <c r="I7" i="39"/>
  <c r="M8" i="40"/>
  <c r="Q8" i="40"/>
  <c r="P8" i="40"/>
  <c r="S6" i="38"/>
  <c r="R6" i="38"/>
  <c r="F7" i="38"/>
  <c r="H7" i="38"/>
  <c r="I7" i="38"/>
  <c r="R8" i="39"/>
  <c r="S8" i="39"/>
  <c r="AS18" i="35"/>
  <c r="AR18" i="35"/>
  <c r="AK40" i="35"/>
  <c r="AL40" i="35"/>
  <c r="F276" i="30"/>
  <c r="H276" i="30"/>
  <c r="J260" i="30"/>
  <c r="L260" i="30"/>
  <c r="L53" i="31"/>
  <c r="N53" i="31"/>
  <c r="J83" i="31"/>
  <c r="L83" i="31"/>
  <c r="F86" i="31"/>
  <c r="F58" i="31"/>
  <c r="H240" i="30"/>
  <c r="J240" i="30"/>
  <c r="N10" i="33"/>
  <c r="H233" i="30"/>
  <c r="J233" i="30"/>
  <c r="H80" i="31"/>
  <c r="J80" i="31"/>
  <c r="I86" i="28"/>
  <c r="K86" i="28"/>
  <c r="I19" i="28"/>
  <c r="K19" i="28"/>
  <c r="G34" i="28"/>
  <c r="K34" i="28" s="1"/>
  <c r="K27" i="28"/>
  <c r="I27" i="28"/>
  <c r="M143" i="42"/>
  <c r="L143" i="42"/>
  <c r="N139" i="42"/>
  <c r="O139" i="42"/>
  <c r="T11" i="41"/>
  <c r="T9" i="41"/>
  <c r="T7" i="41"/>
  <c r="J8" i="39"/>
  <c r="M6" i="39"/>
  <c r="L6" i="39"/>
  <c r="J7" i="39"/>
  <c r="J11" i="39"/>
  <c r="J12" i="39"/>
  <c r="R7" i="41"/>
  <c r="C16" i="41"/>
  <c r="S7" i="41"/>
  <c r="F8" i="40"/>
  <c r="I8" i="40"/>
  <c r="H8" i="40"/>
  <c r="S8" i="40"/>
  <c r="R8" i="40"/>
  <c r="S7" i="38"/>
  <c r="R7" i="38"/>
  <c r="V30" i="35"/>
  <c r="W30" i="35"/>
  <c r="P10" i="38"/>
  <c r="Q10" i="38"/>
  <c r="J275" i="30"/>
  <c r="L275" i="30"/>
  <c r="J63" i="31"/>
  <c r="L63" i="31"/>
  <c r="H40" i="31"/>
  <c r="J40" i="31"/>
  <c r="F62" i="31"/>
  <c r="J238" i="30"/>
  <c r="L238" i="30"/>
  <c r="F34" i="31"/>
  <c r="J232" i="30"/>
  <c r="L232" i="30"/>
  <c r="F42" i="31"/>
  <c r="F38" i="31"/>
  <c r="H84" i="31"/>
  <c r="J84" i="31"/>
  <c r="K80" i="28"/>
  <c r="I80" i="28"/>
  <c r="K148" i="28"/>
  <c r="I148" i="28"/>
  <c r="K88" i="28"/>
  <c r="I88" i="28"/>
  <c r="G76" i="28"/>
  <c r="I68" i="28"/>
  <c r="K68" i="28"/>
  <c r="L33" i="28"/>
  <c r="J33" i="28"/>
  <c r="J41" i="28"/>
  <c r="L41" i="28"/>
  <c r="L9" i="28"/>
  <c r="J9" i="28"/>
  <c r="L85" i="28"/>
  <c r="J85" i="28"/>
  <c r="J57" i="28"/>
  <c r="L57" i="28"/>
  <c r="L148" i="28"/>
  <c r="J148" i="28"/>
  <c r="J86" i="27"/>
  <c r="I86" i="27"/>
  <c r="I13" i="27"/>
  <c r="J13" i="27"/>
  <c r="G90" i="27"/>
  <c r="J90" i="27" s="1"/>
  <c r="J82" i="27"/>
  <c r="I82" i="27"/>
  <c r="I15" i="27"/>
  <c r="J15" i="27"/>
  <c r="J22" i="26"/>
  <c r="I22" i="26"/>
  <c r="J9" i="26"/>
  <c r="I9" i="26"/>
  <c r="I28" i="26"/>
  <c r="J28" i="26"/>
  <c r="J93" i="26"/>
  <c r="I93" i="26"/>
  <c r="J29" i="26"/>
  <c r="I29" i="26"/>
  <c r="H91" i="22"/>
  <c r="J83" i="22"/>
  <c r="K83" i="22"/>
  <c r="K66" i="22"/>
  <c r="J66" i="22"/>
  <c r="K122" i="28"/>
  <c r="I122" i="28"/>
  <c r="G90" i="28"/>
  <c r="K85" i="28"/>
  <c r="I85" i="28"/>
  <c r="K137" i="28"/>
  <c r="I137" i="28"/>
  <c r="L46" i="28"/>
  <c r="J46" i="28"/>
  <c r="L17" i="28"/>
  <c r="J17" i="28"/>
  <c r="L156" i="28"/>
  <c r="J156" i="28"/>
  <c r="J17" i="27"/>
  <c r="I17" i="27"/>
  <c r="I99" i="27"/>
  <c r="J99" i="27"/>
  <c r="J31" i="28"/>
  <c r="L31" i="28"/>
  <c r="I51" i="26"/>
  <c r="J51" i="26"/>
  <c r="J30" i="26"/>
  <c r="I30" i="26"/>
  <c r="I17" i="26"/>
  <c r="J17" i="26"/>
  <c r="I37" i="26"/>
  <c r="J37" i="26"/>
  <c r="K156" i="22"/>
  <c r="J156" i="22"/>
  <c r="K100" i="22"/>
  <c r="J100" i="22"/>
  <c r="K139" i="28"/>
  <c r="I139" i="28"/>
  <c r="L55" i="30"/>
  <c r="N55" i="30"/>
  <c r="J28" i="28"/>
  <c r="L28" i="28"/>
  <c r="L112" i="28"/>
  <c r="J112" i="28"/>
  <c r="L18" i="28"/>
  <c r="J18" i="28"/>
  <c r="J52" i="28"/>
  <c r="L52" i="28"/>
  <c r="E34" i="28"/>
  <c r="J26" i="28"/>
  <c r="L26" i="28"/>
  <c r="J36" i="28"/>
  <c r="L36" i="28"/>
  <c r="J103" i="27"/>
  <c r="I103" i="27"/>
  <c r="J30" i="27"/>
  <c r="I30" i="27"/>
  <c r="J101" i="27"/>
  <c r="I101" i="27"/>
  <c r="I50" i="27"/>
  <c r="J50" i="27"/>
  <c r="J38" i="26"/>
  <c r="I38" i="26"/>
  <c r="J39" i="26"/>
  <c r="I39" i="26"/>
  <c r="G34" i="26"/>
  <c r="I26" i="26"/>
  <c r="J26" i="26"/>
  <c r="J45" i="26"/>
  <c r="I45" i="26"/>
  <c r="K135" i="22"/>
  <c r="J135" i="22"/>
  <c r="K117" i="22"/>
  <c r="J117" i="22"/>
  <c r="K156" i="28"/>
  <c r="I156" i="28"/>
  <c r="K154" i="28"/>
  <c r="I154" i="28"/>
  <c r="L14" i="28"/>
  <c r="J14" i="28"/>
  <c r="J79" i="28"/>
  <c r="L79" i="28"/>
  <c r="E76" i="28"/>
  <c r="L68" i="28"/>
  <c r="J68" i="28"/>
  <c r="J111" i="28"/>
  <c r="L111" i="28"/>
  <c r="L83" i="28"/>
  <c r="J83" i="28"/>
  <c r="L144" i="28"/>
  <c r="J144" i="28"/>
  <c r="I116" i="27"/>
  <c r="J116" i="27"/>
  <c r="J47" i="26"/>
  <c r="I47" i="26"/>
  <c r="I43" i="26"/>
  <c r="J43" i="26"/>
  <c r="G118" i="26"/>
  <c r="J110" i="26"/>
  <c r="I110" i="26"/>
  <c r="J113" i="26"/>
  <c r="I113" i="26"/>
  <c r="X11" i="22"/>
  <c r="X10" i="22"/>
  <c r="X19" i="22"/>
  <c r="X14" i="22"/>
  <c r="X15" i="22"/>
  <c r="X18" i="22"/>
  <c r="K152" i="22"/>
  <c r="J152" i="22"/>
  <c r="L114" i="28"/>
  <c r="J114" i="28"/>
  <c r="L11" i="28"/>
  <c r="J11" i="28"/>
  <c r="J154" i="28"/>
  <c r="L154" i="28"/>
  <c r="L80" i="28"/>
  <c r="J80" i="28"/>
  <c r="J92" i="28"/>
  <c r="L92" i="28"/>
  <c r="J23" i="28"/>
  <c r="L23" i="28"/>
  <c r="J52" i="27"/>
  <c r="I52" i="27"/>
  <c r="J121" i="27"/>
  <c r="I121" i="27"/>
  <c r="I47" i="27"/>
  <c r="J47" i="27"/>
  <c r="L10" i="28"/>
  <c r="J10" i="28"/>
  <c r="I137" i="26"/>
  <c r="J137" i="26"/>
  <c r="J127" i="26"/>
  <c r="I127" i="26"/>
  <c r="K79" i="28"/>
  <c r="I79" i="28"/>
  <c r="G48" i="28"/>
  <c r="I42" i="28"/>
  <c r="K42" i="28"/>
  <c r="K127" i="28"/>
  <c r="I127" i="28"/>
  <c r="L42" i="28"/>
  <c r="J42" i="28"/>
  <c r="J27" i="28"/>
  <c r="L27" i="28"/>
  <c r="J13" i="28"/>
  <c r="L13" i="28"/>
  <c r="J81" i="28"/>
  <c r="L81" i="28"/>
  <c r="J100" i="28"/>
  <c r="L100" i="28"/>
  <c r="J122" i="28"/>
  <c r="L122" i="28"/>
  <c r="L86" i="28"/>
  <c r="J86" i="28"/>
  <c r="I134" i="27"/>
  <c r="J134" i="27"/>
  <c r="I136" i="27"/>
  <c r="J136" i="27"/>
  <c r="I84" i="27"/>
  <c r="J84" i="27"/>
  <c r="J32" i="27"/>
  <c r="I32" i="27"/>
  <c r="I144" i="26"/>
  <c r="J144" i="26"/>
  <c r="I56" i="26"/>
  <c r="J56" i="26"/>
  <c r="J22" i="28"/>
  <c r="L22" i="28"/>
  <c r="L88" i="28"/>
  <c r="J88" i="28"/>
  <c r="E104" i="28"/>
  <c r="J96" i="28"/>
  <c r="L96" i="28"/>
  <c r="J109" i="28"/>
  <c r="L109" i="28"/>
  <c r="L78" i="28"/>
  <c r="J78" i="28"/>
  <c r="K52" i="27"/>
  <c r="K138" i="27"/>
  <c r="K67" i="27"/>
  <c r="K135" i="27"/>
  <c r="K30" i="27"/>
  <c r="K101" i="27"/>
  <c r="K17" i="27"/>
  <c r="K69" i="27"/>
  <c r="K121" i="27"/>
  <c r="K47" i="27"/>
  <c r="K86" i="27"/>
  <c r="K99" i="27"/>
  <c r="K148" i="27"/>
  <c r="K50" i="27"/>
  <c r="K142" i="27"/>
  <c r="K134" i="27"/>
  <c r="K15" i="27"/>
  <c r="K103" i="27"/>
  <c r="K84" i="27"/>
  <c r="K136" i="27"/>
  <c r="K13" i="27"/>
  <c r="K65" i="27"/>
  <c r="K116" i="27"/>
  <c r="K82" i="27"/>
  <c r="K32" i="27"/>
  <c r="J70" i="28"/>
  <c r="L70" i="28"/>
  <c r="J69" i="27"/>
  <c r="I69" i="27"/>
  <c r="G146" i="27"/>
  <c r="J138" i="27"/>
  <c r="I138" i="27"/>
  <c r="I65" i="27"/>
  <c r="J65" i="27"/>
  <c r="L75" i="28"/>
  <c r="J75" i="28"/>
  <c r="J14" i="26"/>
  <c r="I14" i="26"/>
  <c r="I11" i="26"/>
  <c r="J11" i="26"/>
  <c r="I52" i="26"/>
  <c r="J52" i="26"/>
  <c r="K31" i="22"/>
  <c r="J31" i="22"/>
  <c r="L53" i="30"/>
  <c r="N53" i="30"/>
  <c r="J19" i="28"/>
  <c r="L19" i="28"/>
  <c r="L30" i="28"/>
  <c r="J30" i="28"/>
  <c r="J139" i="28"/>
  <c r="L139" i="28"/>
  <c r="J67" i="28"/>
  <c r="L67" i="28"/>
  <c r="J142" i="27"/>
  <c r="I142" i="27"/>
  <c r="J148" i="27"/>
  <c r="I148" i="27"/>
  <c r="I67" i="27"/>
  <c r="J67" i="27"/>
  <c r="K127" i="26"/>
  <c r="K59" i="26"/>
  <c r="K22" i="26"/>
  <c r="K144" i="26"/>
  <c r="K29" i="26"/>
  <c r="K39" i="26"/>
  <c r="K28" i="26"/>
  <c r="K30" i="26"/>
  <c r="K110" i="26"/>
  <c r="K31" i="26"/>
  <c r="K19" i="26"/>
  <c r="K74" i="26"/>
  <c r="K13" i="26"/>
  <c r="K137" i="26"/>
  <c r="K154" i="26"/>
  <c r="K12" i="26"/>
  <c r="K38" i="26"/>
  <c r="K11" i="26"/>
  <c r="K51" i="26"/>
  <c r="K37" i="26"/>
  <c r="K14" i="26"/>
  <c r="K45" i="26"/>
  <c r="K17" i="26"/>
  <c r="K43" i="26"/>
  <c r="K47" i="26"/>
  <c r="K113" i="26"/>
  <c r="K56" i="26"/>
  <c r="K46" i="26"/>
  <c r="K40" i="26"/>
  <c r="K148" i="26"/>
  <c r="K93" i="26"/>
  <c r="K26" i="26"/>
  <c r="K23" i="26"/>
  <c r="K52" i="26"/>
  <c r="K9" i="26"/>
  <c r="J13" i="26"/>
  <c r="I13" i="26"/>
  <c r="G20" i="26"/>
  <c r="I19" i="26"/>
  <c r="J19" i="26"/>
  <c r="I59" i="26"/>
  <c r="J59" i="26"/>
  <c r="I74" i="26"/>
  <c r="J74" i="26"/>
  <c r="J148" i="26"/>
  <c r="I148" i="26"/>
  <c r="K48" i="22"/>
  <c r="J48" i="22"/>
  <c r="W19" i="22"/>
  <c r="V19" i="22"/>
  <c r="F36" i="21"/>
  <c r="H28" i="21"/>
  <c r="K76" i="18"/>
  <c r="K64" i="18"/>
  <c r="F22" i="21"/>
  <c r="H14" i="21"/>
  <c r="C76" i="18"/>
  <c r="C64" i="18"/>
  <c r="I70" i="18"/>
  <c r="G76" i="18"/>
  <c r="L76" i="18"/>
  <c r="L64" i="18"/>
  <c r="K157" i="15"/>
  <c r="I157" i="15"/>
  <c r="N51" i="19"/>
  <c r="P52" i="19"/>
  <c r="T21" i="22"/>
  <c r="W15" i="22"/>
  <c r="V15" i="22"/>
  <c r="O132" i="18"/>
  <c r="O120" i="18"/>
  <c r="Y42" i="18"/>
  <c r="Y26" i="18"/>
  <c r="Y69" i="18"/>
  <c r="Y103" i="18"/>
  <c r="Y52" i="18"/>
  <c r="Y86" i="18"/>
  <c r="Y43" i="18"/>
  <c r="Y95" i="18"/>
  <c r="Y154" i="18"/>
  <c r="Y60" i="18"/>
  <c r="Y145" i="18"/>
  <c r="Y111" i="18"/>
  <c r="Y51" i="18"/>
  <c r="Y85" i="18"/>
  <c r="Y137" i="18"/>
  <c r="Y112" i="18"/>
  <c r="Y138" i="18"/>
  <c r="Y102" i="18"/>
  <c r="Y25" i="18"/>
  <c r="Y128" i="18"/>
  <c r="Y129" i="18"/>
  <c r="Y94" i="18"/>
  <c r="Y68" i="18"/>
  <c r="Y17" i="18"/>
  <c r="Y16" i="18"/>
  <c r="Y156" i="18"/>
  <c r="Y33" i="18"/>
  <c r="Y121" i="18"/>
  <c r="Y155" i="18"/>
  <c r="Y59" i="18"/>
  <c r="Y9" i="18"/>
  <c r="N21" i="19"/>
  <c r="P13" i="19"/>
  <c r="W10" i="22"/>
  <c r="V10" i="22"/>
  <c r="T146" i="18"/>
  <c r="T134" i="18"/>
  <c r="G132" i="18"/>
  <c r="G120" i="18"/>
  <c r="I120" i="18" s="1"/>
  <c r="O20" i="18"/>
  <c r="O8" i="18"/>
  <c r="O104" i="18"/>
  <c r="Q96" i="18"/>
  <c r="C35" i="17"/>
  <c r="C23" i="17"/>
  <c r="W18" i="22"/>
  <c r="V18" i="22"/>
  <c r="L146" i="18"/>
  <c r="L134" i="18"/>
  <c r="T34" i="18"/>
  <c r="T22" i="18"/>
  <c r="G20" i="18"/>
  <c r="G8" i="18"/>
  <c r="I8" i="18" s="1"/>
  <c r="D146" i="18"/>
  <c r="D134" i="18"/>
  <c r="L34" i="18"/>
  <c r="L22" i="18"/>
  <c r="F119" i="16"/>
  <c r="F107" i="16"/>
  <c r="W11" i="22"/>
  <c r="V11" i="22"/>
  <c r="L135" i="22"/>
  <c r="L156" i="22"/>
  <c r="L31" i="22"/>
  <c r="L48" i="22"/>
  <c r="L83" i="22"/>
  <c r="L66" i="22"/>
  <c r="L17" i="22"/>
  <c r="L152" i="22"/>
  <c r="L100" i="22"/>
  <c r="L117" i="22"/>
  <c r="F64" i="21"/>
  <c r="H56" i="21"/>
  <c r="S76" i="18"/>
  <c r="S64" i="18"/>
  <c r="D34" i="18"/>
  <c r="D22" i="18"/>
  <c r="N105" i="19"/>
  <c r="P97" i="19"/>
  <c r="N93" i="19"/>
  <c r="J97" i="19"/>
  <c r="J27" i="19"/>
  <c r="J38" i="19"/>
  <c r="J14" i="19"/>
  <c r="J83" i="19"/>
  <c r="J32" i="19"/>
  <c r="J42" i="19"/>
  <c r="J33" i="19"/>
  <c r="J68" i="19"/>
  <c r="J55" i="19"/>
  <c r="J28" i="19"/>
  <c r="J18" i="19"/>
  <c r="J59" i="19"/>
  <c r="J46" i="19"/>
  <c r="J10" i="19"/>
  <c r="J74" i="19"/>
  <c r="S118" i="18"/>
  <c r="S106" i="18"/>
  <c r="D76" i="18"/>
  <c r="D64" i="18"/>
  <c r="D105" i="16"/>
  <c r="D93" i="16"/>
  <c r="D35" i="16"/>
  <c r="D23" i="16"/>
  <c r="U18" i="16"/>
  <c r="V18" i="16"/>
  <c r="C91" i="17"/>
  <c r="C79" i="17"/>
  <c r="Q139" i="18"/>
  <c r="O146" i="18"/>
  <c r="G104" i="18"/>
  <c r="I96" i="18"/>
  <c r="K118" i="18"/>
  <c r="K106" i="18"/>
  <c r="D147" i="16"/>
  <c r="D135" i="16"/>
  <c r="I90" i="15"/>
  <c r="K90" i="15"/>
  <c r="J88" i="16"/>
  <c r="I88" i="16"/>
  <c r="I139" i="18"/>
  <c r="G146" i="18"/>
  <c r="O34" i="18"/>
  <c r="Q34" i="18" s="1"/>
  <c r="Q27" i="18"/>
  <c r="C118" i="18"/>
  <c r="C106" i="18"/>
  <c r="D35" i="17"/>
  <c r="D23" i="17"/>
  <c r="G119" i="16"/>
  <c r="G107" i="16"/>
  <c r="E35" i="16"/>
  <c r="E23" i="16"/>
  <c r="G49" i="16"/>
  <c r="G37" i="16"/>
  <c r="N77" i="19"/>
  <c r="P69" i="19"/>
  <c r="O78" i="18"/>
  <c r="Q79" i="18"/>
  <c r="I27" i="18"/>
  <c r="G34" i="18"/>
  <c r="I34" i="18" s="1"/>
  <c r="G161" i="17"/>
  <c r="J153" i="17"/>
  <c r="I153" i="17"/>
  <c r="E147" i="16"/>
  <c r="E135" i="16"/>
  <c r="G161" i="16"/>
  <c r="G149" i="16"/>
  <c r="J149" i="16" s="1"/>
  <c r="E77" i="16"/>
  <c r="E65" i="16"/>
  <c r="G78" i="18"/>
  <c r="I79" i="18"/>
  <c r="R79" i="18"/>
  <c r="R129" i="18"/>
  <c r="R86" i="18"/>
  <c r="R43" i="18"/>
  <c r="R130" i="18"/>
  <c r="R95" i="18"/>
  <c r="R103" i="18"/>
  <c r="R113" i="18"/>
  <c r="R44" i="18"/>
  <c r="R10" i="18"/>
  <c r="R60" i="18"/>
  <c r="R26" i="18"/>
  <c r="R138" i="18"/>
  <c r="R112" i="18"/>
  <c r="R53" i="18"/>
  <c r="R87" i="18"/>
  <c r="R61" i="18"/>
  <c r="R52" i="18"/>
  <c r="R155" i="18"/>
  <c r="R18" i="18"/>
  <c r="R17" i="18"/>
  <c r="R139" i="18"/>
  <c r="R156" i="18"/>
  <c r="R154" i="18"/>
  <c r="R27" i="18"/>
  <c r="R159" i="18"/>
  <c r="R121" i="18"/>
  <c r="R96" i="18"/>
  <c r="R69" i="18"/>
  <c r="R70" i="18"/>
  <c r="R9" i="18"/>
  <c r="R122" i="18"/>
  <c r="E104" i="18"/>
  <c r="E92" i="18"/>
  <c r="S9" i="16"/>
  <c r="U10" i="16"/>
  <c r="V10" i="16"/>
  <c r="N9" i="19"/>
  <c r="P10" i="19"/>
  <c r="O62" i="18"/>
  <c r="O50" i="18"/>
  <c r="J155" i="18"/>
  <c r="J121" i="18"/>
  <c r="J139" i="18"/>
  <c r="J86" i="18"/>
  <c r="J130" i="18"/>
  <c r="J70" i="18"/>
  <c r="J26" i="18"/>
  <c r="J17" i="18"/>
  <c r="J18" i="18"/>
  <c r="J156" i="18"/>
  <c r="J10" i="18"/>
  <c r="J69" i="18"/>
  <c r="J159" i="18"/>
  <c r="J95" i="18"/>
  <c r="J96" i="18"/>
  <c r="J122" i="18"/>
  <c r="J60" i="18"/>
  <c r="J112" i="18"/>
  <c r="J61" i="18"/>
  <c r="J113" i="18"/>
  <c r="J138" i="18"/>
  <c r="J87" i="18"/>
  <c r="J79" i="18"/>
  <c r="J103" i="18"/>
  <c r="J129" i="18"/>
  <c r="J52" i="18"/>
  <c r="J154" i="18"/>
  <c r="J44" i="18"/>
  <c r="J9" i="18"/>
  <c r="J43" i="18"/>
  <c r="J27" i="18"/>
  <c r="J53" i="18"/>
  <c r="N23" i="19"/>
  <c r="P24" i="19"/>
  <c r="J154" i="16"/>
  <c r="I154" i="16"/>
  <c r="J16" i="17"/>
  <c r="I16" i="17"/>
  <c r="U20" i="16"/>
  <c r="V20" i="16"/>
  <c r="O76" i="18"/>
  <c r="Q70" i="18"/>
  <c r="T76" i="18"/>
  <c r="T64" i="18"/>
  <c r="G62" i="18"/>
  <c r="G50" i="18"/>
  <c r="F62" i="18"/>
  <c r="F50" i="18"/>
  <c r="F77" i="16"/>
  <c r="F65" i="16"/>
  <c r="S21" i="16"/>
  <c r="U14" i="16"/>
  <c r="V14" i="16"/>
  <c r="K39" i="15"/>
  <c r="I39" i="15"/>
  <c r="P21" i="17"/>
  <c r="P9" i="17"/>
  <c r="J45" i="16"/>
  <c r="I45" i="16"/>
  <c r="J28" i="16"/>
  <c r="I28" i="16"/>
  <c r="V16" i="16"/>
  <c r="U16" i="16"/>
  <c r="I141" i="15"/>
  <c r="K141" i="15"/>
  <c r="I117" i="17"/>
  <c r="J117" i="17"/>
  <c r="J28" i="17"/>
  <c r="I28" i="17"/>
  <c r="L39" i="15"/>
  <c r="J39" i="15"/>
  <c r="J72" i="15"/>
  <c r="L72" i="15"/>
  <c r="L141" i="15"/>
  <c r="J141" i="15"/>
  <c r="J75" i="15"/>
  <c r="L75" i="15"/>
  <c r="J144" i="15"/>
  <c r="L144" i="15"/>
  <c r="I65" i="15"/>
  <c r="K65" i="15"/>
  <c r="M150" i="15"/>
  <c r="M89" i="15"/>
  <c r="M24" i="15"/>
  <c r="M41" i="15"/>
  <c r="M39" i="15"/>
  <c r="M158" i="15"/>
  <c r="M32" i="15"/>
  <c r="M81" i="15"/>
  <c r="M93" i="15"/>
  <c r="M153" i="15"/>
  <c r="M84" i="15"/>
  <c r="M115" i="15"/>
  <c r="M90" i="15"/>
  <c r="M30" i="15"/>
  <c r="M75" i="15"/>
  <c r="M132" i="15"/>
  <c r="M141" i="15"/>
  <c r="M38" i="15"/>
  <c r="M144" i="15"/>
  <c r="M58" i="15"/>
  <c r="M65" i="15"/>
  <c r="M46" i="15"/>
  <c r="M98" i="15"/>
  <c r="M118" i="15"/>
  <c r="M124" i="15"/>
  <c r="M127" i="15"/>
  <c r="M107" i="15"/>
  <c r="M157" i="15"/>
  <c r="M110" i="15"/>
  <c r="M73" i="15"/>
  <c r="M47" i="15"/>
  <c r="M72" i="15"/>
  <c r="M29" i="15"/>
  <c r="M101" i="15"/>
  <c r="M56" i="15"/>
  <c r="M67" i="15"/>
  <c r="M82" i="15"/>
  <c r="M55" i="15"/>
  <c r="M136" i="15"/>
  <c r="J157" i="16"/>
  <c r="I157" i="16"/>
  <c r="J140" i="16"/>
  <c r="I140" i="16"/>
  <c r="I123" i="16"/>
  <c r="J123" i="16"/>
  <c r="I115" i="15"/>
  <c r="K115" i="15"/>
  <c r="J48" i="17"/>
  <c r="I48" i="17"/>
  <c r="J47" i="15"/>
  <c r="L47" i="15"/>
  <c r="L81" i="15"/>
  <c r="J81" i="15"/>
  <c r="L150" i="15"/>
  <c r="J150" i="15"/>
  <c r="J84" i="15"/>
  <c r="L84" i="15"/>
  <c r="D161" i="15"/>
  <c r="L161" i="15" s="1"/>
  <c r="L153" i="15"/>
  <c r="J153" i="15"/>
  <c r="V120" i="18"/>
  <c r="X121" i="18"/>
  <c r="A11" i="12"/>
  <c r="A13" i="12"/>
  <c r="K89" i="15"/>
  <c r="I89" i="15"/>
  <c r="K38" i="15"/>
  <c r="I38" i="15"/>
  <c r="J143" i="17"/>
  <c r="I143" i="17"/>
  <c r="L12" i="12"/>
  <c r="L13" i="12"/>
  <c r="L15" i="12"/>
  <c r="H53" i="12"/>
  <c r="J56" i="15"/>
  <c r="L56" i="15"/>
  <c r="L89" i="15"/>
  <c r="J89" i="15"/>
  <c r="L158" i="15"/>
  <c r="J158" i="15"/>
  <c r="J93" i="15"/>
  <c r="L93" i="15"/>
  <c r="I82" i="15"/>
  <c r="K82" i="15"/>
  <c r="J58" i="17"/>
  <c r="I58" i="17"/>
  <c r="J20" i="17"/>
  <c r="I20" i="17"/>
  <c r="E21" i="17"/>
  <c r="E9" i="17"/>
  <c r="J71" i="16"/>
  <c r="I71" i="16"/>
  <c r="J54" i="16"/>
  <c r="I54" i="16"/>
  <c r="K158" i="15"/>
  <c r="I158" i="15"/>
  <c r="K132" i="15"/>
  <c r="I132" i="15"/>
  <c r="O21" i="17"/>
  <c r="O9" i="17"/>
  <c r="L157" i="15"/>
  <c r="J157" i="15"/>
  <c r="L65" i="15"/>
  <c r="J65" i="15"/>
  <c r="D105" i="15"/>
  <c r="J98" i="15"/>
  <c r="L98" i="15"/>
  <c r="J24" i="15"/>
  <c r="L24" i="15"/>
  <c r="J101" i="15"/>
  <c r="L101" i="15"/>
  <c r="Q10" i="6"/>
  <c r="R10" i="6"/>
  <c r="K56" i="15"/>
  <c r="I56" i="15"/>
  <c r="I30" i="15"/>
  <c r="K30" i="15"/>
  <c r="J131" i="16"/>
  <c r="I131" i="16"/>
  <c r="Q21" i="16"/>
  <c r="Q9" i="16"/>
  <c r="I107" i="15"/>
  <c r="K107" i="15"/>
  <c r="G63" i="15"/>
  <c r="K55" i="15"/>
  <c r="I55" i="15"/>
  <c r="K29" i="15"/>
  <c r="I29" i="15"/>
  <c r="D21" i="17"/>
  <c r="D9" i="17"/>
  <c r="J71" i="17"/>
  <c r="I71" i="17"/>
  <c r="P21" i="16"/>
  <c r="P9" i="16"/>
  <c r="J73" i="15"/>
  <c r="L73" i="15"/>
  <c r="J29" i="15"/>
  <c r="L29" i="15"/>
  <c r="J107" i="15"/>
  <c r="L107" i="15"/>
  <c r="J32" i="15"/>
  <c r="L32" i="15"/>
  <c r="L110" i="15"/>
  <c r="J110" i="15"/>
  <c r="I12" i="6"/>
  <c r="J12" i="6"/>
  <c r="I10" i="6"/>
  <c r="J10" i="6"/>
  <c r="W17" i="16"/>
  <c r="W18" i="16"/>
  <c r="W12" i="16"/>
  <c r="W16" i="16"/>
  <c r="W14" i="16"/>
  <c r="W20" i="16"/>
  <c r="W10" i="16"/>
  <c r="J12" i="17"/>
  <c r="I12" i="17"/>
  <c r="F21" i="16"/>
  <c r="F9" i="16"/>
  <c r="K81" i="15"/>
  <c r="I81" i="15"/>
  <c r="E21" i="16"/>
  <c r="E9" i="16"/>
  <c r="C105" i="16"/>
  <c r="C93" i="16"/>
  <c r="U34" i="18"/>
  <c r="U22" i="18"/>
  <c r="J82" i="15"/>
  <c r="L82" i="15"/>
  <c r="L38" i="15"/>
  <c r="J38" i="15"/>
  <c r="J115" i="15"/>
  <c r="L115" i="15"/>
  <c r="D49" i="15"/>
  <c r="J41" i="15"/>
  <c r="L41" i="15"/>
  <c r="L118" i="15"/>
  <c r="J118" i="15"/>
  <c r="J49" i="6"/>
  <c r="I49" i="6"/>
  <c r="J88" i="13"/>
  <c r="I88" i="13"/>
  <c r="I73" i="15"/>
  <c r="K73" i="15"/>
  <c r="I127" i="17"/>
  <c r="J127" i="17"/>
  <c r="J114" i="16"/>
  <c r="I114" i="16"/>
  <c r="G105" i="16"/>
  <c r="I97" i="16"/>
  <c r="J97" i="16"/>
  <c r="I62" i="16"/>
  <c r="J62" i="16"/>
  <c r="U12" i="16"/>
  <c r="V12" i="16"/>
  <c r="K150" i="15"/>
  <c r="I150" i="15"/>
  <c r="I124" i="15"/>
  <c r="K124" i="15"/>
  <c r="G147" i="17"/>
  <c r="G135" i="17"/>
  <c r="Y16" i="15"/>
  <c r="Y14" i="15"/>
  <c r="Y10" i="15"/>
  <c r="Y18" i="15"/>
  <c r="J90" i="15"/>
  <c r="L90" i="15"/>
  <c r="J46" i="15"/>
  <c r="L46" i="15"/>
  <c r="J124" i="15"/>
  <c r="L124" i="15"/>
  <c r="L58" i="15"/>
  <c r="J58" i="15"/>
  <c r="L127" i="15"/>
  <c r="J127" i="15"/>
  <c r="I47" i="15"/>
  <c r="K47" i="15"/>
  <c r="G79" i="16"/>
  <c r="I80" i="16"/>
  <c r="J80" i="16"/>
  <c r="K98" i="15"/>
  <c r="I98" i="15"/>
  <c r="I72" i="15"/>
  <c r="K72" i="15"/>
  <c r="I46" i="15"/>
  <c r="K46" i="15"/>
  <c r="G105" i="17"/>
  <c r="J97" i="17"/>
  <c r="I97" i="17"/>
  <c r="J30" i="15"/>
  <c r="L30" i="15"/>
  <c r="D63" i="15"/>
  <c r="L63" i="15" s="1"/>
  <c r="J55" i="15"/>
  <c r="L55" i="15"/>
  <c r="L132" i="15"/>
  <c r="J132" i="15"/>
  <c r="J67" i="15"/>
  <c r="L67" i="15"/>
  <c r="L136" i="15"/>
  <c r="J136" i="15"/>
  <c r="V146" i="18"/>
  <c r="X146" i="18" s="1"/>
  <c r="X138" i="18"/>
  <c r="R14" i="6"/>
  <c r="Q14" i="6"/>
  <c r="H18" i="2"/>
  <c r="I8" i="5"/>
  <c r="K8" i="5"/>
  <c r="J38" i="13"/>
  <c r="I38" i="13"/>
  <c r="J157" i="13"/>
  <c r="I157" i="13"/>
  <c r="X102" i="18"/>
  <c r="F54" i="12"/>
  <c r="R17" i="6"/>
  <c r="Q17" i="6"/>
  <c r="V76" i="18"/>
  <c r="X68" i="18"/>
  <c r="X42" i="18"/>
  <c r="X59" i="18"/>
  <c r="V50" i="18"/>
  <c r="X50" i="18" s="1"/>
  <c r="X51" i="18"/>
  <c r="X69" i="18"/>
  <c r="X155" i="18"/>
  <c r="V36" i="18"/>
  <c r="G55" i="12"/>
  <c r="Q37" i="6"/>
  <c r="R37" i="6"/>
  <c r="J14" i="6"/>
  <c r="I14" i="6"/>
  <c r="R20" i="13"/>
  <c r="S30" i="6"/>
  <c r="V15" i="5"/>
  <c r="T15" i="5"/>
  <c r="H17" i="2"/>
  <c r="E123" i="3"/>
  <c r="K45" i="6"/>
  <c r="J46" i="13"/>
  <c r="I46" i="13"/>
  <c r="X111" i="18"/>
  <c r="X94" i="18"/>
  <c r="X85" i="18"/>
  <c r="X156" i="18"/>
  <c r="X86" i="18"/>
  <c r="V132" i="18"/>
  <c r="F55" i="12"/>
  <c r="J52" i="12"/>
  <c r="I52" i="12"/>
  <c r="F53" i="12"/>
  <c r="F57" i="12" s="1"/>
  <c r="M42" i="5"/>
  <c r="M40" i="5"/>
  <c r="L9" i="5"/>
  <c r="J9" i="5"/>
  <c r="S10" i="6"/>
  <c r="S46" i="5"/>
  <c r="U46" i="5"/>
  <c r="J10" i="13"/>
  <c r="I10" i="13"/>
  <c r="N23" i="14"/>
  <c r="X145" i="18"/>
  <c r="X128" i="18"/>
  <c r="X154" i="18"/>
  <c r="V78" i="18"/>
  <c r="V8" i="18"/>
  <c r="X8" i="18" s="1"/>
  <c r="X9" i="18"/>
  <c r="X95" i="18"/>
  <c r="V22" i="18"/>
  <c r="V62" i="18"/>
  <c r="O20" i="13"/>
  <c r="G53" i="12"/>
  <c r="J6" i="12"/>
  <c r="I6" i="12"/>
  <c r="G196" i="3"/>
  <c r="M77" i="19"/>
  <c r="I67" i="13"/>
  <c r="J67" i="13"/>
  <c r="R25" i="6"/>
  <c r="Q25" i="6"/>
  <c r="X33" i="18"/>
  <c r="X17" i="18"/>
  <c r="X103" i="18"/>
  <c r="V148" i="18"/>
  <c r="D54" i="12"/>
  <c r="D57" i="12" s="1"/>
  <c r="O23" i="14"/>
  <c r="V7" i="5"/>
  <c r="T7" i="5"/>
  <c r="J144" i="13"/>
  <c r="I144" i="13"/>
  <c r="A15" i="12"/>
  <c r="I15" i="12"/>
  <c r="J15" i="12"/>
  <c r="I25" i="6"/>
  <c r="J25" i="6"/>
  <c r="V104" i="18"/>
  <c r="V34" i="18"/>
  <c r="X26" i="18"/>
  <c r="X112" i="18"/>
  <c r="V48" i="18"/>
  <c r="J45" i="6"/>
  <c r="I45" i="6"/>
  <c r="T36" i="5"/>
  <c r="V36" i="5"/>
  <c r="V18" i="5"/>
  <c r="T18" i="5"/>
  <c r="H196" i="3"/>
  <c r="K49" i="6"/>
  <c r="K71" i="3"/>
  <c r="J71" i="3"/>
  <c r="G104" i="13"/>
  <c r="A12" i="12"/>
  <c r="G54" i="12"/>
  <c r="J12" i="12"/>
  <c r="I12" i="12"/>
  <c r="C55" i="12"/>
  <c r="S14" i="6"/>
  <c r="W30" i="5"/>
  <c r="T10" i="5"/>
  <c r="V10" i="5"/>
  <c r="M9" i="19"/>
  <c r="J63" i="3"/>
  <c r="K63" i="3"/>
  <c r="G20" i="13"/>
  <c r="J20" i="13" s="1"/>
  <c r="J12" i="13"/>
  <c r="I12" i="13"/>
  <c r="M133" i="19"/>
  <c r="M135" i="19"/>
  <c r="V27" i="12"/>
  <c r="K70" i="3"/>
  <c r="J70" i="3"/>
  <c r="J62" i="3"/>
  <c r="K62" i="3"/>
  <c r="G90" i="13"/>
  <c r="J158" i="13"/>
  <c r="I158" i="13"/>
  <c r="J16" i="13"/>
  <c r="I16" i="13"/>
  <c r="I97" i="13"/>
  <c r="J97" i="13"/>
  <c r="J14" i="13"/>
  <c r="I14" i="13"/>
  <c r="I75" i="13"/>
  <c r="J75" i="13"/>
  <c r="I153" i="13"/>
  <c r="J153" i="13"/>
  <c r="M31" i="5"/>
  <c r="M21" i="19"/>
  <c r="M105" i="19"/>
  <c r="M49" i="19"/>
  <c r="M51" i="19"/>
  <c r="U36" i="5"/>
  <c r="S36" i="5"/>
  <c r="J69" i="3"/>
  <c r="K69" i="3"/>
  <c r="G76" i="13"/>
  <c r="I141" i="13"/>
  <c r="J141" i="13"/>
  <c r="I28" i="13"/>
  <c r="J28" i="13"/>
  <c r="J106" i="13"/>
  <c r="I106" i="13"/>
  <c r="I18" i="13"/>
  <c r="J18" i="13"/>
  <c r="J84" i="13"/>
  <c r="I84" i="13"/>
  <c r="J154" i="13"/>
  <c r="I154" i="13"/>
  <c r="G146" i="13"/>
  <c r="W15" i="5"/>
  <c r="M35" i="19"/>
  <c r="M107" i="19"/>
  <c r="V22" i="12"/>
  <c r="J68" i="3"/>
  <c r="K68" i="3"/>
  <c r="K46" i="3"/>
  <c r="J46" i="3"/>
  <c r="F18" i="2"/>
  <c r="F121" i="3"/>
  <c r="J81" i="13"/>
  <c r="I81" i="13"/>
  <c r="J107" i="13"/>
  <c r="I107" i="13"/>
  <c r="J115" i="13"/>
  <c r="I115" i="13"/>
  <c r="J37" i="13"/>
  <c r="I37" i="13"/>
  <c r="I114" i="13"/>
  <c r="J114" i="13"/>
  <c r="G48" i="13"/>
  <c r="I24" i="13"/>
  <c r="J24" i="13"/>
  <c r="J93" i="13"/>
  <c r="I93" i="13"/>
  <c r="J24" i="5"/>
  <c r="L24" i="5"/>
  <c r="M20" i="5"/>
  <c r="E196" i="3"/>
  <c r="F147" i="15"/>
  <c r="W18" i="5"/>
  <c r="W46" i="5"/>
  <c r="W45" i="5"/>
  <c r="M93" i="19"/>
  <c r="M147" i="19"/>
  <c r="M149" i="19"/>
  <c r="M50" i="5"/>
  <c r="J67" i="3"/>
  <c r="K67" i="3"/>
  <c r="F17" i="2"/>
  <c r="J150" i="13"/>
  <c r="I150" i="13"/>
  <c r="J29" i="13"/>
  <c r="I29" i="13"/>
  <c r="J55" i="13"/>
  <c r="I55" i="13"/>
  <c r="J45" i="13"/>
  <c r="I45" i="13"/>
  <c r="I123" i="13"/>
  <c r="J123" i="13"/>
  <c r="I32" i="13"/>
  <c r="J32" i="13"/>
  <c r="I101" i="13"/>
  <c r="J101" i="13"/>
  <c r="S37" i="6"/>
  <c r="S38" i="6"/>
  <c r="L42" i="5"/>
  <c r="J42" i="5"/>
  <c r="M24" i="5"/>
  <c r="M47" i="5"/>
  <c r="F91" i="15"/>
  <c r="K61" i="3"/>
  <c r="J61" i="3"/>
  <c r="M63" i="19"/>
  <c r="M65" i="19"/>
  <c r="V57" i="12"/>
  <c r="I16" i="5"/>
  <c r="K16" i="5"/>
  <c r="U48" i="5"/>
  <c r="S48" i="5"/>
  <c r="S22" i="5"/>
  <c r="U22" i="5"/>
  <c r="J66" i="3"/>
  <c r="K66" i="3"/>
  <c r="G62" i="13"/>
  <c r="J62" i="13" s="1"/>
  <c r="J54" i="13"/>
  <c r="I54" i="13"/>
  <c r="I131" i="13"/>
  <c r="J131" i="13"/>
  <c r="J41" i="13"/>
  <c r="I41" i="13"/>
  <c r="G118" i="13"/>
  <c r="I118" i="13" s="1"/>
  <c r="I110" i="13"/>
  <c r="J110" i="13"/>
  <c r="M119" i="19"/>
  <c r="M121" i="19"/>
  <c r="U30" i="5"/>
  <c r="S30" i="5"/>
  <c r="J65" i="3"/>
  <c r="K65" i="3"/>
  <c r="K54" i="3"/>
  <c r="J54" i="3"/>
  <c r="G132" i="13"/>
  <c r="I132" i="13" s="1"/>
  <c r="J124" i="13"/>
  <c r="I124" i="13"/>
  <c r="J71" i="13"/>
  <c r="I71" i="13"/>
  <c r="J140" i="13"/>
  <c r="I140" i="13"/>
  <c r="I50" i="13"/>
  <c r="J50" i="13"/>
  <c r="I127" i="13"/>
  <c r="J127" i="13"/>
  <c r="G34" i="13"/>
  <c r="K30" i="6"/>
  <c r="M28" i="5"/>
  <c r="G123" i="3"/>
  <c r="E18" i="2"/>
  <c r="F49" i="15"/>
  <c r="M23" i="19"/>
  <c r="M37" i="19"/>
  <c r="M91" i="19"/>
  <c r="M161" i="19"/>
  <c r="J72" i="3"/>
  <c r="K72" i="3"/>
  <c r="J64" i="3"/>
  <c r="K64" i="3"/>
  <c r="J72" i="13"/>
  <c r="I72" i="13"/>
  <c r="J98" i="13"/>
  <c r="I98" i="13"/>
  <c r="J8" i="13"/>
  <c r="I8" i="13"/>
  <c r="J80" i="13"/>
  <c r="I80" i="13"/>
  <c r="J149" i="13"/>
  <c r="I149" i="13"/>
  <c r="G160" i="13"/>
  <c r="J58" i="13"/>
  <c r="I58" i="13"/>
  <c r="J136" i="13"/>
  <c r="I136" i="13"/>
  <c r="F35" i="15"/>
  <c r="F161" i="15"/>
  <c r="F105" i="15"/>
  <c r="S10" i="5"/>
  <c r="U10" i="5"/>
  <c r="K216" i="3"/>
  <c r="J216" i="3"/>
  <c r="K208" i="3"/>
  <c r="J208" i="3"/>
  <c r="J50" i="3"/>
  <c r="K50" i="3"/>
  <c r="K22" i="2"/>
  <c r="J22" i="2"/>
  <c r="V48" i="5"/>
  <c r="T48" i="5"/>
  <c r="J47" i="5"/>
  <c r="L47" i="5"/>
  <c r="K42" i="5"/>
  <c r="I42" i="5"/>
  <c r="K24" i="5"/>
  <c r="I24" i="5"/>
  <c r="J215" i="3"/>
  <c r="K215" i="3"/>
  <c r="L74" i="2"/>
  <c r="K19" i="2"/>
  <c r="J19" i="2"/>
  <c r="K50" i="5"/>
  <c r="I50" i="5"/>
  <c r="F133" i="15"/>
  <c r="F77" i="15"/>
  <c r="J214" i="3"/>
  <c r="K214" i="3"/>
  <c r="J48" i="2"/>
  <c r="K48" i="2"/>
  <c r="I40" i="5"/>
  <c r="K40" i="5"/>
  <c r="T46" i="5"/>
  <c r="V46" i="5"/>
  <c r="V45" i="5"/>
  <c r="T45" i="5"/>
  <c r="F119" i="15"/>
  <c r="V30" i="5"/>
  <c r="T30" i="5"/>
  <c r="K20" i="5"/>
  <c r="I20" i="5"/>
  <c r="J213" i="3"/>
  <c r="K213" i="3"/>
  <c r="K58" i="3"/>
  <c r="J58" i="3"/>
  <c r="K212" i="3"/>
  <c r="J212" i="3"/>
  <c r="V22" i="5"/>
  <c r="T22" i="5"/>
  <c r="E17" i="2"/>
  <c r="F21" i="15"/>
  <c r="M8" i="5"/>
  <c r="M9" i="5"/>
  <c r="J211" i="3"/>
  <c r="K211" i="3"/>
  <c r="K42" i="3"/>
  <c r="J42" i="3"/>
  <c r="F63" i="15"/>
  <c r="K10" i="6"/>
  <c r="K12" i="5"/>
  <c r="I12" i="5"/>
  <c r="K218" i="3"/>
  <c r="J218" i="3"/>
  <c r="K210" i="3"/>
  <c r="J210" i="3"/>
  <c r="J24" i="2"/>
  <c r="K24" i="2"/>
  <c r="L31" i="5"/>
  <c r="J31" i="5"/>
  <c r="K217" i="3"/>
  <c r="J217" i="3"/>
  <c r="K209" i="3"/>
  <c r="J209" i="3"/>
  <c r="J23" i="2"/>
  <c r="K23" i="2"/>
  <c r="L50" i="5"/>
  <c r="J50" i="5"/>
  <c r="L28" i="5"/>
  <c r="J28" i="5"/>
  <c r="L40" i="5"/>
  <c r="J40" i="5"/>
  <c r="K141" i="43"/>
  <c r="R47" i="19"/>
  <c r="R52" i="19"/>
  <c r="R97" i="19"/>
  <c r="R11" i="19"/>
  <c r="R25" i="19"/>
  <c r="R56" i="19"/>
  <c r="R88" i="19"/>
  <c r="R24" i="19"/>
  <c r="R19" i="19"/>
  <c r="R69" i="19"/>
  <c r="R15" i="19"/>
  <c r="R31" i="19"/>
  <c r="H143" i="43"/>
  <c r="K143" i="43" s="1"/>
  <c r="G143" i="43"/>
  <c r="I143" i="43"/>
  <c r="I138" i="43"/>
  <c r="H138" i="43"/>
  <c r="K138" i="43" s="1"/>
  <c r="G138" i="43"/>
  <c r="L138" i="42"/>
  <c r="O138" i="42"/>
  <c r="N138" i="42"/>
  <c r="M138" i="42"/>
  <c r="N145" i="43"/>
  <c r="M145" i="43"/>
  <c r="L145" i="43"/>
  <c r="O145" i="43"/>
  <c r="I143" i="42"/>
  <c r="H143" i="42"/>
  <c r="K143" i="42" s="1"/>
  <c r="G143" i="42"/>
  <c r="I140" i="42"/>
  <c r="H140" i="42"/>
  <c r="K140" i="42" s="1"/>
  <c r="G140" i="42"/>
  <c r="O145" i="41"/>
  <c r="N145" i="41"/>
  <c r="M145" i="41"/>
  <c r="L145" i="41"/>
  <c r="N137" i="43"/>
  <c r="M137" i="43"/>
  <c r="L137" i="43"/>
  <c r="O137" i="43"/>
  <c r="L140" i="41"/>
  <c r="O140" i="41"/>
  <c r="N140" i="41"/>
  <c r="M140" i="41"/>
  <c r="O138" i="43"/>
  <c r="N138" i="43"/>
  <c r="L138" i="43"/>
  <c r="M138" i="43"/>
  <c r="O143" i="43"/>
  <c r="N143" i="43"/>
  <c r="M143" i="43"/>
  <c r="L143" i="43"/>
  <c r="O140" i="43"/>
  <c r="N140" i="43"/>
  <c r="M140" i="43"/>
  <c r="L140" i="43"/>
  <c r="M142" i="43"/>
  <c r="L142" i="43"/>
  <c r="O142" i="43"/>
  <c r="N142" i="43"/>
  <c r="L139" i="43"/>
  <c r="O139" i="43"/>
  <c r="M139" i="43"/>
  <c r="N139" i="43"/>
  <c r="N136" i="43"/>
  <c r="J146" i="43"/>
  <c r="L136" i="43"/>
  <c r="O136" i="43"/>
  <c r="M136" i="43"/>
  <c r="N144" i="43"/>
  <c r="M144" i="43"/>
  <c r="L144" i="43"/>
  <c r="O144" i="43"/>
  <c r="O141" i="43"/>
  <c r="M141" i="43"/>
  <c r="L141" i="43"/>
  <c r="N141" i="43"/>
  <c r="M143" i="41"/>
  <c r="L143" i="41"/>
  <c r="O143" i="41"/>
  <c r="N143" i="41"/>
  <c r="N138" i="41"/>
  <c r="L138" i="41"/>
  <c r="M138" i="41"/>
  <c r="O138" i="41"/>
  <c r="O141" i="41"/>
  <c r="N141" i="41"/>
  <c r="M141" i="41"/>
  <c r="L141" i="41"/>
  <c r="H142" i="42"/>
  <c r="K142" i="42" s="1"/>
  <c r="G142" i="42"/>
  <c r="I142" i="42"/>
  <c r="G139" i="42"/>
  <c r="H139" i="42"/>
  <c r="K139" i="42" s="1"/>
  <c r="I139" i="42"/>
  <c r="G144" i="42"/>
  <c r="I144" i="42"/>
  <c r="H144" i="42"/>
  <c r="K144" i="42" s="1"/>
  <c r="O144" i="41"/>
  <c r="N144" i="41"/>
  <c r="M144" i="41"/>
  <c r="L144" i="41"/>
  <c r="N136" i="41"/>
  <c r="M136" i="41"/>
  <c r="J146" i="41"/>
  <c r="L136" i="41"/>
  <c r="O136" i="41"/>
  <c r="M13" i="41"/>
  <c r="N13" i="41"/>
  <c r="L13" i="41"/>
  <c r="I9" i="41"/>
  <c r="H9" i="41"/>
  <c r="J9" i="41"/>
  <c r="O16" i="41"/>
  <c r="T6" i="41"/>
  <c r="S6" i="41"/>
  <c r="Q6" i="41"/>
  <c r="P6" i="41"/>
  <c r="R6" i="41"/>
  <c r="G16" i="41"/>
  <c r="I6" i="41"/>
  <c r="H6" i="41"/>
  <c r="J6" i="41"/>
  <c r="T6" i="40"/>
  <c r="P6" i="40"/>
  <c r="S6" i="40"/>
  <c r="R6" i="40"/>
  <c r="Q6" i="40"/>
  <c r="H6" i="40"/>
  <c r="J6" i="40"/>
  <c r="I6" i="40"/>
  <c r="P10" i="39"/>
  <c r="R10" i="39"/>
  <c r="Q10" i="39"/>
  <c r="T10" i="39"/>
  <c r="AA20" i="39" s="1"/>
  <c r="S10" i="39"/>
  <c r="H10" i="39"/>
  <c r="J10" i="39"/>
  <c r="I10" i="39"/>
  <c r="P6" i="39"/>
  <c r="T6" i="39"/>
  <c r="S6" i="39"/>
  <c r="R6" i="39"/>
  <c r="Q6" i="39"/>
  <c r="H6" i="39"/>
  <c r="J6" i="39"/>
  <c r="I6" i="39"/>
  <c r="I11" i="41"/>
  <c r="J11" i="41"/>
  <c r="H11" i="41"/>
  <c r="M8" i="41"/>
  <c r="L8" i="41"/>
  <c r="N8" i="41"/>
  <c r="M7" i="41"/>
  <c r="L7" i="41"/>
  <c r="N7" i="41"/>
  <c r="E16" i="41"/>
  <c r="F16" i="41" s="1"/>
  <c r="F6" i="41"/>
  <c r="S13" i="41"/>
  <c r="R13" i="41"/>
  <c r="Q13" i="41"/>
  <c r="P13" i="41"/>
  <c r="T13" i="41"/>
  <c r="S10" i="41"/>
  <c r="P10" i="41"/>
  <c r="R10" i="41"/>
  <c r="Q10" i="41"/>
  <c r="T10" i="41"/>
  <c r="S14" i="41"/>
  <c r="Q14" i="41"/>
  <c r="P14" i="41"/>
  <c r="T14" i="41"/>
  <c r="R14" i="41"/>
  <c r="Q15" i="41"/>
  <c r="T15" i="41"/>
  <c r="S15" i="41"/>
  <c r="R15" i="41"/>
  <c r="P15" i="41"/>
  <c r="S8" i="41"/>
  <c r="R8" i="41"/>
  <c r="T8" i="41"/>
  <c r="P8" i="41"/>
  <c r="Q8" i="41"/>
  <c r="T12" i="41"/>
  <c r="S12" i="41"/>
  <c r="R12" i="41"/>
  <c r="Q12" i="41"/>
  <c r="P12" i="41"/>
  <c r="J13" i="41"/>
  <c r="I13" i="41"/>
  <c r="H13" i="41"/>
  <c r="J10" i="41"/>
  <c r="I10" i="41"/>
  <c r="H10" i="41"/>
  <c r="I14" i="41"/>
  <c r="H14" i="41"/>
  <c r="J14" i="41"/>
  <c r="I15" i="41"/>
  <c r="J15" i="41"/>
  <c r="H15" i="41"/>
  <c r="J8" i="41"/>
  <c r="I8" i="41"/>
  <c r="H8" i="41"/>
  <c r="J12" i="41"/>
  <c r="I12" i="41"/>
  <c r="H12" i="41"/>
  <c r="Q9" i="40"/>
  <c r="P9" i="40"/>
  <c r="S9" i="40"/>
  <c r="R9" i="40"/>
  <c r="T9" i="40"/>
  <c r="I9" i="40"/>
  <c r="H9" i="40"/>
  <c r="J9" i="40"/>
  <c r="M9" i="40"/>
  <c r="R9" i="39"/>
  <c r="Q9" i="39"/>
  <c r="P9" i="39"/>
  <c r="T9" i="39"/>
  <c r="S9" i="39"/>
  <c r="J9" i="39"/>
  <c r="I9" i="39"/>
  <c r="H9" i="39"/>
  <c r="M9" i="39"/>
  <c r="I140" i="41"/>
  <c r="H140" i="41"/>
  <c r="K140" i="41" s="1"/>
  <c r="G140" i="41"/>
  <c r="I137" i="41"/>
  <c r="H137" i="41"/>
  <c r="G137" i="41"/>
  <c r="I145" i="41"/>
  <c r="H145" i="41"/>
  <c r="G145" i="41"/>
  <c r="I142" i="41"/>
  <c r="H142" i="41"/>
  <c r="G142" i="41"/>
  <c r="I139" i="41"/>
  <c r="G139" i="41"/>
  <c r="H139" i="41"/>
  <c r="F146" i="41"/>
  <c r="H136" i="41"/>
  <c r="K136" i="41" s="1"/>
  <c r="G136" i="41"/>
  <c r="I136" i="41"/>
  <c r="H144" i="41"/>
  <c r="G144" i="41"/>
  <c r="I144" i="41"/>
  <c r="G141" i="41"/>
  <c r="I141" i="41"/>
  <c r="H141" i="41"/>
  <c r="K141" i="41" s="1"/>
  <c r="I138" i="41"/>
  <c r="H138" i="41"/>
  <c r="G138" i="41"/>
  <c r="M9" i="41"/>
  <c r="N9" i="41"/>
  <c r="L9" i="41"/>
  <c r="M11" i="41"/>
  <c r="L11" i="41"/>
  <c r="N11" i="41"/>
  <c r="N15" i="41"/>
  <c r="M15" i="41"/>
  <c r="L15" i="41"/>
  <c r="M12" i="41"/>
  <c r="L12" i="41"/>
  <c r="N12" i="41"/>
  <c r="N10" i="41"/>
  <c r="M10" i="41"/>
  <c r="L10" i="41"/>
  <c r="N14" i="41"/>
  <c r="M14" i="41"/>
  <c r="L14" i="41"/>
  <c r="O134" i="40"/>
  <c r="N134" i="40"/>
  <c r="L134" i="40"/>
  <c r="K134" i="40"/>
  <c r="M134" i="40"/>
  <c r="N10" i="40"/>
  <c r="M10" i="40"/>
  <c r="L10" i="40"/>
  <c r="N7" i="39"/>
  <c r="M7" i="39"/>
  <c r="L7" i="39"/>
  <c r="L8" i="39"/>
  <c r="N8" i="39"/>
  <c r="J129" i="37"/>
  <c r="L127" i="37"/>
  <c r="O127" i="37"/>
  <c r="N127" i="37"/>
  <c r="M127" i="37"/>
  <c r="K127" i="37"/>
  <c r="I134" i="38"/>
  <c r="H134" i="38"/>
  <c r="G134" i="38"/>
  <c r="N125" i="37"/>
  <c r="L125" i="37"/>
  <c r="K125" i="37"/>
  <c r="M125" i="37"/>
  <c r="O125" i="37"/>
  <c r="N6" i="40"/>
  <c r="M6" i="40"/>
  <c r="L6" i="40"/>
  <c r="T9" i="38"/>
  <c r="R9" i="38"/>
  <c r="Q9" i="38"/>
  <c r="P9" i="38"/>
  <c r="S9" i="38"/>
  <c r="J9" i="38"/>
  <c r="I9" i="38"/>
  <c r="H9" i="38"/>
  <c r="M9" i="38"/>
  <c r="N9" i="40"/>
  <c r="L9" i="40"/>
  <c r="M7" i="40"/>
  <c r="L7" i="40"/>
  <c r="N7" i="40"/>
  <c r="L8" i="40"/>
  <c r="N8" i="40"/>
  <c r="K134" i="39"/>
  <c r="O134" i="39"/>
  <c r="N134" i="39"/>
  <c r="M134" i="39"/>
  <c r="L134" i="39"/>
  <c r="V39" i="35"/>
  <c r="W39" i="35"/>
  <c r="I33" i="35"/>
  <c r="H33" i="35"/>
  <c r="V31" i="35"/>
  <c r="W31" i="35"/>
  <c r="H40" i="35"/>
  <c r="I40" i="35"/>
  <c r="I34" i="35"/>
  <c r="H34" i="35"/>
  <c r="I39" i="35"/>
  <c r="H39" i="35"/>
  <c r="I35" i="35"/>
  <c r="H35" i="35"/>
  <c r="I37" i="35"/>
  <c r="H37" i="35"/>
  <c r="V35" i="35"/>
  <c r="W35" i="35"/>
  <c r="W36" i="35"/>
  <c r="V36" i="35"/>
  <c r="W38" i="35"/>
  <c r="V38" i="35"/>
  <c r="W32" i="35"/>
  <c r="V32" i="35"/>
  <c r="W40" i="35"/>
  <c r="V40" i="35"/>
  <c r="W34" i="35"/>
  <c r="V34" i="35"/>
  <c r="AL10" i="35"/>
  <c r="AK10" i="35"/>
  <c r="AJ10" i="35"/>
  <c r="AV9" i="35"/>
  <c r="AU9" i="35"/>
  <c r="AS9" i="35"/>
  <c r="AR9" i="35"/>
  <c r="AT9" i="35"/>
  <c r="AV13" i="35"/>
  <c r="AU13" i="35"/>
  <c r="AR13" i="35"/>
  <c r="AS13" i="35"/>
  <c r="AT13" i="35"/>
  <c r="AV17" i="35"/>
  <c r="AU17" i="35"/>
  <c r="AR17" i="35"/>
  <c r="AT17" i="35"/>
  <c r="AS17" i="35"/>
  <c r="AS11" i="35"/>
  <c r="AR11" i="35"/>
  <c r="AV11" i="35"/>
  <c r="AQ22" i="35"/>
  <c r="AU11" i="35"/>
  <c r="AT11" i="35"/>
  <c r="AS15" i="35"/>
  <c r="AR15" i="35"/>
  <c r="AV15" i="35"/>
  <c r="AU15" i="35"/>
  <c r="AT15" i="35"/>
  <c r="AS8" i="35"/>
  <c r="AR8" i="35"/>
  <c r="AV8" i="35"/>
  <c r="AU8" i="35"/>
  <c r="AT8" i="35"/>
  <c r="AT12" i="35"/>
  <c r="AS12" i="35"/>
  <c r="AV12" i="35"/>
  <c r="AR12" i="35"/>
  <c r="AU12" i="35"/>
  <c r="AT16" i="35"/>
  <c r="AS16" i="35"/>
  <c r="AU16" i="35"/>
  <c r="AR16" i="35"/>
  <c r="AV16" i="35"/>
  <c r="AL14" i="35"/>
  <c r="AK14" i="35"/>
  <c r="AJ14" i="35"/>
  <c r="AK36" i="35"/>
  <c r="AL36" i="35"/>
  <c r="AL18" i="35"/>
  <c r="AK18" i="35"/>
  <c r="AJ18" i="35"/>
  <c r="N10" i="38"/>
  <c r="M10" i="38"/>
  <c r="L10" i="38"/>
  <c r="N6" i="38"/>
  <c r="M6" i="38"/>
  <c r="L6" i="38"/>
  <c r="L9" i="38"/>
  <c r="N9" i="38"/>
  <c r="N7" i="38"/>
  <c r="M7" i="38"/>
  <c r="L7" i="38"/>
  <c r="N8" i="38"/>
  <c r="L8" i="38"/>
  <c r="AK30" i="35"/>
  <c r="AL30" i="35"/>
  <c r="AK33" i="35"/>
  <c r="AL33" i="35"/>
  <c r="AK32" i="35"/>
  <c r="AL32" i="35"/>
  <c r="AL31" i="35"/>
  <c r="AK31" i="35"/>
  <c r="AK34" i="35"/>
  <c r="AL34" i="35"/>
  <c r="AK38" i="35"/>
  <c r="AL38" i="35"/>
  <c r="AL35" i="35"/>
  <c r="AK35" i="35"/>
  <c r="AL37" i="35"/>
  <c r="AK37" i="35"/>
  <c r="AL39" i="35"/>
  <c r="AK39" i="35"/>
  <c r="AL9" i="35"/>
  <c r="AK9" i="35"/>
  <c r="AJ9" i="35"/>
  <c r="AJ13" i="35"/>
  <c r="AK13" i="35"/>
  <c r="AL13" i="35"/>
  <c r="AJ17" i="35"/>
  <c r="AL17" i="35"/>
  <c r="AK17" i="35"/>
  <c r="AK11" i="35"/>
  <c r="AJ11" i="35"/>
  <c r="AL11" i="35"/>
  <c r="AK15" i="35"/>
  <c r="AJ15" i="35"/>
  <c r="AL15" i="35"/>
  <c r="AL8" i="35"/>
  <c r="AK8" i="35"/>
  <c r="AJ8" i="35"/>
  <c r="AL12" i="35"/>
  <c r="AK12" i="35"/>
  <c r="AJ12" i="35"/>
  <c r="AL16" i="35"/>
  <c r="AK16" i="35"/>
  <c r="AJ16" i="35"/>
  <c r="N55" i="33"/>
  <c r="N52" i="33"/>
  <c r="N54" i="33"/>
  <c r="N53" i="33"/>
  <c r="N76" i="33"/>
  <c r="N75" i="33"/>
  <c r="N77" i="33"/>
  <c r="N74" i="33"/>
  <c r="M141" i="28"/>
  <c r="K141" i="28"/>
  <c r="L141" i="28"/>
  <c r="I141" i="28"/>
  <c r="J141" i="28"/>
  <c r="M117" i="28"/>
  <c r="K117" i="28"/>
  <c r="J117" i="28"/>
  <c r="I117" i="28"/>
  <c r="L117" i="28"/>
  <c r="L95" i="28"/>
  <c r="J95" i="28"/>
  <c r="I95" i="28"/>
  <c r="K95" i="28"/>
  <c r="M95" i="28"/>
  <c r="M94" i="28"/>
  <c r="L94" i="28"/>
  <c r="K94" i="28"/>
  <c r="I94" i="28"/>
  <c r="J94" i="28"/>
  <c r="M51" i="28"/>
  <c r="L51" i="28"/>
  <c r="K51" i="28"/>
  <c r="I51" i="28"/>
  <c r="J51" i="28"/>
  <c r="M45" i="28"/>
  <c r="L45" i="28"/>
  <c r="K45" i="28"/>
  <c r="I45" i="28"/>
  <c r="J45" i="28"/>
  <c r="M40" i="28"/>
  <c r="H48" i="28"/>
  <c r="L40" i="28"/>
  <c r="K40" i="28"/>
  <c r="I40" i="28"/>
  <c r="J40" i="28"/>
  <c r="M25" i="28"/>
  <c r="L25" i="28"/>
  <c r="J25" i="28"/>
  <c r="K25" i="28"/>
  <c r="I25" i="28"/>
  <c r="M16" i="28"/>
  <c r="L16" i="28"/>
  <c r="K16" i="28"/>
  <c r="I16" i="28"/>
  <c r="J16" i="28"/>
  <c r="M8" i="28"/>
  <c r="L8" i="28"/>
  <c r="K8" i="28"/>
  <c r="J8" i="28"/>
  <c r="I8" i="28"/>
  <c r="M158" i="28"/>
  <c r="K158" i="28"/>
  <c r="I158" i="28"/>
  <c r="J158" i="28"/>
  <c r="L158" i="28"/>
  <c r="M130" i="28"/>
  <c r="L130" i="28"/>
  <c r="K130" i="28"/>
  <c r="I130" i="28"/>
  <c r="J130" i="28"/>
  <c r="I126" i="28"/>
  <c r="M126" i="28"/>
  <c r="L126" i="28"/>
  <c r="J126" i="28"/>
  <c r="K126" i="28"/>
  <c r="M124" i="28"/>
  <c r="K124" i="28"/>
  <c r="J124" i="28"/>
  <c r="H132" i="28"/>
  <c r="I124" i="28"/>
  <c r="L124" i="28"/>
  <c r="L103" i="28"/>
  <c r="J103" i="28"/>
  <c r="I103" i="28"/>
  <c r="K103" i="28"/>
  <c r="M103" i="28"/>
  <c r="M102" i="28"/>
  <c r="L102" i="28"/>
  <c r="I102" i="28"/>
  <c r="J102" i="28"/>
  <c r="K102" i="28"/>
  <c r="I87" i="28"/>
  <c r="J87" i="28"/>
  <c r="K87" i="28"/>
  <c r="M87" i="28"/>
  <c r="L87" i="28"/>
  <c r="I71" i="28"/>
  <c r="M71" i="28"/>
  <c r="J71" i="28"/>
  <c r="L71" i="28"/>
  <c r="K71" i="28"/>
  <c r="M66" i="28"/>
  <c r="I66" i="28"/>
  <c r="J66" i="28"/>
  <c r="L66" i="28"/>
  <c r="K66" i="28"/>
  <c r="L60" i="28"/>
  <c r="I60" i="28"/>
  <c r="J60" i="28"/>
  <c r="M60" i="28"/>
  <c r="K60" i="28"/>
  <c r="K55" i="28"/>
  <c r="I55" i="28"/>
  <c r="J55" i="28"/>
  <c r="M55" i="28"/>
  <c r="L55" i="28"/>
  <c r="J50" i="28"/>
  <c r="I50" i="28"/>
  <c r="K50" i="28"/>
  <c r="M50" i="28"/>
  <c r="L50" i="28"/>
  <c r="I44" i="28"/>
  <c r="J44" i="28"/>
  <c r="K44" i="28"/>
  <c r="M44" i="28"/>
  <c r="L44" i="28"/>
  <c r="L97" i="28"/>
  <c r="K97" i="28"/>
  <c r="M97" i="28"/>
  <c r="J97" i="28"/>
  <c r="I97" i="28"/>
  <c r="K59" i="28"/>
  <c r="J59" i="28"/>
  <c r="L59" i="28"/>
  <c r="M59" i="28"/>
  <c r="I59" i="28"/>
  <c r="K54" i="28"/>
  <c r="J54" i="28"/>
  <c r="L54" i="28"/>
  <c r="H62" i="28"/>
  <c r="M54" i="28"/>
  <c r="I54" i="28"/>
  <c r="L43" i="28"/>
  <c r="K43" i="28"/>
  <c r="J43" i="28"/>
  <c r="M43" i="28"/>
  <c r="I43" i="28"/>
  <c r="K38" i="28"/>
  <c r="L38" i="28"/>
  <c r="M38" i="28"/>
  <c r="J38" i="28"/>
  <c r="I38" i="28"/>
  <c r="J32" i="28"/>
  <c r="L32" i="28"/>
  <c r="K32" i="28"/>
  <c r="M32" i="28"/>
  <c r="I32" i="28"/>
  <c r="K24" i="28"/>
  <c r="M24" i="28"/>
  <c r="L24" i="28"/>
  <c r="I24" i="28"/>
  <c r="J24" i="28"/>
  <c r="K15" i="28"/>
  <c r="M15" i="28"/>
  <c r="L15" i="28"/>
  <c r="J15" i="28"/>
  <c r="I15" i="28"/>
  <c r="K89" i="28"/>
  <c r="I89" i="28"/>
  <c r="M89" i="28"/>
  <c r="L89" i="28"/>
  <c r="J89" i="28"/>
  <c r="K98" i="28"/>
  <c r="I98" i="28"/>
  <c r="M98" i="28"/>
  <c r="J98" i="28"/>
  <c r="L98" i="28"/>
  <c r="K107" i="28"/>
  <c r="I107" i="28"/>
  <c r="L107" i="28"/>
  <c r="J107" i="28"/>
  <c r="M107" i="28"/>
  <c r="K115" i="28"/>
  <c r="I115" i="28"/>
  <c r="M115" i="28"/>
  <c r="L115" i="28"/>
  <c r="J115" i="28"/>
  <c r="M150" i="28"/>
  <c r="K150" i="28"/>
  <c r="L150" i="28"/>
  <c r="I150" i="28"/>
  <c r="J150" i="28"/>
  <c r="J84" i="28"/>
  <c r="L84" i="28"/>
  <c r="K84" i="28"/>
  <c r="M84" i="28"/>
  <c r="I84" i="28"/>
  <c r="J93" i="28"/>
  <c r="M93" i="28"/>
  <c r="L93" i="28"/>
  <c r="K93" i="28"/>
  <c r="I93" i="28"/>
  <c r="J101" i="28"/>
  <c r="M101" i="28"/>
  <c r="L101" i="28"/>
  <c r="I101" i="28"/>
  <c r="K101" i="28"/>
  <c r="J110" i="28"/>
  <c r="H118" i="28"/>
  <c r="I110" i="28"/>
  <c r="K110" i="28"/>
  <c r="M110" i="28"/>
  <c r="L110" i="28"/>
  <c r="M136" i="28"/>
  <c r="L136" i="28"/>
  <c r="J136" i="28"/>
  <c r="K136" i="28"/>
  <c r="I136" i="28"/>
  <c r="M153" i="28"/>
  <c r="L153" i="28"/>
  <c r="J153" i="28"/>
  <c r="K153" i="28"/>
  <c r="I153" i="28"/>
  <c r="J39" i="28"/>
  <c r="K39" i="28"/>
  <c r="I39" i="28"/>
  <c r="M39" i="28"/>
  <c r="L39" i="28"/>
  <c r="M47" i="28"/>
  <c r="L47" i="28"/>
  <c r="J47" i="28"/>
  <c r="I47" i="28"/>
  <c r="K47" i="28"/>
  <c r="M56" i="28"/>
  <c r="L56" i="28"/>
  <c r="K56" i="28"/>
  <c r="I56" i="28"/>
  <c r="J56" i="28"/>
  <c r="K65" i="28"/>
  <c r="J65" i="28"/>
  <c r="L65" i="28"/>
  <c r="M65" i="28"/>
  <c r="I65" i="28"/>
  <c r="M73" i="28"/>
  <c r="K73" i="28"/>
  <c r="J73" i="28"/>
  <c r="L73" i="28"/>
  <c r="I73" i="28"/>
  <c r="H90" i="28"/>
  <c r="L82" i="28"/>
  <c r="K82" i="28"/>
  <c r="M82" i="28"/>
  <c r="J82" i="28"/>
  <c r="I82" i="28"/>
  <c r="M99" i="28"/>
  <c r="K99" i="28"/>
  <c r="J99" i="28"/>
  <c r="L99" i="28"/>
  <c r="I99" i="28"/>
  <c r="M108" i="28"/>
  <c r="L108" i="28"/>
  <c r="K108" i="28"/>
  <c r="J108" i="28"/>
  <c r="I108" i="28"/>
  <c r="M116" i="28"/>
  <c r="L116" i="28"/>
  <c r="K116" i="28"/>
  <c r="I116" i="28"/>
  <c r="J116" i="28"/>
  <c r="K120" i="28"/>
  <c r="I120" i="28"/>
  <c r="M120" i="28"/>
  <c r="J120" i="28"/>
  <c r="L120" i="28"/>
  <c r="K128" i="28"/>
  <c r="J128" i="28"/>
  <c r="I128" i="28"/>
  <c r="L128" i="28"/>
  <c r="M128" i="28"/>
  <c r="K145" i="28"/>
  <c r="J145" i="28"/>
  <c r="I145" i="28"/>
  <c r="M145" i="28"/>
  <c r="L145" i="28"/>
  <c r="L125" i="28"/>
  <c r="J125" i="28"/>
  <c r="M125" i="28"/>
  <c r="K125" i="28"/>
  <c r="I125" i="28"/>
  <c r="L134" i="28"/>
  <c r="K134" i="28"/>
  <c r="J134" i="28"/>
  <c r="M134" i="28"/>
  <c r="I134" i="28"/>
  <c r="L142" i="28"/>
  <c r="K142" i="28"/>
  <c r="J142" i="28"/>
  <c r="I142" i="28"/>
  <c r="M142" i="28"/>
  <c r="L151" i="28"/>
  <c r="K151" i="28"/>
  <c r="J151" i="28"/>
  <c r="M151" i="28"/>
  <c r="I151" i="28"/>
  <c r="L159" i="28"/>
  <c r="K159" i="28"/>
  <c r="J159" i="28"/>
  <c r="I159" i="28"/>
  <c r="M159" i="28"/>
  <c r="J123" i="28"/>
  <c r="L123" i="28"/>
  <c r="I123" i="28"/>
  <c r="M123" i="28"/>
  <c r="K123" i="28"/>
  <c r="J131" i="28"/>
  <c r="I131" i="28"/>
  <c r="M131" i="28"/>
  <c r="L131" i="28"/>
  <c r="K131" i="28"/>
  <c r="J140" i="28"/>
  <c r="I140" i="28"/>
  <c r="L140" i="28"/>
  <c r="K140" i="28"/>
  <c r="M140" i="28"/>
  <c r="J149" i="28"/>
  <c r="I149" i="28"/>
  <c r="K149" i="28"/>
  <c r="M149" i="28"/>
  <c r="L149" i="28"/>
  <c r="J157" i="28"/>
  <c r="I157" i="28"/>
  <c r="L157" i="28"/>
  <c r="K157" i="28"/>
  <c r="M157" i="28"/>
  <c r="I135" i="28"/>
  <c r="M135" i="28"/>
  <c r="K135" i="28"/>
  <c r="J135" i="28"/>
  <c r="L135" i="28"/>
  <c r="I143" i="28"/>
  <c r="M143" i="28"/>
  <c r="K143" i="28"/>
  <c r="J143" i="28"/>
  <c r="L143" i="28"/>
  <c r="I152" i="28"/>
  <c r="H160" i="28"/>
  <c r="M152" i="28"/>
  <c r="L152" i="28"/>
  <c r="K152" i="28"/>
  <c r="J152" i="28"/>
  <c r="L121" i="28"/>
  <c r="I121" i="28"/>
  <c r="M121" i="28"/>
  <c r="K121" i="28"/>
  <c r="J121" i="28"/>
  <c r="L129" i="28"/>
  <c r="M129" i="28"/>
  <c r="J129" i="28"/>
  <c r="I129" i="28"/>
  <c r="K129" i="28"/>
  <c r="H146" i="28"/>
  <c r="L138" i="28"/>
  <c r="K138" i="28"/>
  <c r="J138" i="28"/>
  <c r="M138" i="28"/>
  <c r="I138" i="28"/>
  <c r="L155" i="28"/>
  <c r="M155" i="28"/>
  <c r="K155" i="28"/>
  <c r="I155" i="28"/>
  <c r="J155" i="28"/>
  <c r="I113" i="28"/>
  <c r="M113" i="28"/>
  <c r="L113" i="28"/>
  <c r="J113" i="28"/>
  <c r="K113" i="28"/>
  <c r="L106" i="28"/>
  <c r="K106" i="28"/>
  <c r="M106" i="28"/>
  <c r="I106" i="28"/>
  <c r="J106" i="28"/>
  <c r="M74" i="28"/>
  <c r="L74" i="28"/>
  <c r="K74" i="28"/>
  <c r="I74" i="28"/>
  <c r="J74" i="28"/>
  <c r="L69" i="28"/>
  <c r="M69" i="28"/>
  <c r="K69" i="28"/>
  <c r="I69" i="28"/>
  <c r="J69" i="28"/>
  <c r="K64" i="28"/>
  <c r="M64" i="28"/>
  <c r="L64" i="28"/>
  <c r="I64" i="28"/>
  <c r="J64" i="28"/>
  <c r="J58" i="28"/>
  <c r="M58" i="28"/>
  <c r="L58" i="28"/>
  <c r="I58" i="28"/>
  <c r="K58" i="28"/>
  <c r="I53" i="28"/>
  <c r="M53" i="28"/>
  <c r="L53" i="28"/>
  <c r="J53" i="28"/>
  <c r="K53" i="28"/>
  <c r="L29" i="28"/>
  <c r="I29" i="28"/>
  <c r="K29" i="28"/>
  <c r="J29" i="28"/>
  <c r="M29" i="28"/>
  <c r="L12" i="28"/>
  <c r="I12" i="28"/>
  <c r="H20" i="28"/>
  <c r="M12" i="28"/>
  <c r="K12" i="28"/>
  <c r="J12" i="28"/>
  <c r="K129" i="27"/>
  <c r="J129" i="27"/>
  <c r="I129" i="27"/>
  <c r="K112" i="27"/>
  <c r="J112" i="27"/>
  <c r="I112" i="27"/>
  <c r="K95" i="27"/>
  <c r="J95" i="27"/>
  <c r="I95" i="27"/>
  <c r="K78" i="27"/>
  <c r="J78" i="27"/>
  <c r="I78" i="27"/>
  <c r="K60" i="27"/>
  <c r="J60" i="27"/>
  <c r="I60" i="27"/>
  <c r="K43" i="27"/>
  <c r="J43" i="27"/>
  <c r="I43" i="27"/>
  <c r="K26" i="27"/>
  <c r="J26" i="27"/>
  <c r="I26" i="27"/>
  <c r="H34" i="27"/>
  <c r="K9" i="27"/>
  <c r="J9" i="27"/>
  <c r="I9" i="27"/>
  <c r="J143" i="27"/>
  <c r="I143" i="27"/>
  <c r="K143" i="27"/>
  <c r="K127" i="27"/>
  <c r="I127" i="27"/>
  <c r="J127" i="27"/>
  <c r="K110" i="27"/>
  <c r="I110" i="27"/>
  <c r="J110" i="27"/>
  <c r="H118" i="27"/>
  <c r="K93" i="27"/>
  <c r="I93" i="27"/>
  <c r="J93" i="27"/>
  <c r="K75" i="27"/>
  <c r="I75" i="27"/>
  <c r="J75" i="27"/>
  <c r="K58" i="27"/>
  <c r="I58" i="27"/>
  <c r="J58" i="27"/>
  <c r="K41" i="27"/>
  <c r="I41" i="27"/>
  <c r="J41" i="27"/>
  <c r="K24" i="27"/>
  <c r="I24" i="27"/>
  <c r="J24" i="27"/>
  <c r="K8" i="27"/>
  <c r="J8" i="27"/>
  <c r="I8" i="27"/>
  <c r="K16" i="27"/>
  <c r="J16" i="27"/>
  <c r="I16" i="27"/>
  <c r="K25" i="27"/>
  <c r="J25" i="27"/>
  <c r="I25" i="27"/>
  <c r="K33" i="27"/>
  <c r="J33" i="27"/>
  <c r="I33" i="27"/>
  <c r="K42" i="27"/>
  <c r="J42" i="27"/>
  <c r="I42" i="27"/>
  <c r="K51" i="27"/>
  <c r="J51" i="27"/>
  <c r="I51" i="27"/>
  <c r="K59" i="27"/>
  <c r="J59" i="27"/>
  <c r="I59" i="27"/>
  <c r="K68" i="27"/>
  <c r="J68" i="27"/>
  <c r="H76" i="27"/>
  <c r="I68" i="27"/>
  <c r="K85" i="27"/>
  <c r="J85" i="27"/>
  <c r="I85" i="27"/>
  <c r="K94" i="27"/>
  <c r="J94" i="27"/>
  <c r="I94" i="27"/>
  <c r="K102" i="27"/>
  <c r="J102" i="27"/>
  <c r="I102" i="27"/>
  <c r="K111" i="27"/>
  <c r="J111" i="27"/>
  <c r="I111" i="27"/>
  <c r="K120" i="27"/>
  <c r="J120" i="27"/>
  <c r="I120" i="27"/>
  <c r="K128" i="27"/>
  <c r="J128" i="27"/>
  <c r="I128" i="27"/>
  <c r="K137" i="27"/>
  <c r="J137" i="27"/>
  <c r="I137" i="27"/>
  <c r="K150" i="27"/>
  <c r="J150" i="27"/>
  <c r="I150" i="27"/>
  <c r="J10" i="27"/>
  <c r="I10" i="27"/>
  <c r="K10" i="27"/>
  <c r="J18" i="27"/>
  <c r="I18" i="27"/>
  <c r="K18" i="27"/>
  <c r="J27" i="27"/>
  <c r="I27" i="27"/>
  <c r="K27" i="27"/>
  <c r="J36" i="27"/>
  <c r="I36" i="27"/>
  <c r="K36" i="27"/>
  <c r="J44" i="27"/>
  <c r="I44" i="27"/>
  <c r="K44" i="27"/>
  <c r="J53" i="27"/>
  <c r="I53" i="27"/>
  <c r="K53" i="27"/>
  <c r="J61" i="27"/>
  <c r="I61" i="27"/>
  <c r="K61" i="27"/>
  <c r="J70" i="27"/>
  <c r="I70" i="27"/>
  <c r="K70" i="27"/>
  <c r="J79" i="27"/>
  <c r="I79" i="27"/>
  <c r="K79" i="27"/>
  <c r="J87" i="27"/>
  <c r="I87" i="27"/>
  <c r="K87" i="27"/>
  <c r="J96" i="27"/>
  <c r="I96" i="27"/>
  <c r="H104" i="27"/>
  <c r="K96" i="27"/>
  <c r="J113" i="27"/>
  <c r="I113" i="27"/>
  <c r="K113" i="27"/>
  <c r="J122" i="27"/>
  <c r="I122" i="27"/>
  <c r="K122" i="27"/>
  <c r="J130" i="27"/>
  <c r="I130" i="27"/>
  <c r="K130" i="27"/>
  <c r="J139" i="27"/>
  <c r="I139" i="27"/>
  <c r="K139" i="27"/>
  <c r="I156" i="27"/>
  <c r="K156" i="27"/>
  <c r="J156" i="27"/>
  <c r="I11" i="27"/>
  <c r="K11" i="27"/>
  <c r="J11" i="27"/>
  <c r="I19" i="27"/>
  <c r="K19" i="27"/>
  <c r="J19" i="27"/>
  <c r="I28" i="27"/>
  <c r="K28" i="27"/>
  <c r="J28" i="27"/>
  <c r="I37" i="27"/>
  <c r="K37" i="27"/>
  <c r="J37" i="27"/>
  <c r="I45" i="27"/>
  <c r="K45" i="27"/>
  <c r="J45" i="27"/>
  <c r="I54" i="27"/>
  <c r="H62" i="27"/>
  <c r="K54" i="27"/>
  <c r="J54" i="27"/>
  <c r="I71" i="27"/>
  <c r="K71" i="27"/>
  <c r="J71" i="27"/>
  <c r="I80" i="27"/>
  <c r="K80" i="27"/>
  <c r="J80" i="27"/>
  <c r="I88" i="27"/>
  <c r="K88" i="27"/>
  <c r="J88" i="27"/>
  <c r="I97" i="27"/>
  <c r="K97" i="27"/>
  <c r="J97" i="27"/>
  <c r="I106" i="27"/>
  <c r="K106" i="27"/>
  <c r="J106" i="27"/>
  <c r="I114" i="27"/>
  <c r="K114" i="27"/>
  <c r="J114" i="27"/>
  <c r="I123" i="27"/>
  <c r="K123" i="27"/>
  <c r="J123" i="27"/>
  <c r="I131" i="27"/>
  <c r="K131" i="27"/>
  <c r="J131" i="27"/>
  <c r="I140" i="27"/>
  <c r="K140" i="27"/>
  <c r="J140" i="27"/>
  <c r="K141" i="27"/>
  <c r="I141" i="27"/>
  <c r="J141" i="27"/>
  <c r="K159" i="27"/>
  <c r="J159" i="27"/>
  <c r="I159" i="27"/>
  <c r="H20" i="27"/>
  <c r="K12" i="27"/>
  <c r="J12" i="27"/>
  <c r="I12" i="27"/>
  <c r="K29" i="27"/>
  <c r="J29" i="27"/>
  <c r="I29" i="27"/>
  <c r="J38" i="27"/>
  <c r="K38" i="27"/>
  <c r="I38" i="27"/>
  <c r="K46" i="27"/>
  <c r="J46" i="27"/>
  <c r="I46" i="27"/>
  <c r="J55" i="27"/>
  <c r="I55" i="27"/>
  <c r="K55" i="27"/>
  <c r="K64" i="27"/>
  <c r="J64" i="27"/>
  <c r="I64" i="27"/>
  <c r="J72" i="27"/>
  <c r="K72" i="27"/>
  <c r="I72" i="27"/>
  <c r="K81" i="27"/>
  <c r="J81" i="27"/>
  <c r="I81" i="27"/>
  <c r="J89" i="27"/>
  <c r="K89" i="27"/>
  <c r="I89" i="27"/>
  <c r="K98" i="27"/>
  <c r="J98" i="27"/>
  <c r="I98" i="27"/>
  <c r="J107" i="27"/>
  <c r="K107" i="27"/>
  <c r="I107" i="27"/>
  <c r="K115" i="27"/>
  <c r="J115" i="27"/>
  <c r="I115" i="27"/>
  <c r="H132" i="27"/>
  <c r="J124" i="27"/>
  <c r="K124" i="27"/>
  <c r="I124" i="27"/>
  <c r="J152" i="27"/>
  <c r="I152" i="27"/>
  <c r="K152" i="27"/>
  <c r="H160" i="27"/>
  <c r="J155" i="27"/>
  <c r="K155" i="27"/>
  <c r="I155" i="27"/>
  <c r="I144" i="27"/>
  <c r="K144" i="27"/>
  <c r="J144" i="27"/>
  <c r="I153" i="27"/>
  <c r="K153" i="27"/>
  <c r="J153" i="27"/>
  <c r="K145" i="27"/>
  <c r="J145" i="27"/>
  <c r="I145" i="27"/>
  <c r="K154" i="27"/>
  <c r="J154" i="27"/>
  <c r="I154" i="27"/>
  <c r="J149" i="27"/>
  <c r="I149" i="27"/>
  <c r="K149" i="27"/>
  <c r="K157" i="27"/>
  <c r="I157" i="27"/>
  <c r="J157" i="27"/>
  <c r="J117" i="27"/>
  <c r="K117" i="27"/>
  <c r="I117" i="27"/>
  <c r="J100" i="27"/>
  <c r="K100" i="27"/>
  <c r="I100" i="27"/>
  <c r="J83" i="27"/>
  <c r="K83" i="27"/>
  <c r="I83" i="27"/>
  <c r="J66" i="27"/>
  <c r="K66" i="27"/>
  <c r="I66" i="27"/>
  <c r="J31" i="27"/>
  <c r="K31" i="27"/>
  <c r="I31" i="27"/>
  <c r="J14" i="27"/>
  <c r="K14" i="27"/>
  <c r="I14" i="27"/>
  <c r="K158" i="27"/>
  <c r="J158" i="27"/>
  <c r="I158" i="27"/>
  <c r="K125" i="27"/>
  <c r="J125" i="27"/>
  <c r="I125" i="27"/>
  <c r="K108" i="27"/>
  <c r="J108" i="27"/>
  <c r="I108" i="27"/>
  <c r="K73" i="27"/>
  <c r="J73" i="27"/>
  <c r="I73" i="27"/>
  <c r="K56" i="27"/>
  <c r="J56" i="27"/>
  <c r="I56" i="27"/>
  <c r="K39" i="27"/>
  <c r="J39" i="27"/>
  <c r="I39" i="27"/>
  <c r="K22" i="27"/>
  <c r="J22" i="27"/>
  <c r="I22" i="27"/>
  <c r="K151" i="27"/>
  <c r="J151" i="27"/>
  <c r="I151" i="27"/>
  <c r="J126" i="27"/>
  <c r="I126" i="27"/>
  <c r="K126" i="27"/>
  <c r="J109" i="27"/>
  <c r="K109" i="27"/>
  <c r="I109" i="27"/>
  <c r="J92" i="27"/>
  <c r="I92" i="27"/>
  <c r="K92" i="27"/>
  <c r="J74" i="27"/>
  <c r="K74" i="27"/>
  <c r="I74" i="27"/>
  <c r="J57" i="27"/>
  <c r="K57" i="27"/>
  <c r="I57" i="27"/>
  <c r="J40" i="27"/>
  <c r="H48" i="27"/>
  <c r="K40" i="27"/>
  <c r="I40" i="27"/>
  <c r="J23" i="27"/>
  <c r="K23" i="27"/>
  <c r="I23" i="27"/>
  <c r="K116" i="26"/>
  <c r="J116" i="26"/>
  <c r="I116" i="26"/>
  <c r="K73" i="26"/>
  <c r="J73" i="26"/>
  <c r="I73" i="26"/>
  <c r="J70" i="26"/>
  <c r="I70" i="26"/>
  <c r="K70" i="26"/>
  <c r="J44" i="26"/>
  <c r="K44" i="26"/>
  <c r="I44" i="26"/>
  <c r="J36" i="26"/>
  <c r="I36" i="26"/>
  <c r="K36" i="26"/>
  <c r="J27" i="26"/>
  <c r="K27" i="26"/>
  <c r="I27" i="26"/>
  <c r="J18" i="26"/>
  <c r="K18" i="26"/>
  <c r="I18" i="26"/>
  <c r="J10" i="26"/>
  <c r="K10" i="26"/>
  <c r="I10" i="26"/>
  <c r="K92" i="26"/>
  <c r="J92" i="26"/>
  <c r="I92" i="26"/>
  <c r="J53" i="26"/>
  <c r="I53" i="26"/>
  <c r="K53" i="26"/>
  <c r="K130" i="26"/>
  <c r="J130" i="26"/>
  <c r="I130" i="26"/>
  <c r="K120" i="26"/>
  <c r="I120" i="26"/>
  <c r="J120" i="26"/>
  <c r="J75" i="26"/>
  <c r="I75" i="26"/>
  <c r="K75" i="26"/>
  <c r="J42" i="26"/>
  <c r="I42" i="26"/>
  <c r="K42" i="26"/>
  <c r="J33" i="26"/>
  <c r="I33" i="26"/>
  <c r="K33" i="26"/>
  <c r="J25" i="26"/>
  <c r="I25" i="26"/>
  <c r="K25" i="26"/>
  <c r="J16" i="26"/>
  <c r="I16" i="26"/>
  <c r="K16" i="26"/>
  <c r="J8" i="26"/>
  <c r="I8" i="26"/>
  <c r="K8" i="26"/>
  <c r="K111" i="26"/>
  <c r="I111" i="26"/>
  <c r="J111" i="26"/>
  <c r="K102" i="26"/>
  <c r="I102" i="26"/>
  <c r="J102" i="26"/>
  <c r="J84" i="26"/>
  <c r="K84" i="26"/>
  <c r="I84" i="26"/>
  <c r="K66" i="26"/>
  <c r="J66" i="26"/>
  <c r="I66" i="26"/>
  <c r="K57" i="26"/>
  <c r="I57" i="26"/>
  <c r="J57" i="26"/>
  <c r="K50" i="26"/>
  <c r="J50" i="26"/>
  <c r="I50" i="26"/>
  <c r="K41" i="26"/>
  <c r="J41" i="26"/>
  <c r="I41" i="26"/>
  <c r="K32" i="26"/>
  <c r="J32" i="26"/>
  <c r="I32" i="26"/>
  <c r="K24" i="26"/>
  <c r="J24" i="26"/>
  <c r="I24" i="26"/>
  <c r="K15" i="26"/>
  <c r="J15" i="26"/>
  <c r="I15" i="26"/>
  <c r="J67" i="26"/>
  <c r="I67" i="26"/>
  <c r="K67" i="26"/>
  <c r="K85" i="26"/>
  <c r="I85" i="26"/>
  <c r="J85" i="26"/>
  <c r="J96" i="26"/>
  <c r="I96" i="26"/>
  <c r="H104" i="26"/>
  <c r="K96" i="26"/>
  <c r="K99" i="26"/>
  <c r="J99" i="26"/>
  <c r="I99" i="26"/>
  <c r="K117" i="26"/>
  <c r="I117" i="26"/>
  <c r="J117" i="26"/>
  <c r="K135" i="26"/>
  <c r="J135" i="26"/>
  <c r="I135" i="26"/>
  <c r="K152" i="26"/>
  <c r="H160" i="26"/>
  <c r="I152" i="26"/>
  <c r="J152" i="26"/>
  <c r="J58" i="26"/>
  <c r="K58" i="26"/>
  <c r="I58" i="26"/>
  <c r="J87" i="26"/>
  <c r="I87" i="26"/>
  <c r="K87" i="26"/>
  <c r="K109" i="26"/>
  <c r="J109" i="26"/>
  <c r="I109" i="26"/>
  <c r="K122" i="26"/>
  <c r="J122" i="26"/>
  <c r="I122" i="26"/>
  <c r="K139" i="26"/>
  <c r="J139" i="26"/>
  <c r="I139" i="26"/>
  <c r="K156" i="26"/>
  <c r="J156" i="26"/>
  <c r="I156" i="26"/>
  <c r="J61" i="26"/>
  <c r="I61" i="26"/>
  <c r="K61" i="26"/>
  <c r="J65" i="26"/>
  <c r="I65" i="26"/>
  <c r="K65" i="26"/>
  <c r="K83" i="26"/>
  <c r="J83" i="26"/>
  <c r="I83" i="26"/>
  <c r="J101" i="26"/>
  <c r="K101" i="26"/>
  <c r="I101" i="26"/>
  <c r="K126" i="26"/>
  <c r="J126" i="26"/>
  <c r="I126" i="26"/>
  <c r="K143" i="26"/>
  <c r="J143" i="26"/>
  <c r="I143" i="26"/>
  <c r="K94" i="26"/>
  <c r="I94" i="26"/>
  <c r="J94" i="26"/>
  <c r="I108" i="26"/>
  <c r="K108" i="26"/>
  <c r="J108" i="26"/>
  <c r="J136" i="26"/>
  <c r="I136" i="26"/>
  <c r="K136" i="26"/>
  <c r="J153" i="26"/>
  <c r="I153" i="26"/>
  <c r="K153" i="26"/>
  <c r="K68" i="26"/>
  <c r="I68" i="26"/>
  <c r="H76" i="26"/>
  <c r="J68" i="26"/>
  <c r="J79" i="26"/>
  <c r="I79" i="26"/>
  <c r="K79" i="26"/>
  <c r="H90" i="26"/>
  <c r="J82" i="26"/>
  <c r="K82" i="26"/>
  <c r="I82" i="26"/>
  <c r="K100" i="26"/>
  <c r="J100" i="26"/>
  <c r="I100" i="26"/>
  <c r="K128" i="26"/>
  <c r="I128" i="26"/>
  <c r="J128" i="26"/>
  <c r="K145" i="26"/>
  <c r="I145" i="26"/>
  <c r="J145" i="26"/>
  <c r="K60" i="26"/>
  <c r="J60" i="26"/>
  <c r="I60" i="26"/>
  <c r="K69" i="26"/>
  <c r="J69" i="26"/>
  <c r="I69" i="26"/>
  <c r="K78" i="26"/>
  <c r="J78" i="26"/>
  <c r="I78" i="26"/>
  <c r="K86" i="26"/>
  <c r="J86" i="26"/>
  <c r="I86" i="26"/>
  <c r="K95" i="26"/>
  <c r="J95" i="26"/>
  <c r="I95" i="26"/>
  <c r="K103" i="26"/>
  <c r="J103" i="26"/>
  <c r="I103" i="26"/>
  <c r="K112" i="26"/>
  <c r="J112" i="26"/>
  <c r="I112" i="26"/>
  <c r="K121" i="26"/>
  <c r="J121" i="26"/>
  <c r="I121" i="26"/>
  <c r="K129" i="26"/>
  <c r="J129" i="26"/>
  <c r="I129" i="26"/>
  <c r="K138" i="26"/>
  <c r="J138" i="26"/>
  <c r="H146" i="26"/>
  <c r="I138" i="26"/>
  <c r="K155" i="26"/>
  <c r="J155" i="26"/>
  <c r="I155" i="26"/>
  <c r="I54" i="26"/>
  <c r="H62" i="26"/>
  <c r="K54" i="26"/>
  <c r="J54" i="26"/>
  <c r="I71" i="26"/>
  <c r="K71" i="26"/>
  <c r="J71" i="26"/>
  <c r="I80" i="26"/>
  <c r="J80" i="26"/>
  <c r="K80" i="26"/>
  <c r="I88" i="26"/>
  <c r="J88" i="26"/>
  <c r="K88" i="26"/>
  <c r="I97" i="26"/>
  <c r="J97" i="26"/>
  <c r="K97" i="26"/>
  <c r="I106" i="26"/>
  <c r="K106" i="26"/>
  <c r="J106" i="26"/>
  <c r="I114" i="26"/>
  <c r="J114" i="26"/>
  <c r="K114" i="26"/>
  <c r="J123" i="26"/>
  <c r="I123" i="26"/>
  <c r="K123" i="26"/>
  <c r="J131" i="26"/>
  <c r="I131" i="26"/>
  <c r="K131" i="26"/>
  <c r="J140" i="26"/>
  <c r="I140" i="26"/>
  <c r="K140" i="26"/>
  <c r="J149" i="26"/>
  <c r="I149" i="26"/>
  <c r="K149" i="26"/>
  <c r="J157" i="26"/>
  <c r="I157" i="26"/>
  <c r="K157" i="26"/>
  <c r="J55" i="26"/>
  <c r="K55" i="26"/>
  <c r="I55" i="26"/>
  <c r="J64" i="26"/>
  <c r="K64" i="26"/>
  <c r="I64" i="26"/>
  <c r="K72" i="26"/>
  <c r="I72" i="26"/>
  <c r="J72" i="26"/>
  <c r="K81" i="26"/>
  <c r="J81" i="26"/>
  <c r="I81" i="26"/>
  <c r="I89" i="26"/>
  <c r="K89" i="26"/>
  <c r="J89" i="26"/>
  <c r="K98" i="26"/>
  <c r="J98" i="26"/>
  <c r="I98" i="26"/>
  <c r="I107" i="26"/>
  <c r="K107" i="26"/>
  <c r="J107" i="26"/>
  <c r="J115" i="26"/>
  <c r="I115" i="26"/>
  <c r="K115" i="26"/>
  <c r="I124" i="26"/>
  <c r="H132" i="26"/>
  <c r="K124" i="26"/>
  <c r="J124" i="26"/>
  <c r="I141" i="26"/>
  <c r="K141" i="26"/>
  <c r="J141" i="26"/>
  <c r="I150" i="26"/>
  <c r="J150" i="26"/>
  <c r="K150" i="26"/>
  <c r="I158" i="26"/>
  <c r="K158" i="26"/>
  <c r="J158" i="26"/>
  <c r="I125" i="26"/>
  <c r="K125" i="26"/>
  <c r="J125" i="26"/>
  <c r="K134" i="26"/>
  <c r="J134" i="26"/>
  <c r="I134" i="26"/>
  <c r="I142" i="26"/>
  <c r="K142" i="26"/>
  <c r="J142" i="26"/>
  <c r="K151" i="26"/>
  <c r="J151" i="26"/>
  <c r="I151" i="26"/>
  <c r="I159" i="26"/>
  <c r="K159" i="26"/>
  <c r="J159" i="26"/>
  <c r="V20" i="22"/>
  <c r="X20" i="22"/>
  <c r="W20" i="22"/>
  <c r="V12" i="22"/>
  <c r="X12" i="22"/>
  <c r="W12" i="22"/>
  <c r="W17" i="22"/>
  <c r="V17" i="22"/>
  <c r="X17" i="22"/>
  <c r="W9" i="22"/>
  <c r="V9" i="22"/>
  <c r="X9" i="22"/>
  <c r="X16" i="22"/>
  <c r="V16" i="22"/>
  <c r="W16" i="22"/>
  <c r="V13" i="22"/>
  <c r="U21" i="22"/>
  <c r="X13" i="22"/>
  <c r="W13" i="22"/>
  <c r="L160" i="22"/>
  <c r="K160" i="22"/>
  <c r="J160" i="22"/>
  <c r="L143" i="22"/>
  <c r="K143" i="22"/>
  <c r="J143" i="22"/>
  <c r="L126" i="22"/>
  <c r="K126" i="22"/>
  <c r="J126" i="22"/>
  <c r="L109" i="22"/>
  <c r="K109" i="22"/>
  <c r="J109" i="22"/>
  <c r="L74" i="22"/>
  <c r="K74" i="22"/>
  <c r="J74" i="22"/>
  <c r="L57" i="22"/>
  <c r="K57" i="22"/>
  <c r="J57" i="22"/>
  <c r="L40" i="22"/>
  <c r="K40" i="22"/>
  <c r="J40" i="22"/>
  <c r="L23" i="22"/>
  <c r="K23" i="22"/>
  <c r="J23" i="22"/>
  <c r="L14" i="22"/>
  <c r="K14" i="22"/>
  <c r="J14" i="22"/>
  <c r="J16" i="22"/>
  <c r="L16" i="22"/>
  <c r="K16" i="22"/>
  <c r="J26" i="22"/>
  <c r="K26" i="22"/>
  <c r="L26" i="22"/>
  <c r="J30" i="22"/>
  <c r="K30" i="22"/>
  <c r="L30" i="22"/>
  <c r="J34" i="22"/>
  <c r="L34" i="22"/>
  <c r="K34" i="22"/>
  <c r="J39" i="22"/>
  <c r="L39" i="22"/>
  <c r="K39" i="22"/>
  <c r="J43" i="22"/>
  <c r="K43" i="22"/>
  <c r="L43" i="22"/>
  <c r="J47" i="22"/>
  <c r="K47" i="22"/>
  <c r="L47" i="22"/>
  <c r="J52" i="22"/>
  <c r="L52" i="22"/>
  <c r="K52" i="22"/>
  <c r="J56" i="22"/>
  <c r="L56" i="22"/>
  <c r="K56" i="22"/>
  <c r="J60" i="22"/>
  <c r="K60" i="22"/>
  <c r="L60" i="22"/>
  <c r="J65" i="22"/>
  <c r="K65" i="22"/>
  <c r="L65" i="22"/>
  <c r="J69" i="22"/>
  <c r="I77" i="22"/>
  <c r="L69" i="22"/>
  <c r="K69" i="22"/>
  <c r="J73" i="22"/>
  <c r="L73" i="22"/>
  <c r="K73" i="22"/>
  <c r="J82" i="22"/>
  <c r="K82" i="22"/>
  <c r="L82" i="22"/>
  <c r="J86" i="22"/>
  <c r="L86" i="22"/>
  <c r="K86" i="22"/>
  <c r="J90" i="22"/>
  <c r="L90" i="22"/>
  <c r="K90" i="22"/>
  <c r="J95" i="22"/>
  <c r="K95" i="22"/>
  <c r="L95" i="22"/>
  <c r="J99" i="22"/>
  <c r="K99" i="22"/>
  <c r="L99" i="22"/>
  <c r="J103" i="22"/>
  <c r="L103" i="22"/>
  <c r="K103" i="22"/>
  <c r="J108" i="22"/>
  <c r="L108" i="22"/>
  <c r="K108" i="22"/>
  <c r="J112" i="22"/>
  <c r="K112" i="22"/>
  <c r="L112" i="22"/>
  <c r="J116" i="22"/>
  <c r="K116" i="22"/>
  <c r="L116" i="22"/>
  <c r="J121" i="22"/>
  <c r="L121" i="22"/>
  <c r="K121" i="22"/>
  <c r="J125" i="22"/>
  <c r="I133" i="22"/>
  <c r="L125" i="22"/>
  <c r="K125" i="22"/>
  <c r="J129" i="22"/>
  <c r="K129" i="22"/>
  <c r="L129" i="22"/>
  <c r="J138" i="22"/>
  <c r="L138" i="22"/>
  <c r="K138" i="22"/>
  <c r="J142" i="22"/>
  <c r="L142" i="22"/>
  <c r="K142" i="22"/>
  <c r="J146" i="22"/>
  <c r="K146" i="22"/>
  <c r="L146" i="22"/>
  <c r="J151" i="22"/>
  <c r="K151" i="22"/>
  <c r="L151" i="22"/>
  <c r="J155" i="22"/>
  <c r="L155" i="22"/>
  <c r="K155" i="22"/>
  <c r="J159" i="22"/>
  <c r="L159" i="22"/>
  <c r="K159" i="22"/>
  <c r="L11" i="22"/>
  <c r="K11" i="22"/>
  <c r="J11" i="22"/>
  <c r="L19" i="22"/>
  <c r="K19" i="22"/>
  <c r="J19" i="22"/>
  <c r="K12" i="22"/>
  <c r="J12" i="22"/>
  <c r="L12" i="22"/>
  <c r="K20" i="22"/>
  <c r="J20" i="22"/>
  <c r="L20" i="22"/>
  <c r="L24" i="22"/>
  <c r="K24" i="22"/>
  <c r="J24" i="22"/>
  <c r="L28" i="22"/>
  <c r="K28" i="22"/>
  <c r="J28" i="22"/>
  <c r="L32" i="22"/>
  <c r="K32" i="22"/>
  <c r="J32" i="22"/>
  <c r="L37" i="22"/>
  <c r="K37" i="22"/>
  <c r="J37" i="22"/>
  <c r="L41" i="22"/>
  <c r="K41" i="22"/>
  <c r="J41" i="22"/>
  <c r="I49" i="22"/>
  <c r="L45" i="22"/>
  <c r="K45" i="22"/>
  <c r="J45" i="22"/>
  <c r="L54" i="22"/>
  <c r="K54" i="22"/>
  <c r="J54" i="22"/>
  <c r="L58" i="22"/>
  <c r="K58" i="22"/>
  <c r="J58" i="22"/>
  <c r="L62" i="22"/>
  <c r="K62" i="22"/>
  <c r="J62" i="22"/>
  <c r="L67" i="22"/>
  <c r="K67" i="22"/>
  <c r="J67" i="22"/>
  <c r="L71" i="22"/>
  <c r="K71" i="22"/>
  <c r="J71" i="22"/>
  <c r="L75" i="22"/>
  <c r="K75" i="22"/>
  <c r="J75" i="22"/>
  <c r="L80" i="22"/>
  <c r="K80" i="22"/>
  <c r="J80" i="22"/>
  <c r="L84" i="22"/>
  <c r="K84" i="22"/>
  <c r="J84" i="22"/>
  <c r="L88" i="22"/>
  <c r="K88" i="22"/>
  <c r="J88" i="22"/>
  <c r="L93" i="22"/>
  <c r="K93" i="22"/>
  <c r="J93" i="22"/>
  <c r="L97" i="22"/>
  <c r="K97" i="22"/>
  <c r="J97" i="22"/>
  <c r="I105" i="22"/>
  <c r="L101" i="22"/>
  <c r="K101" i="22"/>
  <c r="J101" i="22"/>
  <c r="L110" i="22"/>
  <c r="K110" i="22"/>
  <c r="J110" i="22"/>
  <c r="L114" i="22"/>
  <c r="K114" i="22"/>
  <c r="J114" i="22"/>
  <c r="L118" i="22"/>
  <c r="K118" i="22"/>
  <c r="J118" i="22"/>
  <c r="L123" i="22"/>
  <c r="K123" i="22"/>
  <c r="J123" i="22"/>
  <c r="L127" i="22"/>
  <c r="K127" i="22"/>
  <c r="J127" i="22"/>
  <c r="L131" i="22"/>
  <c r="K131" i="22"/>
  <c r="J131" i="22"/>
  <c r="L136" i="22"/>
  <c r="K136" i="22"/>
  <c r="J136" i="22"/>
  <c r="L140" i="22"/>
  <c r="K140" i="22"/>
  <c r="J140" i="22"/>
  <c r="L144" i="22"/>
  <c r="K144" i="22"/>
  <c r="J144" i="22"/>
  <c r="L149" i="22"/>
  <c r="K149" i="22"/>
  <c r="J149" i="22"/>
  <c r="L153" i="22"/>
  <c r="K153" i="22"/>
  <c r="J153" i="22"/>
  <c r="I161" i="22"/>
  <c r="L157" i="22"/>
  <c r="K157" i="22"/>
  <c r="J157" i="22"/>
  <c r="J15" i="22"/>
  <c r="L15" i="22"/>
  <c r="K15" i="22"/>
  <c r="L10" i="22"/>
  <c r="K10" i="22"/>
  <c r="J10" i="22"/>
  <c r="L18" i="22"/>
  <c r="K18" i="22"/>
  <c r="J18" i="22"/>
  <c r="J25" i="22"/>
  <c r="L25" i="22"/>
  <c r="K25" i="22"/>
  <c r="J29" i="22"/>
  <c r="L29" i="22"/>
  <c r="K29" i="22"/>
  <c r="J33" i="22"/>
  <c r="L33" i="22"/>
  <c r="K33" i="22"/>
  <c r="J38" i="22"/>
  <c r="L38" i="22"/>
  <c r="K38" i="22"/>
  <c r="J42" i="22"/>
  <c r="L42" i="22"/>
  <c r="K42" i="22"/>
  <c r="J46" i="22"/>
  <c r="L46" i="22"/>
  <c r="K46" i="22"/>
  <c r="J51" i="22"/>
  <c r="L51" i="22"/>
  <c r="K51" i="22"/>
  <c r="J55" i="22"/>
  <c r="I63" i="22"/>
  <c r="L55" i="22"/>
  <c r="K55" i="22"/>
  <c r="J59" i="22"/>
  <c r="L59" i="22"/>
  <c r="K59" i="22"/>
  <c r="J68" i="22"/>
  <c r="L68" i="22"/>
  <c r="K68" i="22"/>
  <c r="J72" i="22"/>
  <c r="L72" i="22"/>
  <c r="K72" i="22"/>
  <c r="J76" i="22"/>
  <c r="L76" i="22"/>
  <c r="K76" i="22"/>
  <c r="J81" i="22"/>
  <c r="L81" i="22"/>
  <c r="K81" i="22"/>
  <c r="J85" i="22"/>
  <c r="L85" i="22"/>
  <c r="K85" i="22"/>
  <c r="J89" i="22"/>
  <c r="L89" i="22"/>
  <c r="K89" i="22"/>
  <c r="J94" i="22"/>
  <c r="L94" i="22"/>
  <c r="K94" i="22"/>
  <c r="J98" i="22"/>
  <c r="L98" i="22"/>
  <c r="K98" i="22"/>
  <c r="J102" i="22"/>
  <c r="L102" i="22"/>
  <c r="K102" i="22"/>
  <c r="J107" i="22"/>
  <c r="L107" i="22"/>
  <c r="K107" i="22"/>
  <c r="J111" i="22"/>
  <c r="I119" i="22"/>
  <c r="L111" i="22"/>
  <c r="K111" i="22"/>
  <c r="J115" i="22"/>
  <c r="L115" i="22"/>
  <c r="K115" i="22"/>
  <c r="J124" i="22"/>
  <c r="L124" i="22"/>
  <c r="K124" i="22"/>
  <c r="J128" i="22"/>
  <c r="L128" i="22"/>
  <c r="K128" i="22"/>
  <c r="J132" i="22"/>
  <c r="L132" i="22"/>
  <c r="K132" i="22"/>
  <c r="J137" i="22"/>
  <c r="L137" i="22"/>
  <c r="K137" i="22"/>
  <c r="J141" i="22"/>
  <c r="L141" i="22"/>
  <c r="K141" i="22"/>
  <c r="J145" i="22"/>
  <c r="L145" i="22"/>
  <c r="K145" i="22"/>
  <c r="J150" i="22"/>
  <c r="L150" i="22"/>
  <c r="K150" i="22"/>
  <c r="J154" i="22"/>
  <c r="L154" i="22"/>
  <c r="K154" i="22"/>
  <c r="J158" i="22"/>
  <c r="L158" i="22"/>
  <c r="K158" i="22"/>
  <c r="I146" i="21"/>
  <c r="H146" i="21"/>
  <c r="I133" i="21"/>
  <c r="H133" i="21"/>
  <c r="I130" i="21"/>
  <c r="H130" i="21"/>
  <c r="I113" i="21"/>
  <c r="H113" i="21"/>
  <c r="I95" i="21"/>
  <c r="H95" i="21"/>
  <c r="I86" i="21"/>
  <c r="H86" i="21"/>
  <c r="I159" i="21"/>
  <c r="H159" i="21"/>
  <c r="I156" i="21"/>
  <c r="H156" i="21"/>
  <c r="I108" i="21"/>
  <c r="H108" i="21"/>
  <c r="H96" i="21"/>
  <c r="I96" i="21"/>
  <c r="H87" i="21"/>
  <c r="I87" i="21"/>
  <c r="H70" i="21"/>
  <c r="G78" i="21"/>
  <c r="I70" i="21"/>
  <c r="H61" i="21"/>
  <c r="I61" i="21"/>
  <c r="H53" i="21"/>
  <c r="I53" i="21"/>
  <c r="H44" i="21"/>
  <c r="I44" i="21"/>
  <c r="H35" i="21"/>
  <c r="I35" i="21"/>
  <c r="H27" i="21"/>
  <c r="I27" i="21"/>
  <c r="L139" i="22"/>
  <c r="K139" i="22"/>
  <c r="J139" i="22"/>
  <c r="I147" i="22"/>
  <c r="L122" i="22"/>
  <c r="K122" i="22"/>
  <c r="J122" i="22"/>
  <c r="L104" i="22"/>
  <c r="K104" i="22"/>
  <c r="J104" i="22"/>
  <c r="L87" i="22"/>
  <c r="K87" i="22"/>
  <c r="J87" i="22"/>
  <c r="L70" i="22"/>
  <c r="K70" i="22"/>
  <c r="J70" i="22"/>
  <c r="L53" i="22"/>
  <c r="K53" i="22"/>
  <c r="J53" i="22"/>
  <c r="L9" i="22"/>
  <c r="K9" i="22"/>
  <c r="J9" i="22"/>
  <c r="I155" i="21"/>
  <c r="H155" i="21"/>
  <c r="I142" i="21"/>
  <c r="H142" i="21"/>
  <c r="I139" i="21"/>
  <c r="H139" i="21"/>
  <c r="I112" i="21"/>
  <c r="H112" i="21"/>
  <c r="G120" i="21"/>
  <c r="G106" i="21"/>
  <c r="I98" i="21"/>
  <c r="H98" i="21"/>
  <c r="I89" i="21"/>
  <c r="H89" i="21"/>
  <c r="I81" i="21"/>
  <c r="H81" i="21"/>
  <c r="I72" i="21"/>
  <c r="H72" i="21"/>
  <c r="I63" i="21"/>
  <c r="H63" i="21"/>
  <c r="I55" i="21"/>
  <c r="H55" i="21"/>
  <c r="I46" i="21"/>
  <c r="H46" i="21"/>
  <c r="I38" i="21"/>
  <c r="H38" i="21"/>
  <c r="I29" i="21"/>
  <c r="H29" i="21"/>
  <c r="H115" i="21"/>
  <c r="I115" i="21"/>
  <c r="H124" i="21"/>
  <c r="I124" i="21"/>
  <c r="H132" i="21"/>
  <c r="I132" i="21"/>
  <c r="H141" i="21"/>
  <c r="I141" i="21"/>
  <c r="H150" i="21"/>
  <c r="I150" i="21"/>
  <c r="H158" i="21"/>
  <c r="I158" i="21"/>
  <c r="H105" i="21"/>
  <c r="I105" i="21"/>
  <c r="I114" i="21"/>
  <c r="H114" i="21"/>
  <c r="I123" i="21"/>
  <c r="H123" i="21"/>
  <c r="I131" i="21"/>
  <c r="H131" i="21"/>
  <c r="G148" i="21"/>
  <c r="H140" i="21"/>
  <c r="I140" i="21"/>
  <c r="H157" i="21"/>
  <c r="I157" i="21"/>
  <c r="H102" i="21"/>
  <c r="I102" i="21"/>
  <c r="H111" i="21"/>
  <c r="I111" i="21"/>
  <c r="H119" i="21"/>
  <c r="I119" i="21"/>
  <c r="I128" i="21"/>
  <c r="H128" i="21"/>
  <c r="I137" i="21"/>
  <c r="H137" i="21"/>
  <c r="I145" i="21"/>
  <c r="H145" i="21"/>
  <c r="I154" i="21"/>
  <c r="H154" i="21"/>
  <c r="G162" i="21"/>
  <c r="H101" i="21"/>
  <c r="I101" i="21"/>
  <c r="I110" i="21"/>
  <c r="H110" i="21"/>
  <c r="H118" i="21"/>
  <c r="I118" i="21"/>
  <c r="H127" i="21"/>
  <c r="I127" i="21"/>
  <c r="H136" i="21"/>
  <c r="I136" i="21"/>
  <c r="H144" i="21"/>
  <c r="I144" i="21"/>
  <c r="H153" i="21"/>
  <c r="I153" i="21"/>
  <c r="H161" i="21"/>
  <c r="I161" i="21"/>
  <c r="G134" i="21"/>
  <c r="I126" i="21"/>
  <c r="H126" i="21"/>
  <c r="I143" i="21"/>
  <c r="H143" i="21"/>
  <c r="I152" i="21"/>
  <c r="H152" i="21"/>
  <c r="I160" i="21"/>
  <c r="H160" i="21"/>
  <c r="L130" i="22"/>
  <c r="K130" i="22"/>
  <c r="J130" i="22"/>
  <c r="L113" i="22"/>
  <c r="K113" i="22"/>
  <c r="J113" i="22"/>
  <c r="L96" i="22"/>
  <c r="K96" i="22"/>
  <c r="J96" i="22"/>
  <c r="L79" i="22"/>
  <c r="K79" i="22"/>
  <c r="J79" i="22"/>
  <c r="L61" i="22"/>
  <c r="K61" i="22"/>
  <c r="J61" i="22"/>
  <c r="L44" i="22"/>
  <c r="K44" i="22"/>
  <c r="J44" i="22"/>
  <c r="L27" i="22"/>
  <c r="K27" i="22"/>
  <c r="I35" i="22"/>
  <c r="J27" i="22"/>
  <c r="I147" i="21"/>
  <c r="H147" i="21"/>
  <c r="I109" i="21"/>
  <c r="H109" i="21"/>
  <c r="G92" i="21"/>
  <c r="I84" i="21"/>
  <c r="H84" i="21"/>
  <c r="I75" i="21"/>
  <c r="H75" i="21"/>
  <c r="I67" i="21"/>
  <c r="H67" i="21"/>
  <c r="I58" i="21"/>
  <c r="H58" i="21"/>
  <c r="I49" i="21"/>
  <c r="H49" i="21"/>
  <c r="I41" i="21"/>
  <c r="H41" i="21"/>
  <c r="I32" i="21"/>
  <c r="H32" i="21"/>
  <c r="I24" i="21"/>
  <c r="H24" i="21"/>
  <c r="H19" i="21"/>
  <c r="I19" i="21"/>
  <c r="I15" i="21"/>
  <c r="H15" i="21"/>
  <c r="I11" i="21"/>
  <c r="H11" i="21"/>
  <c r="K13" i="22"/>
  <c r="J13" i="22"/>
  <c r="I21" i="22"/>
  <c r="L13" i="22"/>
  <c r="I103" i="21"/>
  <c r="H103" i="21"/>
  <c r="H94" i="21"/>
  <c r="I94" i="21"/>
  <c r="H85" i="21"/>
  <c r="I85" i="21"/>
  <c r="H76" i="21"/>
  <c r="I76" i="21"/>
  <c r="H68" i="21"/>
  <c r="I68" i="21"/>
  <c r="H59" i="21"/>
  <c r="I59" i="21"/>
  <c r="H42" i="21"/>
  <c r="G50" i="21"/>
  <c r="I42" i="21"/>
  <c r="H33" i="21"/>
  <c r="I33" i="21"/>
  <c r="H25" i="21"/>
  <c r="I25" i="21"/>
  <c r="R14" i="21"/>
  <c r="P22" i="21"/>
  <c r="Q14" i="21"/>
  <c r="R18" i="21"/>
  <c r="Q18" i="21"/>
  <c r="Q11" i="21"/>
  <c r="R11" i="21"/>
  <c r="Q15" i="21"/>
  <c r="R15" i="21"/>
  <c r="Q19" i="21"/>
  <c r="R19" i="21"/>
  <c r="R13" i="21"/>
  <c r="Q13" i="21"/>
  <c r="R17" i="21"/>
  <c r="Q17" i="21"/>
  <c r="R21" i="21"/>
  <c r="Q21" i="21"/>
  <c r="Q12" i="21"/>
  <c r="R12" i="21"/>
  <c r="Q16" i="21"/>
  <c r="R16" i="21"/>
  <c r="Q20" i="21"/>
  <c r="R20" i="21"/>
  <c r="Q80" i="19"/>
  <c r="O79" i="19"/>
  <c r="R80" i="19"/>
  <c r="P80" i="19"/>
  <c r="R34" i="19"/>
  <c r="Q34" i="19"/>
  <c r="P34" i="19"/>
  <c r="J31" i="19"/>
  <c r="I31" i="19"/>
  <c r="H31" i="19"/>
  <c r="Q28" i="19"/>
  <c r="P28" i="19"/>
  <c r="R28" i="19"/>
  <c r="R158" i="18"/>
  <c r="Q158" i="18"/>
  <c r="R151" i="18"/>
  <c r="Q151" i="18"/>
  <c r="J151" i="18"/>
  <c r="I151" i="18"/>
  <c r="Y150" i="18"/>
  <c r="X150" i="18"/>
  <c r="R142" i="18"/>
  <c r="Q142" i="18"/>
  <c r="J142" i="18"/>
  <c r="I142" i="18"/>
  <c r="Y141" i="18"/>
  <c r="X141" i="18"/>
  <c r="R125" i="18"/>
  <c r="Q125" i="18"/>
  <c r="J125" i="18"/>
  <c r="I125" i="18"/>
  <c r="W132" i="18"/>
  <c r="Y124" i="18"/>
  <c r="X124" i="18"/>
  <c r="R116" i="18"/>
  <c r="Q116" i="18"/>
  <c r="J116" i="18"/>
  <c r="I116" i="18"/>
  <c r="Y115" i="18"/>
  <c r="X115" i="18"/>
  <c r="R108" i="18"/>
  <c r="Q108" i="18"/>
  <c r="J108" i="18"/>
  <c r="I108" i="18"/>
  <c r="Y107" i="18"/>
  <c r="X107" i="18"/>
  <c r="W106" i="18"/>
  <c r="R99" i="18"/>
  <c r="Q99" i="18"/>
  <c r="J99" i="18"/>
  <c r="I99" i="18"/>
  <c r="Y98" i="18"/>
  <c r="X98" i="18"/>
  <c r="Y89" i="18"/>
  <c r="X89" i="18"/>
  <c r="P90" i="18"/>
  <c r="R82" i="18"/>
  <c r="Q82" i="18"/>
  <c r="H90" i="18"/>
  <c r="J82" i="18"/>
  <c r="I82" i="18"/>
  <c r="Y81" i="18"/>
  <c r="X81" i="18"/>
  <c r="R73" i="18"/>
  <c r="Q73" i="18"/>
  <c r="J73" i="18"/>
  <c r="I73" i="18"/>
  <c r="Y72" i="18"/>
  <c r="X72" i="18"/>
  <c r="R65" i="18"/>
  <c r="Q65" i="18"/>
  <c r="P64" i="18"/>
  <c r="J65" i="18"/>
  <c r="I65" i="18"/>
  <c r="H64" i="18"/>
  <c r="R56" i="18"/>
  <c r="Q56" i="18"/>
  <c r="J56" i="18"/>
  <c r="I56" i="18"/>
  <c r="Y55" i="18"/>
  <c r="X55" i="18"/>
  <c r="R47" i="18"/>
  <c r="Q47" i="18"/>
  <c r="J47" i="18"/>
  <c r="I47" i="18"/>
  <c r="Y46" i="18"/>
  <c r="X46" i="18"/>
  <c r="R39" i="18"/>
  <c r="Q39" i="18"/>
  <c r="J39" i="18"/>
  <c r="I39" i="18"/>
  <c r="Y38" i="18"/>
  <c r="X38" i="18"/>
  <c r="R30" i="18"/>
  <c r="Q30" i="18"/>
  <c r="J30" i="18"/>
  <c r="I30" i="18"/>
  <c r="Y29" i="18"/>
  <c r="X29" i="18"/>
  <c r="R13" i="18"/>
  <c r="Q13" i="18"/>
  <c r="J13" i="18"/>
  <c r="I13" i="18"/>
  <c r="W20" i="18"/>
  <c r="Y12" i="18"/>
  <c r="X12" i="18"/>
  <c r="I80" i="19"/>
  <c r="G79" i="19"/>
  <c r="J80" i="19"/>
  <c r="H80" i="19"/>
  <c r="J70" i="19"/>
  <c r="I70" i="19"/>
  <c r="H70" i="19"/>
  <c r="R67" i="19"/>
  <c r="Q67" i="19"/>
  <c r="P67" i="19"/>
  <c r="J66" i="19"/>
  <c r="I66" i="19"/>
  <c r="H66" i="19"/>
  <c r="G65" i="19"/>
  <c r="R62" i="19"/>
  <c r="Q62" i="19"/>
  <c r="P62" i="19"/>
  <c r="J61" i="19"/>
  <c r="I61" i="19"/>
  <c r="H61" i="19"/>
  <c r="R58" i="19"/>
  <c r="Q58" i="19"/>
  <c r="P58" i="19"/>
  <c r="J57" i="19"/>
  <c r="I57" i="19"/>
  <c r="H57" i="19"/>
  <c r="R54" i="19"/>
  <c r="Q54" i="19"/>
  <c r="P54" i="19"/>
  <c r="J53" i="19"/>
  <c r="I53" i="19"/>
  <c r="H53" i="19"/>
  <c r="J48" i="19"/>
  <c r="I48" i="19"/>
  <c r="H48" i="19"/>
  <c r="R45" i="19"/>
  <c r="Q45" i="19"/>
  <c r="P45" i="19"/>
  <c r="J44" i="19"/>
  <c r="I44" i="19"/>
  <c r="H44" i="19"/>
  <c r="R41" i="19"/>
  <c r="Q41" i="19"/>
  <c r="P41" i="19"/>
  <c r="O49" i="19"/>
  <c r="J40" i="19"/>
  <c r="I40" i="19"/>
  <c r="H40" i="19"/>
  <c r="R33" i="19"/>
  <c r="Q33" i="19"/>
  <c r="P33" i="19"/>
  <c r="Q29" i="19"/>
  <c r="P29" i="19"/>
  <c r="R29" i="19"/>
  <c r="I24" i="19"/>
  <c r="H24" i="19"/>
  <c r="J24" i="19"/>
  <c r="G23" i="19"/>
  <c r="I20" i="19"/>
  <c r="H20" i="19"/>
  <c r="J20" i="19"/>
  <c r="I16" i="19"/>
  <c r="H16" i="19"/>
  <c r="J16" i="19"/>
  <c r="I12" i="19"/>
  <c r="H12" i="19"/>
  <c r="J12" i="19"/>
  <c r="I72" i="19"/>
  <c r="H72" i="19"/>
  <c r="J72" i="19"/>
  <c r="I81" i="19"/>
  <c r="H81" i="19"/>
  <c r="J81" i="19"/>
  <c r="I89" i="19"/>
  <c r="H89" i="19"/>
  <c r="J89" i="19"/>
  <c r="I98" i="19"/>
  <c r="H98" i="19"/>
  <c r="J98" i="19"/>
  <c r="I104" i="19"/>
  <c r="H104" i="19"/>
  <c r="J104" i="19"/>
  <c r="I109" i="19"/>
  <c r="H109" i="19"/>
  <c r="J109" i="19"/>
  <c r="I111" i="19"/>
  <c r="H111" i="19"/>
  <c r="G119" i="19"/>
  <c r="J111" i="19"/>
  <c r="I113" i="19"/>
  <c r="H113" i="19"/>
  <c r="J113" i="19"/>
  <c r="I115" i="19"/>
  <c r="H115" i="19"/>
  <c r="J115" i="19"/>
  <c r="I117" i="19"/>
  <c r="H117" i="19"/>
  <c r="J117" i="19"/>
  <c r="I122" i="19"/>
  <c r="G121" i="19"/>
  <c r="H122" i="19"/>
  <c r="J122" i="19"/>
  <c r="I124" i="19"/>
  <c r="H124" i="19"/>
  <c r="J124" i="19"/>
  <c r="I126" i="19"/>
  <c r="H126" i="19"/>
  <c r="J126" i="19"/>
  <c r="I128" i="19"/>
  <c r="H128" i="19"/>
  <c r="J128" i="19"/>
  <c r="I130" i="19"/>
  <c r="H130" i="19"/>
  <c r="J130" i="19"/>
  <c r="I132" i="19"/>
  <c r="H132" i="19"/>
  <c r="J132" i="19"/>
  <c r="I137" i="19"/>
  <c r="H137" i="19"/>
  <c r="J137" i="19"/>
  <c r="I139" i="19"/>
  <c r="H139" i="19"/>
  <c r="G147" i="19"/>
  <c r="J139" i="19"/>
  <c r="I141" i="19"/>
  <c r="H141" i="19"/>
  <c r="J141" i="19"/>
  <c r="I143" i="19"/>
  <c r="H143" i="19"/>
  <c r="J143" i="19"/>
  <c r="I145" i="19"/>
  <c r="H145" i="19"/>
  <c r="J145" i="19"/>
  <c r="I150" i="19"/>
  <c r="G149" i="19"/>
  <c r="H150" i="19"/>
  <c r="J150" i="19"/>
  <c r="I152" i="19"/>
  <c r="H152" i="19"/>
  <c r="J152" i="19"/>
  <c r="I154" i="19"/>
  <c r="H154" i="19"/>
  <c r="J154" i="19"/>
  <c r="I156" i="19"/>
  <c r="H156" i="19"/>
  <c r="J156" i="19"/>
  <c r="I158" i="19"/>
  <c r="H158" i="19"/>
  <c r="J158" i="19"/>
  <c r="I160" i="19"/>
  <c r="H160" i="19"/>
  <c r="J160" i="19"/>
  <c r="I86" i="19"/>
  <c r="J86" i="19"/>
  <c r="H86" i="19"/>
  <c r="I95" i="19"/>
  <c r="H95" i="19"/>
  <c r="J95" i="19"/>
  <c r="I76" i="19"/>
  <c r="J76" i="19"/>
  <c r="H76" i="19"/>
  <c r="I85" i="19"/>
  <c r="J85" i="19"/>
  <c r="H85" i="19"/>
  <c r="I94" i="19"/>
  <c r="G93" i="19"/>
  <c r="J94" i="19"/>
  <c r="H94" i="19"/>
  <c r="I102" i="19"/>
  <c r="J102" i="19"/>
  <c r="H102" i="19"/>
  <c r="I103" i="19"/>
  <c r="J103" i="19"/>
  <c r="H103" i="19"/>
  <c r="I108" i="19"/>
  <c r="J108" i="19"/>
  <c r="H108" i="19"/>
  <c r="G107" i="19"/>
  <c r="I110" i="19"/>
  <c r="J110" i="19"/>
  <c r="H110" i="19"/>
  <c r="I112" i="19"/>
  <c r="J112" i="19"/>
  <c r="H112" i="19"/>
  <c r="I114" i="19"/>
  <c r="J114" i="19"/>
  <c r="H114" i="19"/>
  <c r="I116" i="19"/>
  <c r="J116" i="19"/>
  <c r="H116" i="19"/>
  <c r="I118" i="19"/>
  <c r="J118" i="19"/>
  <c r="H118" i="19"/>
  <c r="I123" i="19"/>
  <c r="J123" i="19"/>
  <c r="H123" i="19"/>
  <c r="I125" i="19"/>
  <c r="J125" i="19"/>
  <c r="H125" i="19"/>
  <c r="G133" i="19"/>
  <c r="I127" i="19"/>
  <c r="J127" i="19"/>
  <c r="H127" i="19"/>
  <c r="I129" i="19"/>
  <c r="J129" i="19"/>
  <c r="H129" i="19"/>
  <c r="I131" i="19"/>
  <c r="J131" i="19"/>
  <c r="H131" i="19"/>
  <c r="I136" i="19"/>
  <c r="J136" i="19"/>
  <c r="H136" i="19"/>
  <c r="G135" i="19"/>
  <c r="I138" i="19"/>
  <c r="J138" i="19"/>
  <c r="H138" i="19"/>
  <c r="I140" i="19"/>
  <c r="J140" i="19"/>
  <c r="H140" i="19"/>
  <c r="I142" i="19"/>
  <c r="J142" i="19"/>
  <c r="H142" i="19"/>
  <c r="I144" i="19"/>
  <c r="J144" i="19"/>
  <c r="H144" i="19"/>
  <c r="I146" i="19"/>
  <c r="J146" i="19"/>
  <c r="H146" i="19"/>
  <c r="I151" i="19"/>
  <c r="J151" i="19"/>
  <c r="H151" i="19"/>
  <c r="I153" i="19"/>
  <c r="J153" i="19"/>
  <c r="H153" i="19"/>
  <c r="G161" i="19"/>
  <c r="I155" i="19"/>
  <c r="J155" i="19"/>
  <c r="H155" i="19"/>
  <c r="I157" i="19"/>
  <c r="J157" i="19"/>
  <c r="H157" i="19"/>
  <c r="I159" i="19"/>
  <c r="J159" i="19"/>
  <c r="H159" i="19"/>
  <c r="I73" i="19"/>
  <c r="J73" i="19"/>
  <c r="H73" i="19"/>
  <c r="I82" i="19"/>
  <c r="J82" i="19"/>
  <c r="H82" i="19"/>
  <c r="I90" i="19"/>
  <c r="J90" i="19"/>
  <c r="H90" i="19"/>
  <c r="I99" i="19"/>
  <c r="J99" i="19"/>
  <c r="H99" i="19"/>
  <c r="I87" i="19"/>
  <c r="H87" i="19"/>
  <c r="J87" i="19"/>
  <c r="I96" i="19"/>
  <c r="H96" i="19"/>
  <c r="J96" i="19"/>
  <c r="I75" i="19"/>
  <c r="J75" i="19"/>
  <c r="H75" i="19"/>
  <c r="I84" i="19"/>
  <c r="J84" i="19"/>
  <c r="H84" i="19"/>
  <c r="I101" i="19"/>
  <c r="J101" i="19"/>
  <c r="H101" i="19"/>
  <c r="P160" i="18"/>
  <c r="Q152" i="18"/>
  <c r="R152" i="18"/>
  <c r="H160" i="18"/>
  <c r="I152" i="18"/>
  <c r="J152" i="18"/>
  <c r="X151" i="18"/>
  <c r="Y151" i="18"/>
  <c r="Q143" i="18"/>
  <c r="R143" i="18"/>
  <c r="I143" i="18"/>
  <c r="J143" i="18"/>
  <c r="X142" i="18"/>
  <c r="Y142" i="18"/>
  <c r="Q135" i="18"/>
  <c r="P134" i="18"/>
  <c r="R135" i="18"/>
  <c r="I135" i="18"/>
  <c r="H134" i="18"/>
  <c r="J135" i="18"/>
  <c r="Q126" i="18"/>
  <c r="R126" i="18"/>
  <c r="I126" i="18"/>
  <c r="J126" i="18"/>
  <c r="X125" i="18"/>
  <c r="Y125" i="18"/>
  <c r="Q117" i="18"/>
  <c r="R117" i="18"/>
  <c r="I117" i="18"/>
  <c r="J117" i="18"/>
  <c r="X116" i="18"/>
  <c r="Y116" i="18"/>
  <c r="Q109" i="18"/>
  <c r="R109" i="18"/>
  <c r="I109" i="18"/>
  <c r="J109" i="18"/>
  <c r="X108" i="18"/>
  <c r="Y108" i="18"/>
  <c r="Q100" i="18"/>
  <c r="R100" i="18"/>
  <c r="I100" i="18"/>
  <c r="J100" i="18"/>
  <c r="X99" i="18"/>
  <c r="Y99" i="18"/>
  <c r="Q83" i="18"/>
  <c r="R83" i="18"/>
  <c r="I83" i="18"/>
  <c r="J83" i="18"/>
  <c r="X82" i="18"/>
  <c r="W90" i="18"/>
  <c r="Y82" i="18"/>
  <c r="Q74" i="18"/>
  <c r="R74" i="18"/>
  <c r="I74" i="18"/>
  <c r="J74" i="18"/>
  <c r="X73" i="18"/>
  <c r="Y73" i="18"/>
  <c r="Q66" i="18"/>
  <c r="R66" i="18"/>
  <c r="I66" i="18"/>
  <c r="J66" i="18"/>
  <c r="X65" i="18"/>
  <c r="W64" i="18"/>
  <c r="Y65" i="18"/>
  <c r="Q57" i="18"/>
  <c r="R57" i="18"/>
  <c r="I57" i="18"/>
  <c r="J57" i="18"/>
  <c r="X56" i="18"/>
  <c r="Y56" i="18"/>
  <c r="X47" i="18"/>
  <c r="Y47" i="18"/>
  <c r="Q40" i="18"/>
  <c r="P48" i="18"/>
  <c r="R40" i="18"/>
  <c r="I40" i="18"/>
  <c r="H48" i="18"/>
  <c r="J40" i="18"/>
  <c r="X39" i="18"/>
  <c r="Y39" i="18"/>
  <c r="Q31" i="18"/>
  <c r="R31" i="18"/>
  <c r="I31" i="18"/>
  <c r="J31" i="18"/>
  <c r="X30" i="18"/>
  <c r="Y30" i="18"/>
  <c r="Q23" i="18"/>
  <c r="P22" i="18"/>
  <c r="R23" i="18"/>
  <c r="I23" i="18"/>
  <c r="H22" i="18"/>
  <c r="J23" i="18"/>
  <c r="Q14" i="18"/>
  <c r="R14" i="18"/>
  <c r="I14" i="18"/>
  <c r="J14" i="18"/>
  <c r="X13" i="18"/>
  <c r="Y13" i="18"/>
  <c r="Q102" i="19"/>
  <c r="R102" i="19"/>
  <c r="P102" i="19"/>
  <c r="Q71" i="19"/>
  <c r="R71" i="19"/>
  <c r="P71" i="19"/>
  <c r="R32" i="19"/>
  <c r="Q32" i="19"/>
  <c r="P32" i="19"/>
  <c r="Q30" i="19"/>
  <c r="P30" i="19"/>
  <c r="R30" i="19"/>
  <c r="I25" i="19"/>
  <c r="H25" i="19"/>
  <c r="J25" i="19"/>
  <c r="F161" i="19"/>
  <c r="F149" i="19"/>
  <c r="F147" i="19"/>
  <c r="F135" i="19"/>
  <c r="F133" i="19"/>
  <c r="F121" i="19"/>
  <c r="F119" i="19"/>
  <c r="F107" i="19"/>
  <c r="H74" i="19"/>
  <c r="F77" i="19"/>
  <c r="F51" i="19"/>
  <c r="F21" i="19"/>
  <c r="F79" i="19"/>
  <c r="F65" i="19"/>
  <c r="F23" i="19"/>
  <c r="E7" i="19"/>
  <c r="H68" i="19"/>
  <c r="H59" i="19"/>
  <c r="H46" i="19"/>
  <c r="H42" i="19"/>
  <c r="H32" i="19"/>
  <c r="H28" i="19"/>
  <c r="H18" i="19"/>
  <c r="H14" i="19"/>
  <c r="F93" i="19"/>
  <c r="H33" i="19"/>
  <c r="F49" i="19"/>
  <c r="R153" i="18"/>
  <c r="Q153" i="18"/>
  <c r="J153" i="18"/>
  <c r="I153" i="18"/>
  <c r="Y152" i="18"/>
  <c r="X152" i="18"/>
  <c r="W160" i="18"/>
  <c r="R144" i="18"/>
  <c r="Q144" i="18"/>
  <c r="J144" i="18"/>
  <c r="I144" i="18"/>
  <c r="Y143" i="18"/>
  <c r="X143" i="18"/>
  <c r="R136" i="18"/>
  <c r="Q136" i="18"/>
  <c r="J136" i="18"/>
  <c r="I136" i="18"/>
  <c r="Y135" i="18"/>
  <c r="X135" i="18"/>
  <c r="W134" i="18"/>
  <c r="R127" i="18"/>
  <c r="Q127" i="18"/>
  <c r="J127" i="18"/>
  <c r="I127" i="18"/>
  <c r="Y126" i="18"/>
  <c r="X126" i="18"/>
  <c r="Y117" i="18"/>
  <c r="X117" i="18"/>
  <c r="R110" i="18"/>
  <c r="Q110" i="18"/>
  <c r="P118" i="18"/>
  <c r="J110" i="18"/>
  <c r="I110" i="18"/>
  <c r="H118" i="18"/>
  <c r="Y109" i="18"/>
  <c r="X109" i="18"/>
  <c r="R101" i="18"/>
  <c r="Q101" i="18"/>
  <c r="J101" i="18"/>
  <c r="I101" i="18"/>
  <c r="Y100" i="18"/>
  <c r="X100" i="18"/>
  <c r="R93" i="18"/>
  <c r="Q93" i="18"/>
  <c r="P92" i="18"/>
  <c r="J93" i="18"/>
  <c r="I93" i="18"/>
  <c r="H92" i="18"/>
  <c r="R84" i="18"/>
  <c r="Q84" i="18"/>
  <c r="J84" i="18"/>
  <c r="I84" i="18"/>
  <c r="Y83" i="18"/>
  <c r="X83" i="18"/>
  <c r="R75" i="18"/>
  <c r="Q75" i="18"/>
  <c r="J75" i="18"/>
  <c r="I75" i="18"/>
  <c r="Y74" i="18"/>
  <c r="X74" i="18"/>
  <c r="R67" i="18"/>
  <c r="Q67" i="18"/>
  <c r="J67" i="18"/>
  <c r="I67" i="18"/>
  <c r="Y66" i="18"/>
  <c r="X66" i="18"/>
  <c r="R58" i="18"/>
  <c r="Q58" i="18"/>
  <c r="J58" i="18"/>
  <c r="I58" i="18"/>
  <c r="Y57" i="18"/>
  <c r="X57" i="18"/>
  <c r="R41" i="18"/>
  <c r="Q41" i="18"/>
  <c r="J41" i="18"/>
  <c r="I41" i="18"/>
  <c r="Y40" i="18"/>
  <c r="X40" i="18"/>
  <c r="W48" i="18"/>
  <c r="R32" i="18"/>
  <c r="Q32" i="18"/>
  <c r="J32" i="18"/>
  <c r="I32" i="18"/>
  <c r="Y31" i="18"/>
  <c r="X31" i="18"/>
  <c r="R24" i="18"/>
  <c r="Q24" i="18"/>
  <c r="J24" i="18"/>
  <c r="I24" i="18"/>
  <c r="Y23" i="18"/>
  <c r="X23" i="18"/>
  <c r="W22" i="18"/>
  <c r="R15" i="18"/>
  <c r="Q15" i="18"/>
  <c r="J15" i="18"/>
  <c r="I15" i="18"/>
  <c r="Y14" i="18"/>
  <c r="X14" i="18"/>
  <c r="Q94" i="19"/>
  <c r="O93" i="19"/>
  <c r="R94" i="19"/>
  <c r="P94" i="19"/>
  <c r="I71" i="19"/>
  <c r="J71" i="19"/>
  <c r="H71" i="19"/>
  <c r="R68" i="19"/>
  <c r="Q68" i="19"/>
  <c r="P68" i="19"/>
  <c r="J67" i="19"/>
  <c r="I67" i="19"/>
  <c r="H67" i="19"/>
  <c r="J62" i="19"/>
  <c r="I62" i="19"/>
  <c r="H62" i="19"/>
  <c r="R59" i="19"/>
  <c r="Q59" i="19"/>
  <c r="P59" i="19"/>
  <c r="J58" i="19"/>
  <c r="I58" i="19"/>
  <c r="H58" i="19"/>
  <c r="R55" i="19"/>
  <c r="Q55" i="19"/>
  <c r="P55" i="19"/>
  <c r="O63" i="19"/>
  <c r="J54" i="19"/>
  <c r="I54" i="19"/>
  <c r="H54" i="19"/>
  <c r="R46" i="19"/>
  <c r="Q46" i="19"/>
  <c r="P46" i="19"/>
  <c r="J45" i="19"/>
  <c r="I45" i="19"/>
  <c r="H45" i="19"/>
  <c r="R42" i="19"/>
  <c r="Q42" i="19"/>
  <c r="P42" i="19"/>
  <c r="J41" i="19"/>
  <c r="I41" i="19"/>
  <c r="H41" i="19"/>
  <c r="G49" i="19"/>
  <c r="R38" i="19"/>
  <c r="Q38" i="19"/>
  <c r="P38" i="19"/>
  <c r="O37" i="19"/>
  <c r="J34" i="19"/>
  <c r="I34" i="19"/>
  <c r="H34" i="19"/>
  <c r="I26" i="19"/>
  <c r="H26" i="19"/>
  <c r="J26" i="19"/>
  <c r="Q20" i="19"/>
  <c r="P20" i="19"/>
  <c r="R20" i="19"/>
  <c r="I19" i="19"/>
  <c r="H19" i="19"/>
  <c r="J19" i="19"/>
  <c r="Q16" i="19"/>
  <c r="P16" i="19"/>
  <c r="R16" i="19"/>
  <c r="I15" i="19"/>
  <c r="H15" i="19"/>
  <c r="J15" i="19"/>
  <c r="Q12" i="19"/>
  <c r="P12" i="19"/>
  <c r="R12" i="19"/>
  <c r="I11" i="19"/>
  <c r="H11" i="19"/>
  <c r="J11" i="19"/>
  <c r="Q86" i="19"/>
  <c r="P86" i="19"/>
  <c r="R86" i="19"/>
  <c r="Q95" i="19"/>
  <c r="P95" i="19"/>
  <c r="R95" i="19"/>
  <c r="Q103" i="19"/>
  <c r="P103" i="19"/>
  <c r="R103" i="19"/>
  <c r="Q108" i="19"/>
  <c r="O107" i="19"/>
  <c r="P108" i="19"/>
  <c r="R108" i="19"/>
  <c r="Q110" i="19"/>
  <c r="P110" i="19"/>
  <c r="R110" i="19"/>
  <c r="Q112" i="19"/>
  <c r="P112" i="19"/>
  <c r="R112" i="19"/>
  <c r="Q114" i="19"/>
  <c r="P114" i="19"/>
  <c r="R114" i="19"/>
  <c r="Q116" i="19"/>
  <c r="P116" i="19"/>
  <c r="R116" i="19"/>
  <c r="Q118" i="19"/>
  <c r="P118" i="19"/>
  <c r="R118" i="19"/>
  <c r="Q123" i="19"/>
  <c r="P123" i="19"/>
  <c r="R123" i="19"/>
  <c r="Q125" i="19"/>
  <c r="P125" i="19"/>
  <c r="O133" i="19"/>
  <c r="R125" i="19"/>
  <c r="Q127" i="19"/>
  <c r="P127" i="19"/>
  <c r="R127" i="19"/>
  <c r="Q129" i="19"/>
  <c r="P129" i="19"/>
  <c r="R129" i="19"/>
  <c r="Q131" i="19"/>
  <c r="P131" i="19"/>
  <c r="R131" i="19"/>
  <c r="Q136" i="19"/>
  <c r="O135" i="19"/>
  <c r="P136" i="19"/>
  <c r="R136" i="19"/>
  <c r="Q138" i="19"/>
  <c r="P138" i="19"/>
  <c r="R138" i="19"/>
  <c r="Q140" i="19"/>
  <c r="P140" i="19"/>
  <c r="R140" i="19"/>
  <c r="Q142" i="19"/>
  <c r="P142" i="19"/>
  <c r="R142" i="19"/>
  <c r="Q144" i="19"/>
  <c r="P144" i="19"/>
  <c r="R144" i="19"/>
  <c r="Q146" i="19"/>
  <c r="P146" i="19"/>
  <c r="R146" i="19"/>
  <c r="Q151" i="19"/>
  <c r="P151" i="19"/>
  <c r="R151" i="19"/>
  <c r="Q153" i="19"/>
  <c r="P153" i="19"/>
  <c r="O161" i="19"/>
  <c r="R153" i="19"/>
  <c r="Q155" i="19"/>
  <c r="P155" i="19"/>
  <c r="R155" i="19"/>
  <c r="Q157" i="19"/>
  <c r="P157" i="19"/>
  <c r="R157" i="19"/>
  <c r="Q159" i="19"/>
  <c r="P159" i="19"/>
  <c r="R159" i="19"/>
  <c r="Q74" i="19"/>
  <c r="R74" i="19"/>
  <c r="P74" i="19"/>
  <c r="Q83" i="19"/>
  <c r="O91" i="19"/>
  <c r="P83" i="19"/>
  <c r="R83" i="19"/>
  <c r="Q100" i="19"/>
  <c r="R100" i="19"/>
  <c r="P100" i="19"/>
  <c r="Q73" i="19"/>
  <c r="R73" i="19"/>
  <c r="P73" i="19"/>
  <c r="Q82" i="19"/>
  <c r="R82" i="19"/>
  <c r="P82" i="19"/>
  <c r="Q90" i="19"/>
  <c r="R90" i="19"/>
  <c r="P90" i="19"/>
  <c r="Q99" i="19"/>
  <c r="R99" i="19"/>
  <c r="P99" i="19"/>
  <c r="Q104" i="19"/>
  <c r="R104" i="19"/>
  <c r="P104" i="19"/>
  <c r="Q109" i="19"/>
  <c r="R109" i="19"/>
  <c r="P109" i="19"/>
  <c r="Q111" i="19"/>
  <c r="R111" i="19"/>
  <c r="P111" i="19"/>
  <c r="O119" i="19"/>
  <c r="Q113" i="19"/>
  <c r="R113" i="19"/>
  <c r="P113" i="19"/>
  <c r="Q115" i="19"/>
  <c r="R115" i="19"/>
  <c r="P115" i="19"/>
  <c r="Q117" i="19"/>
  <c r="R117" i="19"/>
  <c r="P117" i="19"/>
  <c r="Q122" i="19"/>
  <c r="R122" i="19"/>
  <c r="P122" i="19"/>
  <c r="O121" i="19"/>
  <c r="Q124" i="19"/>
  <c r="R124" i="19"/>
  <c r="P124" i="19"/>
  <c r="Q126" i="19"/>
  <c r="R126" i="19"/>
  <c r="P126" i="19"/>
  <c r="Q128" i="19"/>
  <c r="R128" i="19"/>
  <c r="P128" i="19"/>
  <c r="Q130" i="19"/>
  <c r="R130" i="19"/>
  <c r="P130" i="19"/>
  <c r="Q132" i="19"/>
  <c r="R132" i="19"/>
  <c r="P132" i="19"/>
  <c r="Q137" i="19"/>
  <c r="R137" i="19"/>
  <c r="P137" i="19"/>
  <c r="Q139" i="19"/>
  <c r="R139" i="19"/>
  <c r="P139" i="19"/>
  <c r="O147" i="19"/>
  <c r="Q141" i="19"/>
  <c r="R141" i="19"/>
  <c r="P141" i="19"/>
  <c r="Q143" i="19"/>
  <c r="R143" i="19"/>
  <c r="P143" i="19"/>
  <c r="Q145" i="19"/>
  <c r="R145" i="19"/>
  <c r="P145" i="19"/>
  <c r="Q150" i="19"/>
  <c r="R150" i="19"/>
  <c r="P150" i="19"/>
  <c r="O149" i="19"/>
  <c r="Q152" i="19"/>
  <c r="R152" i="19"/>
  <c r="P152" i="19"/>
  <c r="Q154" i="19"/>
  <c r="R154" i="19"/>
  <c r="P154" i="19"/>
  <c r="Q156" i="19"/>
  <c r="R156" i="19"/>
  <c r="P156" i="19"/>
  <c r="Q158" i="19"/>
  <c r="R158" i="19"/>
  <c r="P158" i="19"/>
  <c r="Q160" i="19"/>
  <c r="R160" i="19"/>
  <c r="P160" i="19"/>
  <c r="Q87" i="19"/>
  <c r="R87" i="19"/>
  <c r="P87" i="19"/>
  <c r="Q96" i="19"/>
  <c r="R96" i="19"/>
  <c r="P96" i="19"/>
  <c r="Q75" i="19"/>
  <c r="P75" i="19"/>
  <c r="R75" i="19"/>
  <c r="Q84" i="19"/>
  <c r="P84" i="19"/>
  <c r="R84" i="19"/>
  <c r="Q101" i="19"/>
  <c r="P101" i="19"/>
  <c r="R101" i="19"/>
  <c r="Q72" i="19"/>
  <c r="R72" i="19"/>
  <c r="P72" i="19"/>
  <c r="Q81" i="19"/>
  <c r="R81" i="19"/>
  <c r="P81" i="19"/>
  <c r="Q89" i="19"/>
  <c r="R89" i="19"/>
  <c r="P89" i="19"/>
  <c r="Q98" i="19"/>
  <c r="R98" i="19"/>
  <c r="P98" i="19"/>
  <c r="Y153" i="18"/>
  <c r="X153" i="18"/>
  <c r="R145" i="18"/>
  <c r="Q145" i="18"/>
  <c r="J145" i="18"/>
  <c r="I145" i="18"/>
  <c r="Y144" i="18"/>
  <c r="X144" i="18"/>
  <c r="R137" i="18"/>
  <c r="Q137" i="18"/>
  <c r="J137" i="18"/>
  <c r="I137" i="18"/>
  <c r="Y136" i="18"/>
  <c r="X136" i="18"/>
  <c r="R128" i="18"/>
  <c r="Q128" i="18"/>
  <c r="J128" i="18"/>
  <c r="I128" i="18"/>
  <c r="Y127" i="18"/>
  <c r="X127" i="18"/>
  <c r="R111" i="18"/>
  <c r="Q111" i="18"/>
  <c r="J111" i="18"/>
  <c r="I111" i="18"/>
  <c r="Y110" i="18"/>
  <c r="X110" i="18"/>
  <c r="W118" i="18"/>
  <c r="R102" i="18"/>
  <c r="Q102" i="18"/>
  <c r="J102" i="18"/>
  <c r="I102" i="18"/>
  <c r="Y101" i="18"/>
  <c r="X101" i="18"/>
  <c r="R94" i="18"/>
  <c r="Q94" i="18"/>
  <c r="J94" i="18"/>
  <c r="I94" i="18"/>
  <c r="Y93" i="18"/>
  <c r="X93" i="18"/>
  <c r="W92" i="18"/>
  <c r="R85" i="18"/>
  <c r="Q85" i="18"/>
  <c r="J85" i="18"/>
  <c r="I85" i="18"/>
  <c r="Y84" i="18"/>
  <c r="X84" i="18"/>
  <c r="Y75" i="18"/>
  <c r="X75" i="18"/>
  <c r="R68" i="18"/>
  <c r="Q68" i="18"/>
  <c r="P76" i="18"/>
  <c r="J68" i="18"/>
  <c r="I68" i="18"/>
  <c r="H76" i="18"/>
  <c r="Y67" i="18"/>
  <c r="X67" i="18"/>
  <c r="R59" i="18"/>
  <c r="Q59" i="18"/>
  <c r="J59" i="18"/>
  <c r="I59" i="18"/>
  <c r="Y58" i="18"/>
  <c r="X58" i="18"/>
  <c r="R51" i="18"/>
  <c r="Q51" i="18"/>
  <c r="P50" i="18"/>
  <c r="J51" i="18"/>
  <c r="I51" i="18"/>
  <c r="H50" i="18"/>
  <c r="R42" i="18"/>
  <c r="Q42" i="18"/>
  <c r="J42" i="18"/>
  <c r="I42" i="18"/>
  <c r="Y41" i="18"/>
  <c r="X41" i="18"/>
  <c r="R33" i="18"/>
  <c r="Q33" i="18"/>
  <c r="J33" i="18"/>
  <c r="I33" i="18"/>
  <c r="Y32" i="18"/>
  <c r="X32" i="18"/>
  <c r="R25" i="18"/>
  <c r="Q25" i="18"/>
  <c r="J25" i="18"/>
  <c r="I25" i="18"/>
  <c r="Y24" i="18"/>
  <c r="X24" i="18"/>
  <c r="R16" i="18"/>
  <c r="Q16" i="18"/>
  <c r="J16" i="18"/>
  <c r="I16" i="18"/>
  <c r="Y15" i="18"/>
  <c r="X15" i="18"/>
  <c r="X159" i="18"/>
  <c r="Y159" i="18"/>
  <c r="Y158" i="18"/>
  <c r="X158" i="18"/>
  <c r="I100" i="19"/>
  <c r="J100" i="19"/>
  <c r="H100" i="19"/>
  <c r="I29" i="19"/>
  <c r="H29" i="19"/>
  <c r="J29" i="19"/>
  <c r="Q26" i="19"/>
  <c r="P26" i="19"/>
  <c r="R26" i="19"/>
  <c r="Q157" i="18"/>
  <c r="R157" i="18"/>
  <c r="J157" i="18"/>
  <c r="I157" i="18"/>
  <c r="Q149" i="18"/>
  <c r="P148" i="18"/>
  <c r="R149" i="18"/>
  <c r="I149" i="18"/>
  <c r="H148" i="18"/>
  <c r="J149" i="18"/>
  <c r="R140" i="18"/>
  <c r="Q140" i="18"/>
  <c r="I140" i="18"/>
  <c r="J140" i="18"/>
  <c r="X139" i="18"/>
  <c r="Y139" i="18"/>
  <c r="R131" i="18"/>
  <c r="Q131" i="18"/>
  <c r="J131" i="18"/>
  <c r="I131" i="18"/>
  <c r="X130" i="18"/>
  <c r="Y130" i="18"/>
  <c r="Q123" i="18"/>
  <c r="R123" i="18"/>
  <c r="J123" i="18"/>
  <c r="I123" i="18"/>
  <c r="Y122" i="18"/>
  <c r="X122" i="18"/>
  <c r="Q114" i="18"/>
  <c r="R114" i="18"/>
  <c r="I114" i="18"/>
  <c r="J114" i="18"/>
  <c r="Y113" i="18"/>
  <c r="X113" i="18"/>
  <c r="R97" i="18"/>
  <c r="Q97" i="18"/>
  <c r="J97" i="18"/>
  <c r="I97" i="18"/>
  <c r="W104" i="18"/>
  <c r="X96" i="18"/>
  <c r="Y96" i="18"/>
  <c r="Q88" i="18"/>
  <c r="R88" i="18"/>
  <c r="J88" i="18"/>
  <c r="I88" i="18"/>
  <c r="Y87" i="18"/>
  <c r="X87" i="18"/>
  <c r="Q80" i="18"/>
  <c r="R80" i="18"/>
  <c r="I80" i="18"/>
  <c r="J80" i="18"/>
  <c r="W78" i="18"/>
  <c r="Y79" i="18"/>
  <c r="X79" i="18"/>
  <c r="R71" i="18"/>
  <c r="Q71" i="18"/>
  <c r="I71" i="18"/>
  <c r="J71" i="18"/>
  <c r="X70" i="18"/>
  <c r="Y70" i="18"/>
  <c r="X61" i="18"/>
  <c r="Y61" i="18"/>
  <c r="P62" i="18"/>
  <c r="Q54" i="18"/>
  <c r="R54" i="18"/>
  <c r="H62" i="18"/>
  <c r="J54" i="18"/>
  <c r="I54" i="18"/>
  <c r="Y53" i="18"/>
  <c r="X53" i="18"/>
  <c r="Q45" i="18"/>
  <c r="R45" i="18"/>
  <c r="I45" i="18"/>
  <c r="J45" i="18"/>
  <c r="Y44" i="18"/>
  <c r="X44" i="18"/>
  <c r="P36" i="18"/>
  <c r="R37" i="18"/>
  <c r="Q37" i="18"/>
  <c r="I37" i="18"/>
  <c r="H36" i="18"/>
  <c r="J37" i="18"/>
  <c r="R28" i="18"/>
  <c r="Q28" i="18"/>
  <c r="J28" i="18"/>
  <c r="I28" i="18"/>
  <c r="X27" i="18"/>
  <c r="Y27" i="18"/>
  <c r="Q19" i="18"/>
  <c r="R19" i="18"/>
  <c r="J19" i="18"/>
  <c r="I19" i="18"/>
  <c r="Y18" i="18"/>
  <c r="X18" i="18"/>
  <c r="Q11" i="18"/>
  <c r="R11" i="18"/>
  <c r="I11" i="18"/>
  <c r="J11" i="18"/>
  <c r="Y10" i="18"/>
  <c r="X10" i="18"/>
  <c r="I88" i="19"/>
  <c r="J88" i="19"/>
  <c r="H88" i="19"/>
  <c r="Q76" i="19"/>
  <c r="R76" i="19"/>
  <c r="P76" i="19"/>
  <c r="R70" i="19"/>
  <c r="Q70" i="19"/>
  <c r="P70" i="19"/>
  <c r="J69" i="19"/>
  <c r="I69" i="19"/>
  <c r="H69" i="19"/>
  <c r="G77" i="19"/>
  <c r="R66" i="19"/>
  <c r="Q66" i="19"/>
  <c r="P66" i="19"/>
  <c r="O65" i="19"/>
  <c r="R61" i="19"/>
  <c r="Q61" i="19"/>
  <c r="P61" i="19"/>
  <c r="J60" i="19"/>
  <c r="I60" i="19"/>
  <c r="H60" i="19"/>
  <c r="R57" i="19"/>
  <c r="Q57" i="19"/>
  <c r="P57" i="19"/>
  <c r="J56" i="19"/>
  <c r="I56" i="19"/>
  <c r="H56" i="19"/>
  <c r="R53" i="19"/>
  <c r="Q53" i="19"/>
  <c r="P53" i="19"/>
  <c r="J52" i="19"/>
  <c r="I52" i="19"/>
  <c r="H52" i="19"/>
  <c r="G51" i="19"/>
  <c r="R48" i="19"/>
  <c r="Q48" i="19"/>
  <c r="P48" i="19"/>
  <c r="J47" i="19"/>
  <c r="I47" i="19"/>
  <c r="H47" i="19"/>
  <c r="R44" i="19"/>
  <c r="Q44" i="19"/>
  <c r="P44" i="19"/>
  <c r="J43" i="19"/>
  <c r="I43" i="19"/>
  <c r="H43" i="19"/>
  <c r="R40" i="19"/>
  <c r="Q40" i="19"/>
  <c r="P40" i="19"/>
  <c r="J39" i="19"/>
  <c r="I39" i="19"/>
  <c r="H39" i="19"/>
  <c r="I30" i="19"/>
  <c r="H30" i="19"/>
  <c r="J30" i="19"/>
  <c r="Q27" i="19"/>
  <c r="P27" i="19"/>
  <c r="R27" i="19"/>
  <c r="O35" i="19"/>
  <c r="Q18" i="19"/>
  <c r="P18" i="19"/>
  <c r="R18" i="19"/>
  <c r="I17" i="19"/>
  <c r="H17" i="19"/>
  <c r="J17" i="19"/>
  <c r="Q14" i="19"/>
  <c r="P14" i="19"/>
  <c r="R14" i="19"/>
  <c r="I13" i="19"/>
  <c r="H13" i="19"/>
  <c r="J13" i="19"/>
  <c r="G21" i="19"/>
  <c r="I158" i="18"/>
  <c r="J158" i="18"/>
  <c r="X157" i="18"/>
  <c r="Y157" i="18"/>
  <c r="Q150" i="18"/>
  <c r="R150" i="18"/>
  <c r="I150" i="18"/>
  <c r="J150" i="18"/>
  <c r="X149" i="18"/>
  <c r="W148" i="18"/>
  <c r="Y149" i="18"/>
  <c r="Q141" i="18"/>
  <c r="R141" i="18"/>
  <c r="I141" i="18"/>
  <c r="J141" i="18"/>
  <c r="X140" i="18"/>
  <c r="Y140" i="18"/>
  <c r="X131" i="18"/>
  <c r="Y131" i="18"/>
  <c r="Q124" i="18"/>
  <c r="P132" i="18"/>
  <c r="R124" i="18"/>
  <c r="I124" i="18"/>
  <c r="H132" i="18"/>
  <c r="J124" i="18"/>
  <c r="X123" i="18"/>
  <c r="Y123" i="18"/>
  <c r="Q115" i="18"/>
  <c r="R115" i="18"/>
  <c r="I115" i="18"/>
  <c r="J115" i="18"/>
  <c r="X114" i="18"/>
  <c r="Y114" i="18"/>
  <c r="Q107" i="18"/>
  <c r="P106" i="18"/>
  <c r="R107" i="18"/>
  <c r="I107" i="18"/>
  <c r="H106" i="18"/>
  <c r="J107" i="18"/>
  <c r="Q98" i="18"/>
  <c r="R98" i="18"/>
  <c r="I98" i="18"/>
  <c r="J98" i="18"/>
  <c r="X97" i="18"/>
  <c r="Y97" i="18"/>
  <c r="Q89" i="18"/>
  <c r="R89" i="18"/>
  <c r="I89" i="18"/>
  <c r="J89" i="18"/>
  <c r="X88" i="18"/>
  <c r="Y88" i="18"/>
  <c r="Q81" i="18"/>
  <c r="R81" i="18"/>
  <c r="I81" i="18"/>
  <c r="J81" i="18"/>
  <c r="X80" i="18"/>
  <c r="Y80" i="18"/>
  <c r="Q72" i="18"/>
  <c r="R72" i="18"/>
  <c r="I72" i="18"/>
  <c r="J72" i="18"/>
  <c r="X71" i="18"/>
  <c r="Y71" i="18"/>
  <c r="Q55" i="18"/>
  <c r="R55" i="18"/>
  <c r="I55" i="18"/>
  <c r="J55" i="18"/>
  <c r="X54" i="18"/>
  <c r="W62" i="18"/>
  <c r="Y54" i="18"/>
  <c r="Q46" i="18"/>
  <c r="R46" i="18"/>
  <c r="I46" i="18"/>
  <c r="J46" i="18"/>
  <c r="X45" i="18"/>
  <c r="Y45" i="18"/>
  <c r="Q38" i="18"/>
  <c r="R38" i="18"/>
  <c r="I38" i="18"/>
  <c r="J38" i="18"/>
  <c r="X37" i="18"/>
  <c r="W36" i="18"/>
  <c r="Y37" i="18"/>
  <c r="Q29" i="18"/>
  <c r="R29" i="18"/>
  <c r="I29" i="18"/>
  <c r="J29" i="18"/>
  <c r="X28" i="18"/>
  <c r="Y28" i="18"/>
  <c r="X19" i="18"/>
  <c r="Y19" i="18"/>
  <c r="Q12" i="18"/>
  <c r="P20" i="18"/>
  <c r="R12" i="18"/>
  <c r="I12" i="18"/>
  <c r="H20" i="18"/>
  <c r="J12" i="18"/>
  <c r="X11" i="18"/>
  <c r="Y11" i="18"/>
  <c r="J160" i="17"/>
  <c r="I160" i="17"/>
  <c r="J131" i="17"/>
  <c r="I131" i="17"/>
  <c r="J118" i="17"/>
  <c r="I118" i="17"/>
  <c r="K83" i="17"/>
  <c r="J83" i="17"/>
  <c r="I83" i="17"/>
  <c r="H91" i="17"/>
  <c r="J62" i="17"/>
  <c r="I62" i="17"/>
  <c r="H23" i="17"/>
  <c r="J24" i="17"/>
  <c r="I24" i="17"/>
  <c r="J145" i="16"/>
  <c r="I145" i="16"/>
  <c r="J137" i="16"/>
  <c r="I137" i="16"/>
  <c r="J128" i="16"/>
  <c r="I128" i="16"/>
  <c r="H119" i="16"/>
  <c r="J111" i="16"/>
  <c r="I111" i="16"/>
  <c r="J102" i="16"/>
  <c r="I102" i="16"/>
  <c r="H93" i="16"/>
  <c r="J94" i="16"/>
  <c r="I94" i="16"/>
  <c r="J85" i="16"/>
  <c r="I85" i="16"/>
  <c r="J76" i="16"/>
  <c r="I76" i="16"/>
  <c r="J68" i="16"/>
  <c r="I68" i="16"/>
  <c r="J59" i="16"/>
  <c r="I59" i="16"/>
  <c r="J42" i="16"/>
  <c r="I42" i="16"/>
  <c r="J33" i="16"/>
  <c r="I33" i="16"/>
  <c r="J25" i="16"/>
  <c r="I25" i="16"/>
  <c r="J19" i="16"/>
  <c r="I19" i="16"/>
  <c r="J15" i="16"/>
  <c r="I15" i="16"/>
  <c r="J11" i="16"/>
  <c r="I11" i="16"/>
  <c r="M149" i="15"/>
  <c r="J149" i="15"/>
  <c r="I149" i="15"/>
  <c r="L149" i="15"/>
  <c r="K149" i="15"/>
  <c r="M140" i="15"/>
  <c r="J140" i="15"/>
  <c r="I140" i="15"/>
  <c r="L140" i="15"/>
  <c r="K140" i="15"/>
  <c r="M131" i="15"/>
  <c r="J131" i="15"/>
  <c r="I131" i="15"/>
  <c r="L131" i="15"/>
  <c r="K131" i="15"/>
  <c r="M123" i="15"/>
  <c r="J123" i="15"/>
  <c r="I123" i="15"/>
  <c r="L123" i="15"/>
  <c r="K123" i="15"/>
  <c r="M114" i="15"/>
  <c r="J114" i="15"/>
  <c r="I114" i="15"/>
  <c r="L114" i="15"/>
  <c r="K114" i="15"/>
  <c r="H105" i="15"/>
  <c r="M97" i="15"/>
  <c r="J97" i="15"/>
  <c r="I97" i="15"/>
  <c r="L97" i="15"/>
  <c r="K97" i="15"/>
  <c r="M88" i="15"/>
  <c r="J88" i="15"/>
  <c r="I88" i="15"/>
  <c r="L88" i="15"/>
  <c r="K88" i="15"/>
  <c r="M80" i="15"/>
  <c r="J80" i="15"/>
  <c r="I80" i="15"/>
  <c r="K80" i="15"/>
  <c r="L80" i="15"/>
  <c r="M71" i="15"/>
  <c r="J71" i="15"/>
  <c r="I71" i="15"/>
  <c r="L71" i="15"/>
  <c r="K71" i="15"/>
  <c r="M62" i="15"/>
  <c r="J62" i="15"/>
  <c r="I62" i="15"/>
  <c r="L62" i="15"/>
  <c r="K62" i="15"/>
  <c r="M54" i="15"/>
  <c r="J54" i="15"/>
  <c r="I54" i="15"/>
  <c r="L54" i="15"/>
  <c r="K54" i="15"/>
  <c r="M45" i="15"/>
  <c r="J45" i="15"/>
  <c r="I45" i="15"/>
  <c r="L45" i="15"/>
  <c r="K45" i="15"/>
  <c r="M37" i="15"/>
  <c r="J37" i="15"/>
  <c r="I37" i="15"/>
  <c r="L37" i="15"/>
  <c r="K37" i="15"/>
  <c r="M28" i="15"/>
  <c r="J28" i="15"/>
  <c r="I28" i="15"/>
  <c r="K28" i="15"/>
  <c r="L28" i="15"/>
  <c r="Y73" i="19"/>
  <c r="X73" i="19"/>
  <c r="Y61" i="19"/>
  <c r="X61" i="19"/>
  <c r="Y44" i="19"/>
  <c r="X44" i="19"/>
  <c r="Y30" i="19"/>
  <c r="X30" i="19"/>
  <c r="Y11" i="19"/>
  <c r="X11" i="19"/>
  <c r="Y15" i="19"/>
  <c r="X15" i="19"/>
  <c r="Y19" i="19"/>
  <c r="X19" i="19"/>
  <c r="Y24" i="19"/>
  <c r="X24" i="19"/>
  <c r="W23" i="19"/>
  <c r="Y32" i="19"/>
  <c r="X32" i="19"/>
  <c r="Y41" i="19"/>
  <c r="X41" i="19"/>
  <c r="W49" i="19"/>
  <c r="Y45" i="19"/>
  <c r="X45" i="19"/>
  <c r="Y54" i="19"/>
  <c r="X54" i="19"/>
  <c r="Y58" i="19"/>
  <c r="X58" i="19"/>
  <c r="Y62" i="19"/>
  <c r="X62" i="19"/>
  <c r="Y67" i="19"/>
  <c r="X67" i="19"/>
  <c r="Y99" i="19"/>
  <c r="X99" i="19"/>
  <c r="V161" i="19"/>
  <c r="V149" i="19"/>
  <c r="V147" i="19"/>
  <c r="V135" i="19"/>
  <c r="V133" i="19"/>
  <c r="V121" i="19"/>
  <c r="V119" i="19"/>
  <c r="V107" i="19"/>
  <c r="V91" i="19"/>
  <c r="V93" i="19"/>
  <c r="X85" i="19"/>
  <c r="V105" i="19"/>
  <c r="V79" i="19"/>
  <c r="V49" i="19"/>
  <c r="V23" i="19"/>
  <c r="V63" i="19"/>
  <c r="V37" i="19"/>
  <c r="V9" i="19"/>
  <c r="V35" i="19"/>
  <c r="X70" i="19"/>
  <c r="V65" i="19"/>
  <c r="X53" i="19"/>
  <c r="X16" i="19"/>
  <c r="U7" i="19"/>
  <c r="V21" i="19"/>
  <c r="V77" i="19"/>
  <c r="V51" i="19"/>
  <c r="X29" i="19"/>
  <c r="Y33" i="19"/>
  <c r="X33" i="19"/>
  <c r="Y76" i="19"/>
  <c r="X76" i="19"/>
  <c r="Y13" i="19"/>
  <c r="X13" i="19"/>
  <c r="W21" i="19"/>
  <c r="Y17" i="19"/>
  <c r="X17" i="19"/>
  <c r="Y28" i="19"/>
  <c r="X28" i="19"/>
  <c r="Y39" i="19"/>
  <c r="X39" i="19"/>
  <c r="Y43" i="19"/>
  <c r="X43" i="19"/>
  <c r="Y47" i="19"/>
  <c r="X47" i="19"/>
  <c r="Y52" i="19"/>
  <c r="X52" i="19"/>
  <c r="W51" i="19"/>
  <c r="Y56" i="19"/>
  <c r="X56" i="19"/>
  <c r="Y60" i="19"/>
  <c r="X60" i="19"/>
  <c r="W77" i="19"/>
  <c r="Y69" i="19"/>
  <c r="X69" i="19"/>
  <c r="Y82" i="19"/>
  <c r="X82" i="19"/>
  <c r="Y27" i="19"/>
  <c r="X27" i="19"/>
  <c r="W35" i="19"/>
  <c r="Y94" i="19"/>
  <c r="W93" i="19"/>
  <c r="X94" i="19"/>
  <c r="Y10" i="19"/>
  <c r="X10" i="19"/>
  <c r="W9" i="19"/>
  <c r="Y14" i="19"/>
  <c r="X14" i="19"/>
  <c r="Y18" i="19"/>
  <c r="X18" i="19"/>
  <c r="Y26" i="19"/>
  <c r="X26" i="19"/>
  <c r="Y38" i="19"/>
  <c r="X38" i="19"/>
  <c r="W37" i="19"/>
  <c r="Y42" i="19"/>
  <c r="X42" i="19"/>
  <c r="Y46" i="19"/>
  <c r="X46" i="19"/>
  <c r="Y55" i="19"/>
  <c r="X55" i="19"/>
  <c r="W63" i="19"/>
  <c r="Y59" i="19"/>
  <c r="X59" i="19"/>
  <c r="Y68" i="19"/>
  <c r="X68" i="19"/>
  <c r="Y90" i="19"/>
  <c r="X90" i="19"/>
  <c r="Y25" i="19"/>
  <c r="X25" i="19"/>
  <c r="Y31" i="19"/>
  <c r="X31" i="19"/>
  <c r="Y74" i="19"/>
  <c r="X74" i="19"/>
  <c r="Y83" i="19"/>
  <c r="X83" i="19"/>
  <c r="W91" i="19"/>
  <c r="Y100" i="19"/>
  <c r="X100" i="19"/>
  <c r="Y102" i="19"/>
  <c r="X102" i="19"/>
  <c r="Y104" i="19"/>
  <c r="X104" i="19"/>
  <c r="Y109" i="19"/>
  <c r="X109" i="19"/>
  <c r="Y111" i="19"/>
  <c r="X111" i="19"/>
  <c r="W119" i="19"/>
  <c r="Y113" i="19"/>
  <c r="X113" i="19"/>
  <c r="Y115" i="19"/>
  <c r="X115" i="19"/>
  <c r="Y117" i="19"/>
  <c r="X117" i="19"/>
  <c r="Y122" i="19"/>
  <c r="W121" i="19"/>
  <c r="X122" i="19"/>
  <c r="Y124" i="19"/>
  <c r="X124" i="19"/>
  <c r="Y126" i="19"/>
  <c r="X126" i="19"/>
  <c r="Y128" i="19"/>
  <c r="X128" i="19"/>
  <c r="Y130" i="19"/>
  <c r="X130" i="19"/>
  <c r="Y132" i="19"/>
  <c r="X132" i="19"/>
  <c r="Y137" i="19"/>
  <c r="X137" i="19"/>
  <c r="Y139" i="19"/>
  <c r="X139" i="19"/>
  <c r="W147" i="19"/>
  <c r="Y141" i="19"/>
  <c r="X141" i="19"/>
  <c r="Y143" i="19"/>
  <c r="X143" i="19"/>
  <c r="Y145" i="19"/>
  <c r="X145" i="19"/>
  <c r="Y150" i="19"/>
  <c r="W149" i="19"/>
  <c r="X150" i="19"/>
  <c r="Y152" i="19"/>
  <c r="X152" i="19"/>
  <c r="Y154" i="19"/>
  <c r="X154" i="19"/>
  <c r="Y156" i="19"/>
  <c r="X156" i="19"/>
  <c r="Y158" i="19"/>
  <c r="X158" i="19"/>
  <c r="Y160" i="19"/>
  <c r="X160" i="19"/>
  <c r="Y71" i="19"/>
  <c r="X71" i="19"/>
  <c r="Y80" i="19"/>
  <c r="W79" i="19"/>
  <c r="X80" i="19"/>
  <c r="Y88" i="19"/>
  <c r="X88" i="19"/>
  <c r="Y97" i="19"/>
  <c r="W105" i="19"/>
  <c r="X97" i="19"/>
  <c r="Y87" i="19"/>
  <c r="X87" i="19"/>
  <c r="Y96" i="19"/>
  <c r="X96" i="19"/>
  <c r="Y103" i="19"/>
  <c r="X103" i="19"/>
  <c r="Y108" i="19"/>
  <c r="X108" i="19"/>
  <c r="W107" i="19"/>
  <c r="Y110" i="19"/>
  <c r="X110" i="19"/>
  <c r="Y112" i="19"/>
  <c r="X112" i="19"/>
  <c r="Y114" i="19"/>
  <c r="X114" i="19"/>
  <c r="Y116" i="19"/>
  <c r="X116" i="19"/>
  <c r="Y118" i="19"/>
  <c r="X118" i="19"/>
  <c r="Y123" i="19"/>
  <c r="X123" i="19"/>
  <c r="Y125" i="19"/>
  <c r="X125" i="19"/>
  <c r="W133" i="19"/>
  <c r="Y127" i="19"/>
  <c r="X127" i="19"/>
  <c r="Y129" i="19"/>
  <c r="X129" i="19"/>
  <c r="Y131" i="19"/>
  <c r="X131" i="19"/>
  <c r="Y136" i="19"/>
  <c r="X136" i="19"/>
  <c r="W135" i="19"/>
  <c r="Y138" i="19"/>
  <c r="X138" i="19"/>
  <c r="Y140" i="19"/>
  <c r="X140" i="19"/>
  <c r="Y142" i="19"/>
  <c r="X142" i="19"/>
  <c r="Y144" i="19"/>
  <c r="X144" i="19"/>
  <c r="Y146" i="19"/>
  <c r="X146" i="19"/>
  <c r="Y151" i="19"/>
  <c r="X151" i="19"/>
  <c r="Y153" i="19"/>
  <c r="X153" i="19"/>
  <c r="W161" i="19"/>
  <c r="Y155" i="19"/>
  <c r="X155" i="19"/>
  <c r="Y157" i="19"/>
  <c r="X157" i="19"/>
  <c r="Y159" i="19"/>
  <c r="X159" i="19"/>
  <c r="Y75" i="19"/>
  <c r="X75" i="19"/>
  <c r="Y84" i="19"/>
  <c r="X84" i="19"/>
  <c r="Y101" i="19"/>
  <c r="X101" i="19"/>
  <c r="Y72" i="19"/>
  <c r="X72" i="19"/>
  <c r="Y81" i="19"/>
  <c r="X81" i="19"/>
  <c r="Y89" i="19"/>
  <c r="X89" i="19"/>
  <c r="Y98" i="19"/>
  <c r="X98" i="19"/>
  <c r="Y86" i="19"/>
  <c r="X86" i="19"/>
  <c r="Y95" i="19"/>
  <c r="X95" i="19"/>
  <c r="J144" i="17"/>
  <c r="I144" i="17"/>
  <c r="J126" i="17"/>
  <c r="I126" i="17"/>
  <c r="J57" i="17"/>
  <c r="I57" i="17"/>
  <c r="I18" i="17"/>
  <c r="K18" i="17"/>
  <c r="J18" i="17"/>
  <c r="I14" i="17"/>
  <c r="K14" i="17"/>
  <c r="J14" i="17"/>
  <c r="I10" i="17"/>
  <c r="H9" i="17"/>
  <c r="K24" i="17" s="1"/>
  <c r="K10" i="17"/>
  <c r="J10" i="17"/>
  <c r="I153" i="16"/>
  <c r="H161" i="16"/>
  <c r="J153" i="16"/>
  <c r="I144" i="16"/>
  <c r="J144" i="16"/>
  <c r="I136" i="16"/>
  <c r="H135" i="16"/>
  <c r="J136" i="16"/>
  <c r="I127" i="16"/>
  <c r="J127" i="16"/>
  <c r="I118" i="16"/>
  <c r="J118" i="16"/>
  <c r="I110" i="16"/>
  <c r="J110" i="16"/>
  <c r="I101" i="16"/>
  <c r="J101" i="16"/>
  <c r="I84" i="16"/>
  <c r="J84" i="16"/>
  <c r="I75" i="16"/>
  <c r="J75" i="16"/>
  <c r="I67" i="16"/>
  <c r="J67" i="16"/>
  <c r="I58" i="16"/>
  <c r="J58" i="16"/>
  <c r="I41" i="16"/>
  <c r="H49" i="16"/>
  <c r="J41" i="16"/>
  <c r="I32" i="16"/>
  <c r="J32" i="16"/>
  <c r="I24" i="16"/>
  <c r="H23" i="16"/>
  <c r="J24" i="16"/>
  <c r="I154" i="15"/>
  <c r="K154" i="15"/>
  <c r="J154" i="15"/>
  <c r="M154" i="15"/>
  <c r="L154" i="15"/>
  <c r="I145" i="15"/>
  <c r="K145" i="15"/>
  <c r="J145" i="15"/>
  <c r="M145" i="15"/>
  <c r="L145" i="15"/>
  <c r="I137" i="15"/>
  <c r="K137" i="15"/>
  <c r="J137" i="15"/>
  <c r="M137" i="15"/>
  <c r="L137" i="15"/>
  <c r="I128" i="15"/>
  <c r="K128" i="15"/>
  <c r="J128" i="15"/>
  <c r="M128" i="15"/>
  <c r="L128" i="15"/>
  <c r="I111" i="15"/>
  <c r="H119" i="15"/>
  <c r="K111" i="15"/>
  <c r="J111" i="15"/>
  <c r="M111" i="15"/>
  <c r="L111" i="15"/>
  <c r="I102" i="15"/>
  <c r="K102" i="15"/>
  <c r="J102" i="15"/>
  <c r="L102" i="15"/>
  <c r="M102" i="15"/>
  <c r="I94" i="15"/>
  <c r="K94" i="15"/>
  <c r="J94" i="15"/>
  <c r="M94" i="15"/>
  <c r="L94" i="15"/>
  <c r="I85" i="15"/>
  <c r="K85" i="15"/>
  <c r="J85" i="15"/>
  <c r="M85" i="15"/>
  <c r="L85" i="15"/>
  <c r="I76" i="15"/>
  <c r="K76" i="15"/>
  <c r="J76" i="15"/>
  <c r="M76" i="15"/>
  <c r="L76" i="15"/>
  <c r="I68" i="15"/>
  <c r="K68" i="15"/>
  <c r="J68" i="15"/>
  <c r="M68" i="15"/>
  <c r="L68" i="15"/>
  <c r="I59" i="15"/>
  <c r="K59" i="15"/>
  <c r="J59" i="15"/>
  <c r="L59" i="15"/>
  <c r="M59" i="15"/>
  <c r="I51" i="15"/>
  <c r="K51" i="15"/>
  <c r="J51" i="15"/>
  <c r="M51" i="15"/>
  <c r="L51" i="15"/>
  <c r="I42" i="15"/>
  <c r="K42" i="15"/>
  <c r="J42" i="15"/>
  <c r="L42" i="15"/>
  <c r="M42" i="15"/>
  <c r="I33" i="15"/>
  <c r="K33" i="15"/>
  <c r="J33" i="15"/>
  <c r="M33" i="15"/>
  <c r="L33" i="15"/>
  <c r="I25" i="15"/>
  <c r="K25" i="15"/>
  <c r="J25" i="15"/>
  <c r="M25" i="15"/>
  <c r="L25" i="15"/>
  <c r="K152" i="17"/>
  <c r="J152" i="17"/>
  <c r="I152" i="17"/>
  <c r="K100" i="17"/>
  <c r="J100" i="17"/>
  <c r="I100" i="17"/>
  <c r="H79" i="17"/>
  <c r="J80" i="17"/>
  <c r="I80" i="17"/>
  <c r="K80" i="17"/>
  <c r="K67" i="17"/>
  <c r="J67" i="17"/>
  <c r="I67" i="17"/>
  <c r="K31" i="17"/>
  <c r="J31" i="17"/>
  <c r="I31" i="17"/>
  <c r="J160" i="16"/>
  <c r="I160" i="16"/>
  <c r="J152" i="16"/>
  <c r="I152" i="16"/>
  <c r="J143" i="16"/>
  <c r="I143" i="16"/>
  <c r="J126" i="16"/>
  <c r="I126" i="16"/>
  <c r="J117" i="16"/>
  <c r="I117" i="16"/>
  <c r="J109" i="16"/>
  <c r="I109" i="16"/>
  <c r="J100" i="16"/>
  <c r="I100" i="16"/>
  <c r="J83" i="16"/>
  <c r="I83" i="16"/>
  <c r="H91" i="16"/>
  <c r="J74" i="16"/>
  <c r="I74" i="16"/>
  <c r="J66" i="16"/>
  <c r="I66" i="16"/>
  <c r="H65" i="16"/>
  <c r="J57" i="16"/>
  <c r="I57" i="16"/>
  <c r="J48" i="16"/>
  <c r="I48" i="16"/>
  <c r="K48" i="16"/>
  <c r="J40" i="16"/>
  <c r="I40" i="16"/>
  <c r="J31" i="16"/>
  <c r="I31" i="16"/>
  <c r="J18" i="16"/>
  <c r="I18" i="16"/>
  <c r="J14" i="16"/>
  <c r="I14" i="16"/>
  <c r="J10" i="16"/>
  <c r="I10" i="16"/>
  <c r="H9" i="16"/>
  <c r="K102" i="16" s="1"/>
  <c r="J159" i="15"/>
  <c r="I159" i="15"/>
  <c r="L159" i="15"/>
  <c r="K159" i="15"/>
  <c r="M159" i="15"/>
  <c r="J151" i="15"/>
  <c r="I151" i="15"/>
  <c r="L151" i="15"/>
  <c r="K151" i="15"/>
  <c r="M151" i="15"/>
  <c r="J142" i="15"/>
  <c r="I142" i="15"/>
  <c r="L142" i="15"/>
  <c r="K142" i="15"/>
  <c r="M142" i="15"/>
  <c r="J125" i="15"/>
  <c r="I125" i="15"/>
  <c r="H133" i="15"/>
  <c r="L125" i="15"/>
  <c r="K125" i="15"/>
  <c r="M125" i="15"/>
  <c r="J116" i="15"/>
  <c r="I116" i="15"/>
  <c r="L116" i="15"/>
  <c r="K116" i="15"/>
  <c r="M116" i="15"/>
  <c r="J108" i="15"/>
  <c r="I108" i="15"/>
  <c r="L108" i="15"/>
  <c r="K108" i="15"/>
  <c r="M108" i="15"/>
  <c r="J99" i="15"/>
  <c r="I99" i="15"/>
  <c r="L99" i="15"/>
  <c r="K99" i="15"/>
  <c r="M99" i="15"/>
  <c r="Y66" i="19"/>
  <c r="X66" i="19"/>
  <c r="W65" i="19"/>
  <c r="Y48" i="19"/>
  <c r="X48" i="19"/>
  <c r="Y20" i="19"/>
  <c r="X20" i="19"/>
  <c r="K136" i="17"/>
  <c r="J136" i="17"/>
  <c r="I136" i="17"/>
  <c r="H135" i="17"/>
  <c r="J123" i="17"/>
  <c r="I123" i="17"/>
  <c r="K123" i="17"/>
  <c r="K110" i="17"/>
  <c r="J110" i="17"/>
  <c r="I110" i="17"/>
  <c r="K74" i="17"/>
  <c r="J74" i="17"/>
  <c r="I74" i="17"/>
  <c r="J54" i="17"/>
  <c r="I54" i="17"/>
  <c r="K54" i="17"/>
  <c r="K41" i="17"/>
  <c r="J41" i="17"/>
  <c r="I41" i="17"/>
  <c r="H49" i="17"/>
  <c r="K17" i="17"/>
  <c r="J17" i="17"/>
  <c r="I17" i="17"/>
  <c r="K13" i="17"/>
  <c r="J13" i="17"/>
  <c r="I13" i="17"/>
  <c r="H21" i="17"/>
  <c r="J159" i="16"/>
  <c r="I159" i="16"/>
  <c r="J151" i="16"/>
  <c r="I151" i="16"/>
  <c r="J142" i="16"/>
  <c r="I142" i="16"/>
  <c r="K125" i="16"/>
  <c r="J125" i="16"/>
  <c r="I125" i="16"/>
  <c r="H133" i="16"/>
  <c r="J116" i="16"/>
  <c r="I116" i="16"/>
  <c r="J108" i="16"/>
  <c r="I108" i="16"/>
  <c r="H107" i="16"/>
  <c r="J99" i="16"/>
  <c r="I99" i="16"/>
  <c r="J90" i="16"/>
  <c r="I90" i="16"/>
  <c r="J82" i="16"/>
  <c r="I82" i="16"/>
  <c r="J73" i="16"/>
  <c r="I73" i="16"/>
  <c r="J56" i="16"/>
  <c r="I56" i="16"/>
  <c r="J47" i="16"/>
  <c r="I47" i="16"/>
  <c r="J39" i="16"/>
  <c r="I39" i="16"/>
  <c r="K30" i="16"/>
  <c r="J30" i="16"/>
  <c r="I30" i="16"/>
  <c r="W13" i="16"/>
  <c r="V13" i="16"/>
  <c r="U13" i="16"/>
  <c r="T21" i="16"/>
  <c r="K156" i="15"/>
  <c r="J156" i="15"/>
  <c r="I156" i="15"/>
  <c r="M156" i="15"/>
  <c r="L156" i="15"/>
  <c r="K139" i="15"/>
  <c r="J139" i="15"/>
  <c r="I139" i="15"/>
  <c r="H147" i="15"/>
  <c r="M139" i="15"/>
  <c r="L139" i="15"/>
  <c r="K130" i="15"/>
  <c r="J130" i="15"/>
  <c r="I130" i="15"/>
  <c r="M130" i="15"/>
  <c r="L130" i="15"/>
  <c r="K122" i="15"/>
  <c r="J122" i="15"/>
  <c r="I122" i="15"/>
  <c r="M122" i="15"/>
  <c r="L122" i="15"/>
  <c r="K113" i="15"/>
  <c r="J113" i="15"/>
  <c r="I113" i="15"/>
  <c r="M113" i="15"/>
  <c r="L113" i="15"/>
  <c r="K104" i="15"/>
  <c r="J104" i="15"/>
  <c r="I104" i="15"/>
  <c r="M104" i="15"/>
  <c r="L104" i="15"/>
  <c r="K96" i="15"/>
  <c r="J96" i="15"/>
  <c r="I96" i="15"/>
  <c r="M96" i="15"/>
  <c r="L96" i="15"/>
  <c r="K87" i="15"/>
  <c r="J87" i="15"/>
  <c r="M87" i="15"/>
  <c r="L87" i="15"/>
  <c r="I87" i="15"/>
  <c r="K79" i="15"/>
  <c r="J79" i="15"/>
  <c r="M79" i="15"/>
  <c r="L79" i="15"/>
  <c r="I79" i="15"/>
  <c r="K70" i="15"/>
  <c r="J70" i="15"/>
  <c r="M70" i="15"/>
  <c r="L70" i="15"/>
  <c r="I70" i="15"/>
  <c r="K61" i="15"/>
  <c r="J61" i="15"/>
  <c r="M61" i="15"/>
  <c r="L61" i="15"/>
  <c r="I61" i="15"/>
  <c r="K53" i="15"/>
  <c r="J53" i="15"/>
  <c r="M53" i="15"/>
  <c r="L53" i="15"/>
  <c r="I53" i="15"/>
  <c r="K44" i="15"/>
  <c r="J44" i="15"/>
  <c r="M44" i="15"/>
  <c r="L44" i="15"/>
  <c r="I44" i="15"/>
  <c r="K27" i="15"/>
  <c r="J27" i="15"/>
  <c r="H35" i="15"/>
  <c r="M27" i="15"/>
  <c r="L27" i="15"/>
  <c r="I27" i="15"/>
  <c r="K19" i="15"/>
  <c r="J19" i="15"/>
  <c r="M19" i="15"/>
  <c r="L19" i="15"/>
  <c r="I19" i="15"/>
  <c r="K17" i="15"/>
  <c r="J17" i="15"/>
  <c r="M17" i="15"/>
  <c r="L17" i="15"/>
  <c r="I17" i="15"/>
  <c r="K15" i="15"/>
  <c r="J15" i="15"/>
  <c r="M15" i="15"/>
  <c r="L15" i="15"/>
  <c r="I15" i="15"/>
  <c r="K13" i="15"/>
  <c r="J13" i="15"/>
  <c r="H21" i="15"/>
  <c r="M13" i="15"/>
  <c r="L13" i="15"/>
  <c r="I13" i="15"/>
  <c r="K11" i="15"/>
  <c r="J11" i="15"/>
  <c r="M11" i="15"/>
  <c r="L11" i="15"/>
  <c r="I11" i="15"/>
  <c r="K9" i="15"/>
  <c r="J9" i="15"/>
  <c r="M9" i="15"/>
  <c r="L9" i="15"/>
  <c r="I9" i="15"/>
  <c r="J114" i="17"/>
  <c r="I114" i="17"/>
  <c r="K114" i="17"/>
  <c r="K101" i="17"/>
  <c r="J101" i="17"/>
  <c r="I101" i="17"/>
  <c r="K66" i="17"/>
  <c r="J66" i="17"/>
  <c r="H65" i="17"/>
  <c r="I66" i="17"/>
  <c r="J45" i="17"/>
  <c r="I45" i="17"/>
  <c r="K45" i="17"/>
  <c r="K32" i="17"/>
  <c r="J32" i="17"/>
  <c r="I32" i="17"/>
  <c r="I29" i="17"/>
  <c r="J29" i="17"/>
  <c r="K29" i="17"/>
  <c r="I38" i="17"/>
  <c r="H37" i="17"/>
  <c r="J38" i="17"/>
  <c r="K38" i="17"/>
  <c r="I46" i="17"/>
  <c r="K46" i="17"/>
  <c r="J46" i="17"/>
  <c r="I55" i="17"/>
  <c r="H63" i="17"/>
  <c r="K55" i="17"/>
  <c r="J55" i="17"/>
  <c r="I72" i="17"/>
  <c r="K72" i="17"/>
  <c r="J72" i="17"/>
  <c r="I81" i="17"/>
  <c r="J81" i="17"/>
  <c r="K81" i="17"/>
  <c r="I89" i="17"/>
  <c r="K89" i="17"/>
  <c r="J89" i="17"/>
  <c r="I98" i="17"/>
  <c r="J98" i="17"/>
  <c r="K98" i="17"/>
  <c r="I115" i="17"/>
  <c r="K115" i="17"/>
  <c r="J115" i="17"/>
  <c r="I124" i="17"/>
  <c r="K124" i="17"/>
  <c r="J124" i="17"/>
  <c r="I132" i="17"/>
  <c r="K132" i="17"/>
  <c r="J132" i="17"/>
  <c r="I141" i="17"/>
  <c r="J141" i="17"/>
  <c r="K141" i="17"/>
  <c r="H149" i="17"/>
  <c r="I150" i="17"/>
  <c r="J150" i="17"/>
  <c r="K150" i="17"/>
  <c r="I158" i="17"/>
  <c r="K158" i="17"/>
  <c r="J158" i="17"/>
  <c r="K30" i="17"/>
  <c r="I30" i="17"/>
  <c r="J30" i="17"/>
  <c r="K39" i="17"/>
  <c r="J39" i="17"/>
  <c r="I39" i="17"/>
  <c r="K47" i="17"/>
  <c r="J47" i="17"/>
  <c r="I47" i="17"/>
  <c r="K56" i="17"/>
  <c r="J56" i="17"/>
  <c r="I56" i="17"/>
  <c r="K73" i="17"/>
  <c r="I73" i="17"/>
  <c r="J73" i="17"/>
  <c r="K82" i="17"/>
  <c r="J82" i="17"/>
  <c r="I82" i="17"/>
  <c r="K90" i="17"/>
  <c r="I90" i="17"/>
  <c r="J90" i="17"/>
  <c r="K99" i="17"/>
  <c r="I99" i="17"/>
  <c r="J99" i="17"/>
  <c r="K108" i="17"/>
  <c r="H107" i="17"/>
  <c r="J108" i="17"/>
  <c r="I108" i="17"/>
  <c r="K116" i="17"/>
  <c r="J116" i="17"/>
  <c r="I116" i="17"/>
  <c r="K125" i="17"/>
  <c r="H133" i="17"/>
  <c r="J125" i="17"/>
  <c r="I125" i="17"/>
  <c r="K142" i="17"/>
  <c r="I142" i="17"/>
  <c r="J142" i="17"/>
  <c r="K151" i="17"/>
  <c r="J151" i="17"/>
  <c r="I151" i="17"/>
  <c r="K159" i="17"/>
  <c r="J159" i="17"/>
  <c r="I159" i="17"/>
  <c r="I25" i="17"/>
  <c r="K25" i="17"/>
  <c r="J25" i="17"/>
  <c r="J33" i="17"/>
  <c r="I33" i="17"/>
  <c r="K33" i="17"/>
  <c r="J42" i="17"/>
  <c r="I42" i="17"/>
  <c r="K42" i="17"/>
  <c r="J59" i="17"/>
  <c r="I59" i="17"/>
  <c r="K59" i="17"/>
  <c r="J68" i="17"/>
  <c r="I68" i="17"/>
  <c r="K68" i="17"/>
  <c r="J76" i="17"/>
  <c r="I76" i="17"/>
  <c r="K76" i="17"/>
  <c r="J85" i="17"/>
  <c r="I85" i="17"/>
  <c r="K85" i="17"/>
  <c r="J94" i="17"/>
  <c r="I94" i="17"/>
  <c r="H93" i="17"/>
  <c r="K94" i="17"/>
  <c r="J102" i="17"/>
  <c r="I102" i="17"/>
  <c r="K102" i="17"/>
  <c r="J111" i="17"/>
  <c r="I111" i="17"/>
  <c r="H119" i="17"/>
  <c r="K111" i="17"/>
  <c r="J128" i="17"/>
  <c r="I128" i="17"/>
  <c r="K128" i="17"/>
  <c r="K137" i="17"/>
  <c r="J137" i="17"/>
  <c r="I137" i="17"/>
  <c r="K145" i="17"/>
  <c r="J145" i="17"/>
  <c r="I145" i="17"/>
  <c r="K154" i="17"/>
  <c r="J154" i="17"/>
  <c r="I154" i="17"/>
  <c r="K26" i="17"/>
  <c r="J26" i="17"/>
  <c r="I26" i="17"/>
  <c r="I34" i="17"/>
  <c r="K34" i="17"/>
  <c r="J34" i="17"/>
  <c r="I43" i="17"/>
  <c r="K43" i="17"/>
  <c r="J43" i="17"/>
  <c r="I52" i="17"/>
  <c r="H51" i="17"/>
  <c r="K52" i="17"/>
  <c r="J52" i="17"/>
  <c r="I60" i="17"/>
  <c r="K60" i="17"/>
  <c r="J60" i="17"/>
  <c r="I69" i="17"/>
  <c r="H77" i="17"/>
  <c r="K69" i="17"/>
  <c r="J69" i="17"/>
  <c r="I86" i="17"/>
  <c r="K86" i="17"/>
  <c r="J86" i="17"/>
  <c r="I95" i="17"/>
  <c r="K95" i="17"/>
  <c r="J95" i="17"/>
  <c r="I103" i="17"/>
  <c r="K103" i="17"/>
  <c r="J103" i="17"/>
  <c r="I112" i="17"/>
  <c r="K112" i="17"/>
  <c r="J112" i="17"/>
  <c r="I129" i="17"/>
  <c r="K129" i="17"/>
  <c r="J129" i="17"/>
  <c r="J138" i="17"/>
  <c r="I138" i="17"/>
  <c r="K138" i="17"/>
  <c r="J146" i="17"/>
  <c r="I146" i="17"/>
  <c r="K146" i="17"/>
  <c r="J155" i="17"/>
  <c r="I155" i="17"/>
  <c r="K155" i="17"/>
  <c r="H35" i="17"/>
  <c r="K27" i="17"/>
  <c r="J27" i="17"/>
  <c r="I27" i="17"/>
  <c r="K44" i="17"/>
  <c r="J44" i="17"/>
  <c r="I44" i="17"/>
  <c r="K53" i="17"/>
  <c r="J53" i="17"/>
  <c r="I53" i="17"/>
  <c r="K61" i="17"/>
  <c r="J61" i="17"/>
  <c r="I61" i="17"/>
  <c r="K70" i="17"/>
  <c r="J70" i="17"/>
  <c r="I70" i="17"/>
  <c r="K87" i="17"/>
  <c r="J87" i="17"/>
  <c r="I87" i="17"/>
  <c r="K96" i="17"/>
  <c r="J96" i="17"/>
  <c r="I96" i="17"/>
  <c r="K104" i="17"/>
  <c r="J104" i="17"/>
  <c r="I104" i="17"/>
  <c r="K113" i="17"/>
  <c r="J113" i="17"/>
  <c r="I113" i="17"/>
  <c r="H121" i="17"/>
  <c r="K122" i="17"/>
  <c r="J122" i="17"/>
  <c r="I122" i="17"/>
  <c r="K130" i="17"/>
  <c r="J130" i="17"/>
  <c r="I130" i="17"/>
  <c r="I139" i="17"/>
  <c r="H147" i="17"/>
  <c r="K139" i="17"/>
  <c r="J139" i="17"/>
  <c r="I156" i="17"/>
  <c r="K156" i="17"/>
  <c r="J156" i="17"/>
  <c r="J140" i="17"/>
  <c r="I140" i="17"/>
  <c r="K140" i="17"/>
  <c r="J157" i="17"/>
  <c r="I157" i="17"/>
  <c r="K157" i="17"/>
  <c r="I156" i="16"/>
  <c r="J156" i="16"/>
  <c r="H147" i="16"/>
  <c r="J139" i="16"/>
  <c r="I139" i="16"/>
  <c r="I130" i="16"/>
  <c r="J130" i="16"/>
  <c r="H121" i="16"/>
  <c r="I122" i="16"/>
  <c r="J122" i="16"/>
  <c r="J113" i="16"/>
  <c r="I113" i="16"/>
  <c r="K104" i="16"/>
  <c r="J104" i="16"/>
  <c r="I104" i="16"/>
  <c r="I96" i="16"/>
  <c r="J96" i="16"/>
  <c r="I87" i="16"/>
  <c r="J87" i="16"/>
  <c r="J70" i="16"/>
  <c r="I70" i="16"/>
  <c r="I61" i="16"/>
  <c r="J61" i="16"/>
  <c r="I53" i="16"/>
  <c r="J53" i="16"/>
  <c r="J44" i="16"/>
  <c r="I44" i="16"/>
  <c r="H35" i="16"/>
  <c r="I27" i="16"/>
  <c r="J27" i="16"/>
  <c r="I20" i="16"/>
  <c r="J20" i="16"/>
  <c r="J16" i="16"/>
  <c r="I16" i="16"/>
  <c r="J12" i="16"/>
  <c r="I12" i="16"/>
  <c r="M155" i="15"/>
  <c r="L155" i="15"/>
  <c r="K155" i="15"/>
  <c r="J155" i="15"/>
  <c r="I155" i="15"/>
  <c r="M146" i="15"/>
  <c r="L146" i="15"/>
  <c r="K146" i="15"/>
  <c r="J146" i="15"/>
  <c r="I146" i="15"/>
  <c r="M138" i="15"/>
  <c r="L138" i="15"/>
  <c r="K138" i="15"/>
  <c r="J138" i="15"/>
  <c r="I138" i="15"/>
  <c r="M129" i="15"/>
  <c r="L129" i="15"/>
  <c r="K129" i="15"/>
  <c r="J129" i="15"/>
  <c r="I129" i="15"/>
  <c r="M121" i="15"/>
  <c r="L121" i="15"/>
  <c r="K121" i="15"/>
  <c r="J121" i="15"/>
  <c r="I121" i="15"/>
  <c r="M112" i="15"/>
  <c r="L112" i="15"/>
  <c r="K112" i="15"/>
  <c r="J112" i="15"/>
  <c r="I112" i="15"/>
  <c r="M103" i="15"/>
  <c r="L103" i="15"/>
  <c r="K103" i="15"/>
  <c r="J103" i="15"/>
  <c r="I103" i="15"/>
  <c r="M95" i="15"/>
  <c r="L95" i="15"/>
  <c r="K95" i="15"/>
  <c r="J95" i="15"/>
  <c r="I95" i="15"/>
  <c r="M86" i="15"/>
  <c r="K86" i="15"/>
  <c r="I86" i="15"/>
  <c r="L86" i="15"/>
  <c r="J86" i="15"/>
  <c r="M69" i="15"/>
  <c r="K69" i="15"/>
  <c r="H77" i="15"/>
  <c r="L69" i="15"/>
  <c r="J69" i="15"/>
  <c r="I69" i="15"/>
  <c r="M60" i="15"/>
  <c r="K60" i="15"/>
  <c r="L60" i="15"/>
  <c r="J60" i="15"/>
  <c r="I60" i="15"/>
  <c r="M52" i="15"/>
  <c r="K52" i="15"/>
  <c r="L52" i="15"/>
  <c r="J52" i="15"/>
  <c r="I52" i="15"/>
  <c r="M43" i="15"/>
  <c r="K43" i="15"/>
  <c r="L43" i="15"/>
  <c r="J43" i="15"/>
  <c r="I43" i="15"/>
  <c r="M34" i="15"/>
  <c r="K34" i="15"/>
  <c r="I34" i="15"/>
  <c r="L34" i="15"/>
  <c r="J34" i="15"/>
  <c r="M26" i="15"/>
  <c r="K26" i="15"/>
  <c r="J26" i="15"/>
  <c r="I26" i="15"/>
  <c r="L26" i="15"/>
  <c r="Y57" i="19"/>
  <c r="X57" i="19"/>
  <c r="Y40" i="19"/>
  <c r="X40" i="19"/>
  <c r="Y34" i="19"/>
  <c r="X34" i="19"/>
  <c r="Y12" i="19"/>
  <c r="X12" i="19"/>
  <c r="K109" i="17"/>
  <c r="J109" i="17"/>
  <c r="I109" i="17"/>
  <c r="J88" i="17"/>
  <c r="I88" i="17"/>
  <c r="K88" i="17"/>
  <c r="K75" i="17"/>
  <c r="J75" i="17"/>
  <c r="I75" i="17"/>
  <c r="K40" i="17"/>
  <c r="J40" i="17"/>
  <c r="I40" i="17"/>
  <c r="I19" i="17"/>
  <c r="K19" i="17"/>
  <c r="J19" i="17"/>
  <c r="I15" i="17"/>
  <c r="J15" i="17"/>
  <c r="K15" i="17"/>
  <c r="I11" i="17"/>
  <c r="J11" i="17"/>
  <c r="K11" i="17"/>
  <c r="I155" i="16"/>
  <c r="J155" i="16"/>
  <c r="I146" i="16"/>
  <c r="J146" i="16"/>
  <c r="I138" i="16"/>
  <c r="J138" i="16"/>
  <c r="I129" i="16"/>
  <c r="J129" i="16"/>
  <c r="I112" i="16"/>
  <c r="K112" i="16"/>
  <c r="J112" i="16"/>
  <c r="I103" i="16"/>
  <c r="J103" i="16"/>
  <c r="I95" i="16"/>
  <c r="J95" i="16"/>
  <c r="I86" i="16"/>
  <c r="J86" i="16"/>
  <c r="I69" i="16"/>
  <c r="H77" i="16"/>
  <c r="J69" i="16"/>
  <c r="I60" i="16"/>
  <c r="J60" i="16"/>
  <c r="H51" i="16"/>
  <c r="I52" i="16"/>
  <c r="J52" i="16"/>
  <c r="I43" i="16"/>
  <c r="J43" i="16"/>
  <c r="I34" i="16"/>
  <c r="J34" i="16"/>
  <c r="I26" i="16"/>
  <c r="J26" i="16"/>
  <c r="U19" i="16"/>
  <c r="W19" i="16"/>
  <c r="V19" i="16"/>
  <c r="U15" i="16"/>
  <c r="W15" i="16"/>
  <c r="V15" i="16"/>
  <c r="U11" i="16"/>
  <c r="V11" i="16"/>
  <c r="W11" i="16"/>
  <c r="M160" i="15"/>
  <c r="L160" i="15"/>
  <c r="I160" i="15"/>
  <c r="K160" i="15"/>
  <c r="J160" i="15"/>
  <c r="M152" i="15"/>
  <c r="L152" i="15"/>
  <c r="I152" i="15"/>
  <c r="K152" i="15"/>
  <c r="J152" i="15"/>
  <c r="M143" i="15"/>
  <c r="L143" i="15"/>
  <c r="I143" i="15"/>
  <c r="K143" i="15"/>
  <c r="J143" i="15"/>
  <c r="M135" i="15"/>
  <c r="L135" i="15"/>
  <c r="I135" i="15"/>
  <c r="K135" i="15"/>
  <c r="J135" i="15"/>
  <c r="M126" i="15"/>
  <c r="L126" i="15"/>
  <c r="I126" i="15"/>
  <c r="K126" i="15"/>
  <c r="J126" i="15"/>
  <c r="M117" i="15"/>
  <c r="L117" i="15"/>
  <c r="I117" i="15"/>
  <c r="K117" i="15"/>
  <c r="J117" i="15"/>
  <c r="M109" i="15"/>
  <c r="L109" i="15"/>
  <c r="I109" i="15"/>
  <c r="K109" i="15"/>
  <c r="J109" i="15"/>
  <c r="M100" i="15"/>
  <c r="L100" i="15"/>
  <c r="I100" i="15"/>
  <c r="K100" i="15"/>
  <c r="J100" i="15"/>
  <c r="L83" i="15"/>
  <c r="I83" i="15"/>
  <c r="H91" i="15"/>
  <c r="M83" i="15"/>
  <c r="K83" i="15"/>
  <c r="J83" i="15"/>
  <c r="L74" i="15"/>
  <c r="I74" i="15"/>
  <c r="M74" i="15"/>
  <c r="K74" i="15"/>
  <c r="J74" i="15"/>
  <c r="L66" i="15"/>
  <c r="I66" i="15"/>
  <c r="J66" i="15"/>
  <c r="K66" i="15"/>
  <c r="M66" i="15"/>
  <c r="L57" i="15"/>
  <c r="I57" i="15"/>
  <c r="K57" i="15"/>
  <c r="J57" i="15"/>
  <c r="M57" i="15"/>
  <c r="L48" i="15"/>
  <c r="I48" i="15"/>
  <c r="J48" i="15"/>
  <c r="M48" i="15"/>
  <c r="K48" i="15"/>
  <c r="L40" i="15"/>
  <c r="I40" i="15"/>
  <c r="K40" i="15"/>
  <c r="J40" i="15"/>
  <c r="M40" i="15"/>
  <c r="L31" i="15"/>
  <c r="I31" i="15"/>
  <c r="M31" i="15"/>
  <c r="K31" i="15"/>
  <c r="J31" i="15"/>
  <c r="L23" i="15"/>
  <c r="I23" i="15"/>
  <c r="M23" i="15"/>
  <c r="K23" i="15"/>
  <c r="J23" i="15"/>
  <c r="L20" i="15"/>
  <c r="I20" i="15"/>
  <c r="M20" i="15"/>
  <c r="K20" i="15"/>
  <c r="J20" i="15"/>
  <c r="L18" i="15"/>
  <c r="I18" i="15"/>
  <c r="K18" i="15"/>
  <c r="J18" i="15"/>
  <c r="M18" i="15"/>
  <c r="L16" i="15"/>
  <c r="I16" i="15"/>
  <c r="J16" i="15"/>
  <c r="M16" i="15"/>
  <c r="K16" i="15"/>
  <c r="L14" i="15"/>
  <c r="I14" i="15"/>
  <c r="K14" i="15"/>
  <c r="J14" i="15"/>
  <c r="M14" i="15"/>
  <c r="L12" i="15"/>
  <c r="I12" i="15"/>
  <c r="J12" i="15"/>
  <c r="M12" i="15"/>
  <c r="K12" i="15"/>
  <c r="L10" i="15"/>
  <c r="I10" i="15"/>
  <c r="M10" i="15"/>
  <c r="J10" i="15"/>
  <c r="K10" i="15"/>
  <c r="T11" i="14"/>
  <c r="S11" i="14"/>
  <c r="J145" i="13"/>
  <c r="I145" i="13"/>
  <c r="K145" i="13"/>
  <c r="J137" i="13"/>
  <c r="I137" i="13"/>
  <c r="K137" i="13"/>
  <c r="J128" i="13"/>
  <c r="I128" i="13"/>
  <c r="K128" i="13"/>
  <c r="J120" i="13"/>
  <c r="I120" i="13"/>
  <c r="K120" i="13"/>
  <c r="J111" i="13"/>
  <c r="I111" i="13"/>
  <c r="K111" i="13"/>
  <c r="J102" i="13"/>
  <c r="I102" i="13"/>
  <c r="K102" i="13"/>
  <c r="J94" i="13"/>
  <c r="I94" i="13"/>
  <c r="K94" i="13"/>
  <c r="J85" i="13"/>
  <c r="I85" i="13"/>
  <c r="K85" i="13"/>
  <c r="H76" i="13"/>
  <c r="J68" i="13"/>
  <c r="I68" i="13"/>
  <c r="K68" i="13"/>
  <c r="J59" i="13"/>
  <c r="I59" i="13"/>
  <c r="K59" i="13"/>
  <c r="J51" i="13"/>
  <c r="I51" i="13"/>
  <c r="K51" i="13"/>
  <c r="J42" i="13"/>
  <c r="I42" i="13"/>
  <c r="K42" i="13"/>
  <c r="J33" i="13"/>
  <c r="I33" i="13"/>
  <c r="K33" i="13"/>
  <c r="J25" i="13"/>
  <c r="I25" i="13"/>
  <c r="K25" i="13"/>
  <c r="V14" i="13"/>
  <c r="U14" i="13"/>
  <c r="W14" i="13"/>
  <c r="V10" i="13"/>
  <c r="U10" i="13"/>
  <c r="W10" i="13"/>
  <c r="Y12" i="15"/>
  <c r="W12" i="15"/>
  <c r="X12" i="15"/>
  <c r="X9" i="15"/>
  <c r="W9" i="15"/>
  <c r="Y9" i="15"/>
  <c r="X11" i="15"/>
  <c r="W11" i="15"/>
  <c r="Y11" i="15"/>
  <c r="V21" i="15"/>
  <c r="X13" i="15"/>
  <c r="W13" i="15"/>
  <c r="Y13" i="15"/>
  <c r="X15" i="15"/>
  <c r="W15" i="15"/>
  <c r="Y15" i="15"/>
  <c r="X17" i="15"/>
  <c r="W17" i="15"/>
  <c r="Y17" i="15"/>
  <c r="X19" i="15"/>
  <c r="W19" i="15"/>
  <c r="Y19" i="15"/>
  <c r="T21" i="14"/>
  <c r="S21" i="14"/>
  <c r="T13" i="14"/>
  <c r="S13" i="14"/>
  <c r="J152" i="13"/>
  <c r="I152" i="13"/>
  <c r="H160" i="13"/>
  <c r="K152" i="13"/>
  <c r="J143" i="13"/>
  <c r="K143" i="13"/>
  <c r="I143" i="13"/>
  <c r="J135" i="13"/>
  <c r="K135" i="13"/>
  <c r="I135" i="13"/>
  <c r="J126" i="13"/>
  <c r="K126" i="13"/>
  <c r="I126" i="13"/>
  <c r="J117" i="13"/>
  <c r="K117" i="13"/>
  <c r="I117" i="13"/>
  <c r="J109" i="13"/>
  <c r="K109" i="13"/>
  <c r="I109" i="13"/>
  <c r="J100" i="13"/>
  <c r="K100" i="13"/>
  <c r="I100" i="13"/>
  <c r="J92" i="13"/>
  <c r="K92" i="13"/>
  <c r="I92" i="13"/>
  <c r="J83" i="13"/>
  <c r="K83" i="13"/>
  <c r="I83" i="13"/>
  <c r="J74" i="13"/>
  <c r="K74" i="13"/>
  <c r="I74" i="13"/>
  <c r="J66" i="13"/>
  <c r="K66" i="13"/>
  <c r="I66" i="13"/>
  <c r="J57" i="13"/>
  <c r="K57" i="13"/>
  <c r="I57" i="13"/>
  <c r="J40" i="13"/>
  <c r="H48" i="13"/>
  <c r="K40" i="13"/>
  <c r="I40" i="13"/>
  <c r="J31" i="13"/>
  <c r="K31" i="13"/>
  <c r="I31" i="13"/>
  <c r="J23" i="13"/>
  <c r="K23" i="13"/>
  <c r="I23" i="13"/>
  <c r="V17" i="13"/>
  <c r="W17" i="13"/>
  <c r="U17" i="13"/>
  <c r="V13" i="13"/>
  <c r="W13" i="13"/>
  <c r="U13" i="13"/>
  <c r="V9" i="13"/>
  <c r="W9" i="13"/>
  <c r="U9" i="13"/>
  <c r="J50" i="12"/>
  <c r="L50" i="12"/>
  <c r="K50" i="12"/>
  <c r="I50" i="12"/>
  <c r="J48" i="12"/>
  <c r="L48" i="12"/>
  <c r="K48" i="12"/>
  <c r="I48" i="12"/>
  <c r="J46" i="12"/>
  <c r="L46" i="12"/>
  <c r="K46" i="12"/>
  <c r="I46" i="12"/>
  <c r="J44" i="12"/>
  <c r="L44" i="12"/>
  <c r="K44" i="12"/>
  <c r="I44" i="12"/>
  <c r="J42" i="12"/>
  <c r="L42" i="12"/>
  <c r="K42" i="12"/>
  <c r="I42" i="12"/>
  <c r="J40" i="12"/>
  <c r="L40" i="12"/>
  <c r="K40" i="12"/>
  <c r="I40" i="12"/>
  <c r="L38" i="12"/>
  <c r="K38" i="12"/>
  <c r="J38" i="12"/>
  <c r="I38" i="12"/>
  <c r="L36" i="12"/>
  <c r="K36" i="12"/>
  <c r="J36" i="12"/>
  <c r="I36" i="12"/>
  <c r="L34" i="12"/>
  <c r="K34" i="12"/>
  <c r="J34" i="12"/>
  <c r="I34" i="12"/>
  <c r="L32" i="12"/>
  <c r="K32" i="12"/>
  <c r="J32" i="12"/>
  <c r="I32" i="12"/>
  <c r="L30" i="12"/>
  <c r="I30" i="12"/>
  <c r="J30" i="12"/>
  <c r="K30" i="12"/>
  <c r="L28" i="12"/>
  <c r="J28" i="12"/>
  <c r="I28" i="12"/>
  <c r="K28" i="12"/>
  <c r="L26" i="12"/>
  <c r="I26" i="12"/>
  <c r="K26" i="12"/>
  <c r="J26" i="12"/>
  <c r="L24" i="12"/>
  <c r="J24" i="12"/>
  <c r="I24" i="12"/>
  <c r="K24" i="12"/>
  <c r="L22" i="12"/>
  <c r="K22" i="12"/>
  <c r="J22" i="12"/>
  <c r="I22" i="12"/>
  <c r="L20" i="12"/>
  <c r="K20" i="12"/>
  <c r="J20" i="12"/>
  <c r="I20" i="12"/>
  <c r="L18" i="12"/>
  <c r="K18" i="12"/>
  <c r="J18" i="12"/>
  <c r="I18" i="12"/>
  <c r="L16" i="12"/>
  <c r="K16" i="12"/>
  <c r="J16" i="12"/>
  <c r="I16" i="12"/>
  <c r="L11" i="12"/>
  <c r="I11" i="12"/>
  <c r="K11" i="12"/>
  <c r="J11" i="12"/>
  <c r="T22" i="14"/>
  <c r="S22" i="14"/>
  <c r="T14" i="14"/>
  <c r="S14" i="14"/>
  <c r="K159" i="13"/>
  <c r="J159" i="13"/>
  <c r="I159" i="13"/>
  <c r="K151" i="13"/>
  <c r="J151" i="13"/>
  <c r="I151" i="13"/>
  <c r="K142" i="13"/>
  <c r="I142" i="13"/>
  <c r="J142" i="13"/>
  <c r="K134" i="13"/>
  <c r="I134" i="13"/>
  <c r="J134" i="13"/>
  <c r="K125" i="13"/>
  <c r="I125" i="13"/>
  <c r="J125" i="13"/>
  <c r="K116" i="13"/>
  <c r="I116" i="13"/>
  <c r="J116" i="13"/>
  <c r="K108" i="13"/>
  <c r="I108" i="13"/>
  <c r="J108" i="13"/>
  <c r="K99" i="13"/>
  <c r="I99" i="13"/>
  <c r="J99" i="13"/>
  <c r="K82" i="13"/>
  <c r="I82" i="13"/>
  <c r="H90" i="13"/>
  <c r="J82" i="13"/>
  <c r="K73" i="13"/>
  <c r="I73" i="13"/>
  <c r="J73" i="13"/>
  <c r="K65" i="13"/>
  <c r="I65" i="13"/>
  <c r="J65" i="13"/>
  <c r="K56" i="13"/>
  <c r="I56" i="13"/>
  <c r="J56" i="13"/>
  <c r="K47" i="13"/>
  <c r="I47" i="13"/>
  <c r="J47" i="13"/>
  <c r="K39" i="13"/>
  <c r="I39" i="13"/>
  <c r="J39" i="13"/>
  <c r="K30" i="13"/>
  <c r="I30" i="13"/>
  <c r="J30" i="13"/>
  <c r="K22" i="13"/>
  <c r="I22" i="13"/>
  <c r="J22" i="13"/>
  <c r="K17" i="13"/>
  <c r="I17" i="13"/>
  <c r="J17" i="13"/>
  <c r="K13" i="13"/>
  <c r="I13" i="13"/>
  <c r="J13" i="13"/>
  <c r="K9" i="13"/>
  <c r="I9" i="13"/>
  <c r="J9" i="13"/>
  <c r="I14" i="12"/>
  <c r="J14" i="12"/>
  <c r="L14" i="12"/>
  <c r="K14" i="12"/>
  <c r="H56" i="12"/>
  <c r="I9" i="12"/>
  <c r="K9" i="12"/>
  <c r="J9" i="12"/>
  <c r="L9" i="12"/>
  <c r="H54" i="12"/>
  <c r="H57" i="12" s="1"/>
  <c r="I7" i="12"/>
  <c r="J7" i="12"/>
  <c r="L7" i="12"/>
  <c r="K7" i="12"/>
  <c r="Y20" i="15"/>
  <c r="W20" i="15"/>
  <c r="X20" i="15"/>
  <c r="T17" i="14"/>
  <c r="S17" i="14"/>
  <c r="K156" i="13"/>
  <c r="J156" i="13"/>
  <c r="I156" i="13"/>
  <c r="K148" i="13"/>
  <c r="J148" i="13"/>
  <c r="I148" i="13"/>
  <c r="K139" i="13"/>
  <c r="I139" i="13"/>
  <c r="J139" i="13"/>
  <c r="K130" i="13"/>
  <c r="J130" i="13"/>
  <c r="I130" i="13"/>
  <c r="K122" i="13"/>
  <c r="I122" i="13"/>
  <c r="J122" i="13"/>
  <c r="K113" i="13"/>
  <c r="J113" i="13"/>
  <c r="I113" i="13"/>
  <c r="K96" i="13"/>
  <c r="H104" i="13"/>
  <c r="J96" i="13"/>
  <c r="I96" i="13"/>
  <c r="K87" i="13"/>
  <c r="J87" i="13"/>
  <c r="I87" i="13"/>
  <c r="K79" i="13"/>
  <c r="I79" i="13"/>
  <c r="J79" i="13"/>
  <c r="K70" i="13"/>
  <c r="I70" i="13"/>
  <c r="J70" i="13"/>
  <c r="K61" i="13"/>
  <c r="J61" i="13"/>
  <c r="I61" i="13"/>
  <c r="K53" i="13"/>
  <c r="I53" i="13"/>
  <c r="J53" i="13"/>
  <c r="K44" i="13"/>
  <c r="J44" i="13"/>
  <c r="I44" i="13"/>
  <c r="K36" i="13"/>
  <c r="J36" i="13"/>
  <c r="I36" i="13"/>
  <c r="K27" i="13"/>
  <c r="J27" i="13"/>
  <c r="I27" i="13"/>
  <c r="W19" i="13"/>
  <c r="V19" i="13"/>
  <c r="U19" i="13"/>
  <c r="W15" i="13"/>
  <c r="V15" i="13"/>
  <c r="U15" i="13"/>
  <c r="W11" i="13"/>
  <c r="U11" i="13"/>
  <c r="V11" i="13"/>
  <c r="L51" i="12"/>
  <c r="K51" i="12"/>
  <c r="I51" i="12"/>
  <c r="J51" i="12"/>
  <c r="L49" i="12"/>
  <c r="K49" i="12"/>
  <c r="J49" i="12"/>
  <c r="I49" i="12"/>
  <c r="L47" i="12"/>
  <c r="K47" i="12"/>
  <c r="J47" i="12"/>
  <c r="I47" i="12"/>
  <c r="L45" i="12"/>
  <c r="K45" i="12"/>
  <c r="J45" i="12"/>
  <c r="I45" i="12"/>
  <c r="L43" i="12"/>
  <c r="K43" i="12"/>
  <c r="J43" i="12"/>
  <c r="I43" i="12"/>
  <c r="L41" i="12"/>
  <c r="K41" i="12"/>
  <c r="J41" i="12"/>
  <c r="I41" i="12"/>
  <c r="L39" i="12"/>
  <c r="K39" i="12"/>
  <c r="J39" i="12"/>
  <c r="I39" i="12"/>
  <c r="L37" i="12"/>
  <c r="K37" i="12"/>
  <c r="J37" i="12"/>
  <c r="I37" i="12"/>
  <c r="L35" i="12"/>
  <c r="K35" i="12"/>
  <c r="J35" i="12"/>
  <c r="I35" i="12"/>
  <c r="L33" i="12"/>
  <c r="K33" i="12"/>
  <c r="J33" i="12"/>
  <c r="I33" i="12"/>
  <c r="L31" i="12"/>
  <c r="K31" i="12"/>
  <c r="J31" i="12"/>
  <c r="I31" i="12"/>
  <c r="L29" i="12"/>
  <c r="K29" i="12"/>
  <c r="J29" i="12"/>
  <c r="I29" i="12"/>
  <c r="L27" i="12"/>
  <c r="K27" i="12"/>
  <c r="J27" i="12"/>
  <c r="I27" i="12"/>
  <c r="L25" i="12"/>
  <c r="K25" i="12"/>
  <c r="J25" i="12"/>
  <c r="I25" i="12"/>
  <c r="L23" i="12"/>
  <c r="K23" i="12"/>
  <c r="J23" i="12"/>
  <c r="I23" i="12"/>
  <c r="L21" i="12"/>
  <c r="K21" i="12"/>
  <c r="I21" i="12"/>
  <c r="J21" i="12"/>
  <c r="L19" i="12"/>
  <c r="K19" i="12"/>
  <c r="J19" i="12"/>
  <c r="I19" i="12"/>
  <c r="L17" i="12"/>
  <c r="K17" i="12"/>
  <c r="I17" i="12"/>
  <c r="J17" i="12"/>
  <c r="S18" i="14"/>
  <c r="T18" i="14"/>
  <c r="I155" i="13"/>
  <c r="K155" i="13"/>
  <c r="J155" i="13"/>
  <c r="I138" i="13"/>
  <c r="H146" i="13"/>
  <c r="K138" i="13"/>
  <c r="J138" i="13"/>
  <c r="I129" i="13"/>
  <c r="J129" i="13"/>
  <c r="K129" i="13"/>
  <c r="I121" i="13"/>
  <c r="K121" i="13"/>
  <c r="J121" i="13"/>
  <c r="I112" i="13"/>
  <c r="K112" i="13"/>
  <c r="J112" i="13"/>
  <c r="I103" i="13"/>
  <c r="K103" i="13"/>
  <c r="J103" i="13"/>
  <c r="I95" i="13"/>
  <c r="K95" i="13"/>
  <c r="J95" i="13"/>
  <c r="I86" i="13"/>
  <c r="K86" i="13"/>
  <c r="J86" i="13"/>
  <c r="I78" i="13"/>
  <c r="J78" i="13"/>
  <c r="K78" i="13"/>
  <c r="I69" i="13"/>
  <c r="K69" i="13"/>
  <c r="J69" i="13"/>
  <c r="I60" i="13"/>
  <c r="J60" i="13"/>
  <c r="K60" i="13"/>
  <c r="I52" i="13"/>
  <c r="K52" i="13"/>
  <c r="J52" i="13"/>
  <c r="I43" i="13"/>
  <c r="K43" i="13"/>
  <c r="J43" i="13"/>
  <c r="I26" i="13"/>
  <c r="H34" i="13"/>
  <c r="K26" i="13"/>
  <c r="J26" i="13"/>
  <c r="I19" i="13"/>
  <c r="J19" i="13"/>
  <c r="K19" i="13"/>
  <c r="I15" i="13"/>
  <c r="J15" i="13"/>
  <c r="K15" i="13"/>
  <c r="I11" i="13"/>
  <c r="K11" i="13"/>
  <c r="J11" i="13"/>
  <c r="V16" i="17"/>
  <c r="U16" i="17"/>
  <c r="V12" i="17"/>
  <c r="U12" i="17"/>
  <c r="U11" i="17"/>
  <c r="V11" i="17"/>
  <c r="V15" i="17"/>
  <c r="U15" i="17"/>
  <c r="W19" i="17"/>
  <c r="V19" i="17"/>
  <c r="U19" i="17"/>
  <c r="V13" i="17"/>
  <c r="U13" i="17"/>
  <c r="T21" i="17"/>
  <c r="V17" i="17"/>
  <c r="U17" i="17"/>
  <c r="W17" i="17"/>
  <c r="T9" i="17"/>
  <c r="W20" i="17" s="1"/>
  <c r="V10" i="17"/>
  <c r="U10" i="17"/>
  <c r="V14" i="17"/>
  <c r="U14" i="17"/>
  <c r="W14" i="17"/>
  <c r="V18" i="17"/>
  <c r="U18" i="17"/>
  <c r="T19" i="14"/>
  <c r="S19" i="14"/>
  <c r="T16" i="14"/>
  <c r="S16" i="14"/>
  <c r="T15" i="14"/>
  <c r="S15" i="14"/>
  <c r="R23" i="14"/>
  <c r="S12" i="14"/>
  <c r="T12" i="14"/>
  <c r="S20" i="14"/>
  <c r="T20" i="14"/>
  <c r="T31" i="12"/>
  <c r="S31" i="12"/>
  <c r="V31" i="12"/>
  <c r="Q49" i="6"/>
  <c r="S49" i="6"/>
  <c r="R49" i="6"/>
  <c r="K37" i="6"/>
  <c r="J37" i="6"/>
  <c r="I37" i="6"/>
  <c r="S29" i="6"/>
  <c r="R29" i="6"/>
  <c r="Q29" i="6"/>
  <c r="Q12" i="6"/>
  <c r="S12" i="6"/>
  <c r="R12" i="6"/>
  <c r="L39" i="5"/>
  <c r="J39" i="5"/>
  <c r="I39" i="5"/>
  <c r="M39" i="5"/>
  <c r="K39" i="5"/>
  <c r="V37" i="5"/>
  <c r="T37" i="5"/>
  <c r="S37" i="5"/>
  <c r="W37" i="5"/>
  <c r="U37" i="5"/>
  <c r="M32" i="5"/>
  <c r="I32" i="5"/>
  <c r="L32" i="5"/>
  <c r="K32" i="5"/>
  <c r="J32" i="5"/>
  <c r="U26" i="5"/>
  <c r="S26" i="5"/>
  <c r="W26" i="5"/>
  <c r="V26" i="5"/>
  <c r="T26" i="5"/>
  <c r="K13" i="5"/>
  <c r="M13" i="5"/>
  <c r="J13" i="5"/>
  <c r="L13" i="5"/>
  <c r="I13" i="5"/>
  <c r="W11" i="5"/>
  <c r="T11" i="5"/>
  <c r="V11" i="5"/>
  <c r="S11" i="5"/>
  <c r="U11" i="5"/>
  <c r="H195" i="3"/>
  <c r="H194" i="3"/>
  <c r="H193" i="3"/>
  <c r="H192" i="3"/>
  <c r="H191" i="3"/>
  <c r="H190" i="3"/>
  <c r="H189" i="3"/>
  <c r="H188" i="3"/>
  <c r="H187" i="3"/>
  <c r="H186" i="3"/>
  <c r="K53" i="3"/>
  <c r="J53" i="3"/>
  <c r="K45" i="3"/>
  <c r="J45" i="3"/>
  <c r="H68" i="2"/>
  <c r="H67" i="2"/>
  <c r="J90" i="3"/>
  <c r="L90" i="3"/>
  <c r="K90" i="3"/>
  <c r="J81" i="3"/>
  <c r="L81" i="3"/>
  <c r="K81" i="3"/>
  <c r="J38" i="6"/>
  <c r="I38" i="6"/>
  <c r="K38" i="6"/>
  <c r="I33" i="6"/>
  <c r="K33" i="6"/>
  <c r="J33" i="6"/>
  <c r="I19" i="6"/>
  <c r="K19" i="6"/>
  <c r="J19" i="6"/>
  <c r="I27" i="6"/>
  <c r="K27" i="6"/>
  <c r="J27" i="6"/>
  <c r="I35" i="6"/>
  <c r="K35" i="6"/>
  <c r="J35" i="6"/>
  <c r="I43" i="6"/>
  <c r="K43" i="6"/>
  <c r="J43" i="6"/>
  <c r="I51" i="6"/>
  <c r="J51" i="6"/>
  <c r="K51" i="6"/>
  <c r="K13" i="6"/>
  <c r="J13" i="6"/>
  <c r="I13" i="6"/>
  <c r="K20" i="6"/>
  <c r="J20" i="6"/>
  <c r="I20" i="6"/>
  <c r="K28" i="6"/>
  <c r="J28" i="6"/>
  <c r="I28" i="6"/>
  <c r="K36" i="6"/>
  <c r="I36" i="6"/>
  <c r="J36" i="6"/>
  <c r="K44" i="6"/>
  <c r="J44" i="6"/>
  <c r="I44" i="6"/>
  <c r="K52" i="6"/>
  <c r="I52" i="6"/>
  <c r="J52" i="6"/>
  <c r="K8" i="6"/>
  <c r="I8" i="6"/>
  <c r="J8" i="6"/>
  <c r="K16" i="6"/>
  <c r="I16" i="6"/>
  <c r="J16" i="6"/>
  <c r="K23" i="6"/>
  <c r="I23" i="6"/>
  <c r="J23" i="6"/>
  <c r="K31" i="6"/>
  <c r="I31" i="6"/>
  <c r="J31" i="6"/>
  <c r="K39" i="6"/>
  <c r="I39" i="6"/>
  <c r="J39" i="6"/>
  <c r="K47" i="6"/>
  <c r="I47" i="6"/>
  <c r="J47" i="6"/>
  <c r="J9" i="6"/>
  <c r="K9" i="6"/>
  <c r="I9" i="6"/>
  <c r="J24" i="6"/>
  <c r="K24" i="6"/>
  <c r="I24" i="6"/>
  <c r="J32" i="6"/>
  <c r="K32" i="6"/>
  <c r="I32" i="6"/>
  <c r="J40" i="6"/>
  <c r="K40" i="6"/>
  <c r="I40" i="6"/>
  <c r="J48" i="6"/>
  <c r="K48" i="6"/>
  <c r="I48" i="6"/>
  <c r="J11" i="6"/>
  <c r="K11" i="6"/>
  <c r="I11" i="6"/>
  <c r="J18" i="6"/>
  <c r="I18" i="6"/>
  <c r="K18" i="6"/>
  <c r="J26" i="6"/>
  <c r="I26" i="6"/>
  <c r="K26" i="6"/>
  <c r="J34" i="6"/>
  <c r="I34" i="6"/>
  <c r="K34" i="6"/>
  <c r="J42" i="6"/>
  <c r="I42" i="6"/>
  <c r="K42" i="6"/>
  <c r="J50" i="6"/>
  <c r="I50" i="6"/>
  <c r="K50" i="6"/>
  <c r="W40" i="5"/>
  <c r="U40" i="5"/>
  <c r="T40" i="5"/>
  <c r="S40" i="5"/>
  <c r="V40" i="5"/>
  <c r="V29" i="5"/>
  <c r="T29" i="5"/>
  <c r="S29" i="5"/>
  <c r="W29" i="5"/>
  <c r="U29" i="5"/>
  <c r="I19" i="5"/>
  <c r="L19" i="5"/>
  <c r="K19" i="5"/>
  <c r="M19" i="5"/>
  <c r="J19" i="5"/>
  <c r="S17" i="5"/>
  <c r="W17" i="5"/>
  <c r="U17" i="5"/>
  <c r="T17" i="5"/>
  <c r="V17" i="5"/>
  <c r="S14" i="5"/>
  <c r="W14" i="5"/>
  <c r="V14" i="5"/>
  <c r="U14" i="5"/>
  <c r="T14" i="5"/>
  <c r="V27" i="5"/>
  <c r="W27" i="5"/>
  <c r="U27" i="5"/>
  <c r="T27" i="5"/>
  <c r="S27" i="5"/>
  <c r="V35" i="5"/>
  <c r="U35" i="5"/>
  <c r="T35" i="5"/>
  <c r="S35" i="5"/>
  <c r="W35" i="5"/>
  <c r="V43" i="5"/>
  <c r="U43" i="5"/>
  <c r="T43" i="5"/>
  <c r="S43" i="5"/>
  <c r="W43" i="5"/>
  <c r="V51" i="5"/>
  <c r="U51" i="5"/>
  <c r="W51" i="5"/>
  <c r="S51" i="5"/>
  <c r="T51" i="5"/>
  <c r="U42" i="5"/>
  <c r="S42" i="5"/>
  <c r="W42" i="5"/>
  <c r="V42" i="5"/>
  <c r="T42" i="5"/>
  <c r="U50" i="5"/>
  <c r="S50" i="5"/>
  <c r="W50" i="5"/>
  <c r="V50" i="5"/>
  <c r="T50" i="5"/>
  <c r="T23" i="5"/>
  <c r="V23" i="5"/>
  <c r="U23" i="5"/>
  <c r="S23" i="5"/>
  <c r="W23" i="5"/>
  <c r="T31" i="5"/>
  <c r="V31" i="5"/>
  <c r="U31" i="5"/>
  <c r="W31" i="5"/>
  <c r="S31" i="5"/>
  <c r="T39" i="5"/>
  <c r="V39" i="5"/>
  <c r="W39" i="5"/>
  <c r="U39" i="5"/>
  <c r="S39" i="5"/>
  <c r="T47" i="5"/>
  <c r="V47" i="5"/>
  <c r="U47" i="5"/>
  <c r="W47" i="5"/>
  <c r="S47" i="5"/>
  <c r="T25" i="5"/>
  <c r="W25" i="5"/>
  <c r="S25" i="5"/>
  <c r="V25" i="5"/>
  <c r="U25" i="5"/>
  <c r="T33" i="5"/>
  <c r="W33" i="5"/>
  <c r="V33" i="5"/>
  <c r="U33" i="5"/>
  <c r="S33" i="5"/>
  <c r="W41" i="5"/>
  <c r="T41" i="5"/>
  <c r="V41" i="5"/>
  <c r="S41" i="5"/>
  <c r="U41" i="5"/>
  <c r="W49" i="5"/>
  <c r="T49" i="5"/>
  <c r="V49" i="5"/>
  <c r="U49" i="5"/>
  <c r="S49" i="5"/>
  <c r="G195" i="3"/>
  <c r="G194" i="3"/>
  <c r="G193" i="3"/>
  <c r="G192" i="3"/>
  <c r="G191" i="3"/>
  <c r="G190" i="3"/>
  <c r="G189" i="3"/>
  <c r="G188" i="3"/>
  <c r="G187" i="3"/>
  <c r="G186" i="3"/>
  <c r="J112" i="3"/>
  <c r="I123" i="3"/>
  <c r="L112" i="3"/>
  <c r="K112" i="3"/>
  <c r="J111" i="3"/>
  <c r="I122" i="3"/>
  <c r="L111" i="3"/>
  <c r="K111" i="3"/>
  <c r="J110" i="3"/>
  <c r="I121" i="3"/>
  <c r="L110" i="3"/>
  <c r="K110" i="3"/>
  <c r="I120" i="3"/>
  <c r="J109" i="3"/>
  <c r="L109" i="3"/>
  <c r="K109" i="3"/>
  <c r="J108" i="3"/>
  <c r="L108" i="3"/>
  <c r="I119" i="3"/>
  <c r="K108" i="3"/>
  <c r="J107" i="3"/>
  <c r="I118" i="3"/>
  <c r="L107" i="3"/>
  <c r="K107" i="3"/>
  <c r="J106" i="3"/>
  <c r="I117" i="3"/>
  <c r="L106" i="3"/>
  <c r="K106" i="3"/>
  <c r="J105" i="3"/>
  <c r="I116" i="3"/>
  <c r="L105" i="3"/>
  <c r="K105" i="3"/>
  <c r="J104" i="3"/>
  <c r="I115" i="3"/>
  <c r="L104" i="3"/>
  <c r="K104" i="3"/>
  <c r="J103" i="3"/>
  <c r="I114" i="3"/>
  <c r="L103" i="3"/>
  <c r="K103" i="3"/>
  <c r="J102" i="3"/>
  <c r="I113" i="3"/>
  <c r="L102" i="3"/>
  <c r="K102" i="3"/>
  <c r="J101" i="3"/>
  <c r="L101" i="3"/>
  <c r="K101" i="3"/>
  <c r="J100" i="3"/>
  <c r="L100" i="3"/>
  <c r="K100" i="3"/>
  <c r="J99" i="3"/>
  <c r="L99" i="3"/>
  <c r="K99" i="3"/>
  <c r="J97" i="3"/>
  <c r="L97" i="3"/>
  <c r="K97" i="3"/>
  <c r="J96" i="3"/>
  <c r="L96" i="3"/>
  <c r="K96" i="3"/>
  <c r="J94" i="3"/>
  <c r="L94" i="3"/>
  <c r="K94" i="3"/>
  <c r="J92" i="3"/>
  <c r="L92" i="3"/>
  <c r="K92" i="3"/>
  <c r="J89" i="3"/>
  <c r="L89" i="3"/>
  <c r="K89" i="3"/>
  <c r="J86" i="3"/>
  <c r="L86" i="3"/>
  <c r="K86" i="3"/>
  <c r="J83" i="3"/>
  <c r="L83" i="3"/>
  <c r="K83" i="3"/>
  <c r="F122" i="3"/>
  <c r="F116" i="3"/>
  <c r="E119" i="3"/>
  <c r="E113" i="3"/>
  <c r="L161" i="19"/>
  <c r="L135" i="19"/>
  <c r="L133" i="19"/>
  <c r="L107" i="19"/>
  <c r="L105" i="19"/>
  <c r="L79" i="19"/>
  <c r="L91" i="19"/>
  <c r="L93" i="19"/>
  <c r="L77" i="19"/>
  <c r="L65" i="19"/>
  <c r="L63" i="19"/>
  <c r="L51" i="19"/>
  <c r="L49" i="19"/>
  <c r="L37" i="19"/>
  <c r="L119" i="19"/>
  <c r="L35" i="19"/>
  <c r="L9" i="19"/>
  <c r="L147" i="19"/>
  <c r="L121" i="19"/>
  <c r="L23" i="19"/>
  <c r="K7" i="19"/>
  <c r="Q7" i="19" s="1"/>
  <c r="L149" i="19"/>
  <c r="L21" i="19"/>
  <c r="T6" i="12"/>
  <c r="S6" i="12"/>
  <c r="V6" i="12"/>
  <c r="T16" i="12"/>
  <c r="S16" i="12"/>
  <c r="V16" i="12"/>
  <c r="T23" i="12"/>
  <c r="S23" i="12"/>
  <c r="V23" i="12"/>
  <c r="V45" i="12"/>
  <c r="T45" i="12"/>
  <c r="S45" i="12"/>
  <c r="T8" i="12"/>
  <c r="V8" i="12"/>
  <c r="S8" i="12"/>
  <c r="T18" i="12"/>
  <c r="V18" i="12"/>
  <c r="S18" i="12"/>
  <c r="T25" i="12"/>
  <c r="S25" i="12"/>
  <c r="V25" i="12"/>
  <c r="T34" i="12"/>
  <c r="S34" i="12"/>
  <c r="V34" i="12"/>
  <c r="T38" i="12"/>
  <c r="S38" i="12"/>
  <c r="V38" i="12"/>
  <c r="V43" i="12"/>
  <c r="T43" i="12"/>
  <c r="S43" i="12"/>
  <c r="V7" i="12"/>
  <c r="T7" i="12"/>
  <c r="S7" i="12"/>
  <c r="T15" i="12"/>
  <c r="S15" i="12"/>
  <c r="V15" i="12"/>
  <c r="T24" i="12"/>
  <c r="V24" i="12"/>
  <c r="S24" i="12"/>
  <c r="V53" i="12"/>
  <c r="T53" i="12"/>
  <c r="S53" i="12"/>
  <c r="T9" i="12"/>
  <c r="S9" i="12"/>
  <c r="V9" i="12"/>
  <c r="T17" i="12"/>
  <c r="S17" i="12"/>
  <c r="V17" i="12"/>
  <c r="T26" i="12"/>
  <c r="S26" i="12"/>
  <c r="V26" i="12"/>
  <c r="T32" i="12"/>
  <c r="S32" i="12"/>
  <c r="V32" i="12"/>
  <c r="T36" i="12"/>
  <c r="S36" i="12"/>
  <c r="V36" i="12"/>
  <c r="V51" i="12"/>
  <c r="T51" i="12"/>
  <c r="S51" i="12"/>
  <c r="S14" i="12"/>
  <c r="V14" i="12"/>
  <c r="T14" i="12"/>
  <c r="T19" i="12"/>
  <c r="S19" i="12"/>
  <c r="V19" i="12"/>
  <c r="T28" i="12"/>
  <c r="S28" i="12"/>
  <c r="V28" i="12"/>
  <c r="V49" i="12"/>
  <c r="T49" i="12"/>
  <c r="S49" i="12"/>
  <c r="T11" i="12"/>
  <c r="S11" i="12"/>
  <c r="V11" i="12"/>
  <c r="T21" i="12"/>
  <c r="S21" i="12"/>
  <c r="V21" i="12"/>
  <c r="T30" i="12"/>
  <c r="S30" i="12"/>
  <c r="V30" i="12"/>
  <c r="T33" i="12"/>
  <c r="S33" i="12"/>
  <c r="V33" i="12"/>
  <c r="T37" i="12"/>
  <c r="S37" i="12"/>
  <c r="V37" i="12"/>
  <c r="V47" i="12"/>
  <c r="T47" i="12"/>
  <c r="S47" i="12"/>
  <c r="V13" i="12"/>
  <c r="T13" i="12"/>
  <c r="S13" i="12"/>
  <c r="S12" i="12"/>
  <c r="V12" i="12"/>
  <c r="T12" i="12"/>
  <c r="T40" i="12"/>
  <c r="S40" i="12"/>
  <c r="V40" i="12"/>
  <c r="T42" i="12"/>
  <c r="S42" i="12"/>
  <c r="V42" i="12"/>
  <c r="T44" i="12"/>
  <c r="S44" i="12"/>
  <c r="V44" i="12"/>
  <c r="T46" i="12"/>
  <c r="S46" i="12"/>
  <c r="V46" i="12"/>
  <c r="T48" i="12"/>
  <c r="S48" i="12"/>
  <c r="V48" i="12"/>
  <c r="T50" i="12"/>
  <c r="S50" i="12"/>
  <c r="V50" i="12"/>
  <c r="T52" i="12"/>
  <c r="S52" i="12"/>
  <c r="V52" i="12"/>
  <c r="T54" i="12"/>
  <c r="S54" i="12"/>
  <c r="V54" i="12"/>
  <c r="T56" i="12"/>
  <c r="S56" i="12"/>
  <c r="V56" i="12"/>
  <c r="S45" i="6"/>
  <c r="R45" i="6"/>
  <c r="Q45" i="6"/>
  <c r="R15" i="6"/>
  <c r="Q15" i="6"/>
  <c r="S15" i="6"/>
  <c r="R7" i="6"/>
  <c r="Q7" i="6"/>
  <c r="S7" i="6"/>
  <c r="M48" i="5"/>
  <c r="L48" i="5"/>
  <c r="I48" i="5"/>
  <c r="K48" i="5"/>
  <c r="J48" i="5"/>
  <c r="W32" i="5"/>
  <c r="U32" i="5"/>
  <c r="T32" i="5"/>
  <c r="S32" i="5"/>
  <c r="V32" i="5"/>
  <c r="I30" i="5"/>
  <c r="K30" i="5"/>
  <c r="L30" i="5"/>
  <c r="J30" i="5"/>
  <c r="M30" i="5"/>
  <c r="V21" i="5"/>
  <c r="T21" i="5"/>
  <c r="U21" i="5"/>
  <c r="S21" i="5"/>
  <c r="W21" i="5"/>
  <c r="J11" i="5"/>
  <c r="I11" i="5"/>
  <c r="L11" i="5"/>
  <c r="M11" i="5"/>
  <c r="K11" i="5"/>
  <c r="T9" i="5"/>
  <c r="S9" i="5"/>
  <c r="W9" i="5"/>
  <c r="V9" i="5"/>
  <c r="U9" i="5"/>
  <c r="F196" i="3"/>
  <c r="F195" i="3"/>
  <c r="F194" i="3"/>
  <c r="F193" i="3"/>
  <c r="F192" i="3"/>
  <c r="F191" i="3"/>
  <c r="F190" i="3"/>
  <c r="F189" i="3"/>
  <c r="F188" i="3"/>
  <c r="F187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K55" i="3"/>
  <c r="J55" i="3"/>
  <c r="K47" i="3"/>
  <c r="J47" i="3"/>
  <c r="F68" i="2"/>
  <c r="F67" i="2"/>
  <c r="F119" i="3"/>
  <c r="F115" i="3"/>
  <c r="E120" i="3"/>
  <c r="E114" i="3"/>
  <c r="T20" i="12"/>
  <c r="V20" i="12"/>
  <c r="S20" i="12"/>
  <c r="T10" i="12"/>
  <c r="V10" i="12"/>
  <c r="S10" i="12"/>
  <c r="R46" i="6"/>
  <c r="Q46" i="6"/>
  <c r="S46" i="6"/>
  <c r="Q41" i="6"/>
  <c r="S41" i="6"/>
  <c r="R41" i="6"/>
  <c r="K29" i="6"/>
  <c r="J29" i="6"/>
  <c r="I29" i="6"/>
  <c r="S21" i="6"/>
  <c r="R21" i="6"/>
  <c r="Q21" i="6"/>
  <c r="Q19" i="6"/>
  <c r="S19" i="6"/>
  <c r="R19" i="6"/>
  <c r="Q27" i="6"/>
  <c r="S27" i="6"/>
  <c r="R27" i="6"/>
  <c r="Q35" i="6"/>
  <c r="S35" i="6"/>
  <c r="R35" i="6"/>
  <c r="Q43" i="6"/>
  <c r="S43" i="6"/>
  <c r="R43" i="6"/>
  <c r="Q51" i="6"/>
  <c r="S51" i="6"/>
  <c r="R51" i="6"/>
  <c r="S13" i="6"/>
  <c r="R13" i="6"/>
  <c r="Q13" i="6"/>
  <c r="S20" i="6"/>
  <c r="R20" i="6"/>
  <c r="Q20" i="6"/>
  <c r="S28" i="6"/>
  <c r="R28" i="6"/>
  <c r="Q28" i="6"/>
  <c r="S36" i="6"/>
  <c r="R36" i="6"/>
  <c r="Q36" i="6"/>
  <c r="S44" i="6"/>
  <c r="Q44" i="6"/>
  <c r="R44" i="6"/>
  <c r="S52" i="6"/>
  <c r="R52" i="6"/>
  <c r="Q52" i="6"/>
  <c r="S8" i="6"/>
  <c r="Q8" i="6"/>
  <c r="R8" i="6"/>
  <c r="S16" i="6"/>
  <c r="Q16" i="6"/>
  <c r="R16" i="6"/>
  <c r="S23" i="6"/>
  <c r="Q23" i="6"/>
  <c r="R23" i="6"/>
  <c r="S31" i="6"/>
  <c r="Q31" i="6"/>
  <c r="R31" i="6"/>
  <c r="S39" i="6"/>
  <c r="Q39" i="6"/>
  <c r="R39" i="6"/>
  <c r="S47" i="6"/>
  <c r="Q47" i="6"/>
  <c r="R47" i="6"/>
  <c r="R9" i="6"/>
  <c r="S9" i="6"/>
  <c r="Q9" i="6"/>
  <c r="R24" i="6"/>
  <c r="S24" i="6"/>
  <c r="Q24" i="6"/>
  <c r="R32" i="6"/>
  <c r="S32" i="6"/>
  <c r="Q32" i="6"/>
  <c r="R40" i="6"/>
  <c r="S40" i="6"/>
  <c r="Q40" i="6"/>
  <c r="R48" i="6"/>
  <c r="S48" i="6"/>
  <c r="Q48" i="6"/>
  <c r="R11" i="6"/>
  <c r="Q11" i="6"/>
  <c r="S11" i="6"/>
  <c r="R18" i="6"/>
  <c r="Q18" i="6"/>
  <c r="S18" i="6"/>
  <c r="R26" i="6"/>
  <c r="Q26" i="6"/>
  <c r="S26" i="6"/>
  <c r="R34" i="6"/>
  <c r="Q34" i="6"/>
  <c r="S34" i="6"/>
  <c r="R42" i="6"/>
  <c r="Q42" i="6"/>
  <c r="S42" i="6"/>
  <c r="R50" i="6"/>
  <c r="Q50" i="6"/>
  <c r="S50" i="6"/>
  <c r="S52" i="5"/>
  <c r="U52" i="5"/>
  <c r="W52" i="5"/>
  <c r="V52" i="5"/>
  <c r="T52" i="5"/>
  <c r="I38" i="5"/>
  <c r="K38" i="5"/>
  <c r="M38" i="5"/>
  <c r="L38" i="5"/>
  <c r="J38" i="5"/>
  <c r="K36" i="5"/>
  <c r="I36" i="5"/>
  <c r="M36" i="5"/>
  <c r="L36" i="5"/>
  <c r="J36" i="5"/>
  <c r="W24" i="5"/>
  <c r="U24" i="5"/>
  <c r="V24" i="5"/>
  <c r="T24" i="5"/>
  <c r="S24" i="5"/>
  <c r="I22" i="5"/>
  <c r="K22" i="5"/>
  <c r="M22" i="5"/>
  <c r="L22" i="5"/>
  <c r="J22" i="5"/>
  <c r="K17" i="5"/>
  <c r="J17" i="5"/>
  <c r="I17" i="5"/>
  <c r="M17" i="5"/>
  <c r="L17" i="5"/>
  <c r="K14" i="5"/>
  <c r="J14" i="5"/>
  <c r="I14" i="5"/>
  <c r="M14" i="5"/>
  <c r="L14" i="5"/>
  <c r="U12" i="5"/>
  <c r="T12" i="5"/>
  <c r="S12" i="5"/>
  <c r="W12" i="5"/>
  <c r="V12" i="5"/>
  <c r="L21" i="5"/>
  <c r="I21" i="5"/>
  <c r="M21" i="5"/>
  <c r="K21" i="5"/>
  <c r="J21" i="5"/>
  <c r="L29" i="5"/>
  <c r="M29" i="5"/>
  <c r="K29" i="5"/>
  <c r="J29" i="5"/>
  <c r="I29" i="5"/>
  <c r="L37" i="5"/>
  <c r="J37" i="5"/>
  <c r="M37" i="5"/>
  <c r="I37" i="5"/>
  <c r="K37" i="5"/>
  <c r="L45" i="5"/>
  <c r="K45" i="5"/>
  <c r="J45" i="5"/>
  <c r="I45" i="5"/>
  <c r="M45" i="5"/>
  <c r="K44" i="5"/>
  <c r="I44" i="5"/>
  <c r="M44" i="5"/>
  <c r="L44" i="5"/>
  <c r="J44" i="5"/>
  <c r="K52" i="5"/>
  <c r="I52" i="5"/>
  <c r="M52" i="5"/>
  <c r="L52" i="5"/>
  <c r="J52" i="5"/>
  <c r="J25" i="5"/>
  <c r="L25" i="5"/>
  <c r="M25" i="5"/>
  <c r="K25" i="5"/>
  <c r="I25" i="5"/>
  <c r="J33" i="5"/>
  <c r="L33" i="5"/>
  <c r="M33" i="5"/>
  <c r="K33" i="5"/>
  <c r="I33" i="5"/>
  <c r="J41" i="5"/>
  <c r="L41" i="5"/>
  <c r="M41" i="5"/>
  <c r="K41" i="5"/>
  <c r="I41" i="5"/>
  <c r="J49" i="5"/>
  <c r="L49" i="5"/>
  <c r="K49" i="5"/>
  <c r="M49" i="5"/>
  <c r="I49" i="5"/>
  <c r="J27" i="5"/>
  <c r="K27" i="5"/>
  <c r="I27" i="5"/>
  <c r="M27" i="5"/>
  <c r="L27" i="5"/>
  <c r="J35" i="5"/>
  <c r="I35" i="5"/>
  <c r="L35" i="5"/>
  <c r="M35" i="5"/>
  <c r="K35" i="5"/>
  <c r="M43" i="5"/>
  <c r="J43" i="5"/>
  <c r="K43" i="5"/>
  <c r="L43" i="5"/>
  <c r="I43" i="5"/>
  <c r="M51" i="5"/>
  <c r="J51" i="5"/>
  <c r="L51" i="5"/>
  <c r="K51" i="5"/>
  <c r="I51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J48" i="3"/>
  <c r="K48" i="3"/>
  <c r="J40" i="3"/>
  <c r="K40" i="3"/>
  <c r="L39" i="3"/>
  <c r="K39" i="3"/>
  <c r="J39" i="3"/>
  <c r="L38" i="3"/>
  <c r="J38" i="3"/>
  <c r="K38" i="3"/>
  <c r="L37" i="3"/>
  <c r="J37" i="3"/>
  <c r="K37" i="3"/>
  <c r="L36" i="3"/>
  <c r="J36" i="3"/>
  <c r="K36" i="3"/>
  <c r="L35" i="3"/>
  <c r="J35" i="3"/>
  <c r="K35" i="3"/>
  <c r="L34" i="3"/>
  <c r="K34" i="3"/>
  <c r="J34" i="3"/>
  <c r="L33" i="3"/>
  <c r="J33" i="3"/>
  <c r="K33" i="3"/>
  <c r="L32" i="3"/>
  <c r="J32" i="3"/>
  <c r="K32" i="3"/>
  <c r="L31" i="3"/>
  <c r="J31" i="3"/>
  <c r="K31" i="3"/>
  <c r="L30" i="3"/>
  <c r="K30" i="3"/>
  <c r="J30" i="3"/>
  <c r="L29" i="3"/>
  <c r="J29" i="3"/>
  <c r="K29" i="3"/>
  <c r="L28" i="3"/>
  <c r="K28" i="3"/>
  <c r="J28" i="3"/>
  <c r="L27" i="3"/>
  <c r="J27" i="3"/>
  <c r="K27" i="3"/>
  <c r="L26" i="3"/>
  <c r="K26" i="3"/>
  <c r="J26" i="3"/>
  <c r="L25" i="3"/>
  <c r="J25" i="3"/>
  <c r="K25" i="3"/>
  <c r="L24" i="3"/>
  <c r="J24" i="3"/>
  <c r="K24" i="3"/>
  <c r="L23" i="3"/>
  <c r="J23" i="3"/>
  <c r="K23" i="3"/>
  <c r="L22" i="3"/>
  <c r="K22" i="3"/>
  <c r="J22" i="3"/>
  <c r="L21" i="3"/>
  <c r="J21" i="3"/>
  <c r="K21" i="3"/>
  <c r="L20" i="3"/>
  <c r="J20" i="3"/>
  <c r="K20" i="3"/>
  <c r="L19" i="3"/>
  <c r="K19" i="3"/>
  <c r="J19" i="3"/>
  <c r="L18" i="3"/>
  <c r="J18" i="3"/>
  <c r="K18" i="3"/>
  <c r="L17" i="3"/>
  <c r="K17" i="3"/>
  <c r="J17" i="3"/>
  <c r="L16" i="3"/>
  <c r="J16" i="3"/>
  <c r="K16" i="3"/>
  <c r="L15" i="3"/>
  <c r="J15" i="3"/>
  <c r="K15" i="3"/>
  <c r="L14" i="3"/>
  <c r="J14" i="3"/>
  <c r="K14" i="3"/>
  <c r="L13" i="3"/>
  <c r="K13" i="3"/>
  <c r="J13" i="3"/>
  <c r="L12" i="3"/>
  <c r="J12" i="3"/>
  <c r="K12" i="3"/>
  <c r="L11" i="3"/>
  <c r="J11" i="3"/>
  <c r="K11" i="3"/>
  <c r="L10" i="3"/>
  <c r="K10" i="3"/>
  <c r="J10" i="3"/>
  <c r="L9" i="3"/>
  <c r="J9" i="3"/>
  <c r="K9" i="3"/>
  <c r="L8" i="3"/>
  <c r="J8" i="3"/>
  <c r="K8" i="3"/>
  <c r="L7" i="3"/>
  <c r="K7" i="3"/>
  <c r="J7" i="3"/>
  <c r="L73" i="2"/>
  <c r="K73" i="2"/>
  <c r="J73" i="2"/>
  <c r="L72" i="2"/>
  <c r="J72" i="2"/>
  <c r="K72" i="2"/>
  <c r="E68" i="2"/>
  <c r="E67" i="2"/>
  <c r="J41" i="2"/>
  <c r="K41" i="2"/>
  <c r="L40" i="2"/>
  <c r="K40" i="2"/>
  <c r="J40" i="2"/>
  <c r="I43" i="2"/>
  <c r="L39" i="2"/>
  <c r="I42" i="2"/>
  <c r="J39" i="2"/>
  <c r="K39" i="2"/>
  <c r="L38" i="2"/>
  <c r="K38" i="2"/>
  <c r="J38" i="2"/>
  <c r="L37" i="2"/>
  <c r="J37" i="2"/>
  <c r="K37" i="2"/>
  <c r="L36" i="2"/>
  <c r="J36" i="2"/>
  <c r="K36" i="2"/>
  <c r="L35" i="2"/>
  <c r="K35" i="2"/>
  <c r="J35" i="2"/>
  <c r="L34" i="2"/>
  <c r="J34" i="2"/>
  <c r="K34" i="2"/>
  <c r="L33" i="2"/>
  <c r="K33" i="2"/>
  <c r="J33" i="2"/>
  <c r="L32" i="2"/>
  <c r="J32" i="2"/>
  <c r="K32" i="2"/>
  <c r="J20" i="2"/>
  <c r="K20" i="2"/>
  <c r="F118" i="3"/>
  <c r="F113" i="3"/>
  <c r="E118" i="3"/>
  <c r="E115" i="3"/>
  <c r="V55" i="12"/>
  <c r="T55" i="12"/>
  <c r="S55" i="12"/>
  <c r="T35" i="12"/>
  <c r="S35" i="12"/>
  <c r="V35" i="12"/>
  <c r="T29" i="12"/>
  <c r="S29" i="12"/>
  <c r="V29" i="12"/>
  <c r="J46" i="6"/>
  <c r="I46" i="6"/>
  <c r="K46" i="6"/>
  <c r="I41" i="6"/>
  <c r="K41" i="6"/>
  <c r="J41" i="6"/>
  <c r="Q33" i="6"/>
  <c r="S33" i="6"/>
  <c r="R33" i="6"/>
  <c r="K21" i="6"/>
  <c r="J21" i="6"/>
  <c r="I21" i="6"/>
  <c r="J7" i="6"/>
  <c r="I7" i="6"/>
  <c r="K7" i="6"/>
  <c r="W38" i="5"/>
  <c r="V38" i="5"/>
  <c r="S38" i="5"/>
  <c r="T38" i="5"/>
  <c r="U38" i="5"/>
  <c r="M34" i="5"/>
  <c r="K34" i="5"/>
  <c r="I34" i="5"/>
  <c r="L34" i="5"/>
  <c r="J34" i="5"/>
  <c r="S28" i="5"/>
  <c r="U28" i="5"/>
  <c r="W28" i="5"/>
  <c r="V28" i="5"/>
  <c r="T28" i="5"/>
  <c r="L23" i="5"/>
  <c r="J23" i="5"/>
  <c r="K23" i="5"/>
  <c r="M23" i="5"/>
  <c r="I23" i="5"/>
  <c r="M18" i="5"/>
  <c r="J18" i="5"/>
  <c r="L18" i="5"/>
  <c r="I18" i="5"/>
  <c r="K18" i="5"/>
  <c r="M15" i="5"/>
  <c r="L15" i="5"/>
  <c r="I15" i="5"/>
  <c r="K15" i="5"/>
  <c r="J15" i="5"/>
  <c r="W13" i="5"/>
  <c r="V13" i="5"/>
  <c r="S13" i="5"/>
  <c r="U13" i="5"/>
  <c r="T13" i="5"/>
  <c r="I7" i="5"/>
  <c r="M7" i="5"/>
  <c r="L7" i="5"/>
  <c r="K7" i="5"/>
  <c r="J7" i="5"/>
  <c r="K59" i="3"/>
  <c r="J59" i="3"/>
  <c r="K51" i="3"/>
  <c r="J51" i="3"/>
  <c r="J43" i="3"/>
  <c r="K43" i="3"/>
  <c r="F43" i="2"/>
  <c r="F42" i="2"/>
  <c r="J98" i="3"/>
  <c r="L98" i="3"/>
  <c r="K98" i="3"/>
  <c r="J93" i="3"/>
  <c r="L93" i="3"/>
  <c r="K93" i="3"/>
  <c r="J91" i="3"/>
  <c r="L91" i="3"/>
  <c r="K91" i="3"/>
  <c r="J88" i="3"/>
  <c r="L88" i="3"/>
  <c r="K88" i="3"/>
  <c r="J85" i="3"/>
  <c r="L85" i="3"/>
  <c r="K85" i="3"/>
  <c r="J82" i="3"/>
  <c r="L82" i="3"/>
  <c r="K82" i="3"/>
  <c r="F123" i="3"/>
  <c r="F117" i="3"/>
  <c r="E122" i="3"/>
  <c r="E116" i="3"/>
  <c r="J22" i="6"/>
  <c r="I22" i="6"/>
  <c r="K22" i="6"/>
  <c r="I17" i="6"/>
  <c r="K17" i="6"/>
  <c r="J17" i="6"/>
  <c r="I46" i="5"/>
  <c r="K46" i="5"/>
  <c r="L46" i="5"/>
  <c r="J46" i="5"/>
  <c r="M46" i="5"/>
  <c r="S44" i="5"/>
  <c r="U44" i="5"/>
  <c r="W44" i="5"/>
  <c r="V44" i="5"/>
  <c r="T44" i="5"/>
  <c r="U34" i="5"/>
  <c r="S34" i="5"/>
  <c r="W34" i="5"/>
  <c r="V34" i="5"/>
  <c r="T34" i="5"/>
  <c r="M26" i="5"/>
  <c r="K26" i="5"/>
  <c r="I26" i="5"/>
  <c r="L26" i="5"/>
  <c r="J26" i="5"/>
  <c r="S20" i="5"/>
  <c r="U20" i="5"/>
  <c r="V20" i="5"/>
  <c r="W20" i="5"/>
  <c r="T20" i="5"/>
  <c r="T19" i="5"/>
  <c r="W19" i="5"/>
  <c r="U19" i="5"/>
  <c r="V19" i="5"/>
  <c r="S19" i="5"/>
  <c r="W16" i="5"/>
  <c r="V16" i="5"/>
  <c r="S16" i="5"/>
  <c r="U16" i="5"/>
  <c r="T16" i="5"/>
  <c r="M10" i="5"/>
  <c r="K10" i="5"/>
  <c r="J10" i="5"/>
  <c r="L10" i="5"/>
  <c r="I10" i="5"/>
  <c r="T8" i="5"/>
  <c r="U8" i="5"/>
  <c r="W8" i="5"/>
  <c r="V8" i="5"/>
  <c r="S8" i="5"/>
  <c r="I196" i="3"/>
  <c r="K185" i="3"/>
  <c r="L185" i="3"/>
  <c r="J185" i="3"/>
  <c r="I195" i="3"/>
  <c r="L184" i="3"/>
  <c r="J184" i="3"/>
  <c r="K184" i="3"/>
  <c r="L183" i="3"/>
  <c r="J183" i="3"/>
  <c r="K183" i="3"/>
  <c r="I194" i="3"/>
  <c r="K182" i="3"/>
  <c r="I193" i="3"/>
  <c r="J182" i="3"/>
  <c r="L182" i="3"/>
  <c r="K181" i="3"/>
  <c r="L181" i="3"/>
  <c r="J181" i="3"/>
  <c r="I192" i="3"/>
  <c r="K180" i="3"/>
  <c r="J180" i="3"/>
  <c r="I191" i="3"/>
  <c r="L180" i="3"/>
  <c r="K179" i="3"/>
  <c r="I190" i="3"/>
  <c r="J179" i="3"/>
  <c r="L179" i="3"/>
  <c r="I189" i="3"/>
  <c r="L178" i="3"/>
  <c r="J178" i="3"/>
  <c r="K178" i="3"/>
  <c r="I188" i="3"/>
  <c r="L177" i="3"/>
  <c r="K177" i="3"/>
  <c r="J177" i="3"/>
  <c r="I187" i="3"/>
  <c r="J176" i="3"/>
  <c r="L176" i="3"/>
  <c r="K176" i="3"/>
  <c r="L175" i="3"/>
  <c r="J175" i="3"/>
  <c r="K175" i="3"/>
  <c r="I186" i="3"/>
  <c r="L174" i="3"/>
  <c r="K174" i="3"/>
  <c r="J174" i="3"/>
  <c r="L173" i="3"/>
  <c r="K173" i="3"/>
  <c r="J173" i="3"/>
  <c r="K172" i="3"/>
  <c r="J172" i="3"/>
  <c r="L172" i="3"/>
  <c r="J171" i="3"/>
  <c r="L171" i="3"/>
  <c r="K171" i="3"/>
  <c r="L170" i="3"/>
  <c r="K170" i="3"/>
  <c r="J170" i="3"/>
  <c r="L169" i="3"/>
  <c r="J169" i="3"/>
  <c r="K169" i="3"/>
  <c r="J168" i="3"/>
  <c r="L168" i="3"/>
  <c r="K168" i="3"/>
  <c r="L167" i="3"/>
  <c r="K167" i="3"/>
  <c r="J167" i="3"/>
  <c r="K166" i="3"/>
  <c r="L166" i="3"/>
  <c r="J166" i="3"/>
  <c r="K165" i="3"/>
  <c r="J165" i="3"/>
  <c r="L165" i="3"/>
  <c r="L164" i="3"/>
  <c r="J164" i="3"/>
  <c r="K164" i="3"/>
  <c r="L163" i="3"/>
  <c r="J163" i="3"/>
  <c r="K163" i="3"/>
  <c r="K162" i="3"/>
  <c r="J162" i="3"/>
  <c r="L162" i="3"/>
  <c r="K161" i="3"/>
  <c r="L161" i="3"/>
  <c r="J161" i="3"/>
  <c r="K160" i="3"/>
  <c r="J160" i="3"/>
  <c r="L160" i="3"/>
  <c r="L159" i="3"/>
  <c r="K159" i="3"/>
  <c r="J159" i="3"/>
  <c r="L158" i="3"/>
  <c r="J158" i="3"/>
  <c r="K158" i="3"/>
  <c r="L157" i="3"/>
  <c r="J157" i="3"/>
  <c r="K157" i="3"/>
  <c r="K156" i="3"/>
  <c r="J156" i="3"/>
  <c r="L156" i="3"/>
  <c r="L155" i="3"/>
  <c r="J155" i="3"/>
  <c r="K155" i="3"/>
  <c r="K154" i="3"/>
  <c r="J154" i="3"/>
  <c r="L154" i="3"/>
  <c r="K153" i="3"/>
  <c r="L153" i="3"/>
  <c r="J153" i="3"/>
  <c r="J145" i="3"/>
  <c r="L145" i="3"/>
  <c r="K145" i="3"/>
  <c r="J144" i="3"/>
  <c r="K144" i="3"/>
  <c r="L144" i="3"/>
  <c r="L143" i="3"/>
  <c r="K143" i="3"/>
  <c r="J143" i="3"/>
  <c r="L142" i="3"/>
  <c r="K142" i="3"/>
  <c r="J142" i="3"/>
  <c r="L141" i="3"/>
  <c r="J141" i="3"/>
  <c r="K141" i="3"/>
  <c r="J140" i="3"/>
  <c r="L140" i="3"/>
  <c r="K140" i="3"/>
  <c r="K139" i="3"/>
  <c r="J139" i="3"/>
  <c r="L139" i="3"/>
  <c r="L138" i="3"/>
  <c r="J138" i="3"/>
  <c r="K138" i="3"/>
  <c r="K137" i="3"/>
  <c r="J137" i="3"/>
  <c r="L137" i="3"/>
  <c r="J136" i="3"/>
  <c r="L136" i="3"/>
  <c r="K136" i="3"/>
  <c r="L135" i="3"/>
  <c r="J135" i="3"/>
  <c r="K135" i="3"/>
  <c r="J60" i="3"/>
  <c r="K60" i="3"/>
  <c r="K52" i="3"/>
  <c r="J52" i="3"/>
  <c r="J44" i="3"/>
  <c r="K44" i="3"/>
  <c r="J66" i="2"/>
  <c r="K66" i="2"/>
  <c r="L65" i="2"/>
  <c r="J65" i="2"/>
  <c r="K65" i="2"/>
  <c r="I68" i="2"/>
  <c r="I67" i="2"/>
  <c r="L64" i="2"/>
  <c r="K64" i="2"/>
  <c r="J64" i="2"/>
  <c r="K63" i="2"/>
  <c r="J63" i="2"/>
  <c r="L63" i="2"/>
  <c r="L62" i="2"/>
  <c r="K62" i="2"/>
  <c r="J62" i="2"/>
  <c r="J61" i="2"/>
  <c r="L61" i="2"/>
  <c r="K61" i="2"/>
  <c r="L60" i="2"/>
  <c r="K60" i="2"/>
  <c r="J60" i="2"/>
  <c r="L59" i="2"/>
  <c r="K59" i="2"/>
  <c r="J59" i="2"/>
  <c r="L58" i="2"/>
  <c r="J58" i="2"/>
  <c r="K58" i="2"/>
  <c r="J57" i="2"/>
  <c r="L57" i="2"/>
  <c r="K57" i="2"/>
  <c r="E43" i="2"/>
  <c r="E42" i="2"/>
  <c r="J16" i="2"/>
  <c r="K16" i="2"/>
  <c r="L15" i="2"/>
  <c r="J15" i="2"/>
  <c r="I18" i="2"/>
  <c r="K15" i="2"/>
  <c r="I17" i="2"/>
  <c r="L14" i="2"/>
  <c r="J14" i="2"/>
  <c r="K14" i="2"/>
  <c r="L13" i="2"/>
  <c r="J13" i="2"/>
  <c r="K13" i="2"/>
  <c r="L12" i="2"/>
  <c r="J12" i="2"/>
  <c r="K12" i="2"/>
  <c r="L11" i="2"/>
  <c r="J11" i="2"/>
  <c r="K11" i="2"/>
  <c r="L10" i="2"/>
  <c r="J10" i="2"/>
  <c r="K10" i="2"/>
  <c r="J9" i="2"/>
  <c r="L9" i="2"/>
  <c r="K9" i="2"/>
  <c r="L8" i="2"/>
  <c r="J8" i="2"/>
  <c r="K8" i="2"/>
  <c r="L7" i="2"/>
  <c r="J7" i="2"/>
  <c r="K7" i="2"/>
  <c r="J95" i="3"/>
  <c r="L95" i="3"/>
  <c r="K95" i="3"/>
  <c r="J87" i="3"/>
  <c r="L87" i="3"/>
  <c r="K87" i="3"/>
  <c r="J84" i="3"/>
  <c r="L84" i="3"/>
  <c r="K84" i="3"/>
  <c r="J80" i="3"/>
  <c r="L80" i="3"/>
  <c r="K80" i="3"/>
  <c r="J49" i="2"/>
  <c r="L49" i="2"/>
  <c r="K49" i="2"/>
  <c r="J47" i="2"/>
  <c r="L47" i="2"/>
  <c r="K47" i="2"/>
  <c r="F120" i="3"/>
  <c r="F114" i="3"/>
  <c r="E121" i="3"/>
  <c r="E117" i="3"/>
  <c r="H43" i="2"/>
  <c r="H42" i="2"/>
  <c r="N16" i="43"/>
  <c r="M16" i="43"/>
  <c r="L16" i="43"/>
  <c r="J16" i="43"/>
  <c r="I16" i="43"/>
  <c r="H16" i="43"/>
  <c r="O146" i="42"/>
  <c r="N146" i="42"/>
  <c r="T16" i="42"/>
  <c r="S16" i="42"/>
  <c r="R16" i="42"/>
  <c r="Q16" i="42"/>
  <c r="P16" i="42"/>
  <c r="J16" i="42"/>
  <c r="I16" i="42"/>
  <c r="H16" i="42"/>
  <c r="R16" i="43"/>
  <c r="Q16" i="43"/>
  <c r="P16" i="43"/>
  <c r="S16" i="43"/>
  <c r="T16" i="43"/>
  <c r="L16" i="42"/>
  <c r="N16" i="42"/>
  <c r="M16" i="42"/>
  <c r="I146" i="43"/>
  <c r="H146" i="43"/>
  <c r="K146" i="43" s="1"/>
  <c r="G146" i="43"/>
  <c r="H129" i="37"/>
  <c r="G129" i="37"/>
  <c r="I129" i="37"/>
  <c r="Q11" i="37"/>
  <c r="O11" i="37"/>
  <c r="T11" i="37"/>
  <c r="S11" i="37"/>
  <c r="R11" i="37"/>
  <c r="P11" i="37"/>
  <c r="M11" i="37"/>
  <c r="L11" i="37"/>
  <c r="K11" i="37"/>
  <c r="I11" i="37"/>
  <c r="G11" i="37"/>
  <c r="H11" i="37"/>
  <c r="L104" i="28"/>
  <c r="K104" i="28"/>
  <c r="M104" i="28"/>
  <c r="J104" i="28"/>
  <c r="L34" i="28"/>
  <c r="M34" i="28"/>
  <c r="J34" i="28"/>
  <c r="I34" i="26"/>
  <c r="K34" i="26"/>
  <c r="J34" i="26"/>
  <c r="K90" i="27"/>
  <c r="K20" i="26"/>
  <c r="J20" i="26"/>
  <c r="I20" i="26"/>
  <c r="K48" i="26"/>
  <c r="J48" i="26"/>
  <c r="I48" i="26"/>
  <c r="J118" i="26"/>
  <c r="I118" i="26"/>
  <c r="K118" i="26"/>
  <c r="I76" i="28"/>
  <c r="M76" i="28"/>
  <c r="J76" i="28"/>
  <c r="L76" i="28"/>
  <c r="K76" i="28"/>
  <c r="J146" i="27"/>
  <c r="I146" i="27"/>
  <c r="K146" i="27"/>
  <c r="I36" i="21"/>
  <c r="H36" i="21"/>
  <c r="I64" i="21"/>
  <c r="H64" i="21"/>
  <c r="I22" i="21"/>
  <c r="H22" i="21"/>
  <c r="P21" i="19"/>
  <c r="R21" i="19"/>
  <c r="L91" i="22"/>
  <c r="K91" i="22"/>
  <c r="J91" i="22"/>
  <c r="P9" i="19"/>
  <c r="R9" i="19"/>
  <c r="P23" i="19"/>
  <c r="R23" i="19"/>
  <c r="R104" i="18"/>
  <c r="Q104" i="18"/>
  <c r="Y8" i="18"/>
  <c r="J146" i="18"/>
  <c r="I146" i="18"/>
  <c r="R8" i="18"/>
  <c r="Q8" i="18"/>
  <c r="W9" i="16"/>
  <c r="V9" i="16"/>
  <c r="U9" i="16"/>
  <c r="Y120" i="18"/>
  <c r="X120" i="18"/>
  <c r="J104" i="18"/>
  <c r="I104" i="18"/>
  <c r="J63" i="19"/>
  <c r="J37" i="19"/>
  <c r="J9" i="19"/>
  <c r="R120" i="18"/>
  <c r="Q120" i="18"/>
  <c r="Y76" i="18"/>
  <c r="X76" i="18"/>
  <c r="J8" i="18"/>
  <c r="J35" i="19"/>
  <c r="Y146" i="18"/>
  <c r="J78" i="18"/>
  <c r="I78" i="18"/>
  <c r="P77" i="19"/>
  <c r="R77" i="19"/>
  <c r="R51" i="19"/>
  <c r="P51" i="19"/>
  <c r="R146" i="18"/>
  <c r="Q146" i="18"/>
  <c r="Y50" i="18"/>
  <c r="J34" i="18"/>
  <c r="J79" i="16"/>
  <c r="I79" i="16"/>
  <c r="M63" i="15"/>
  <c r="J63" i="15"/>
  <c r="I63" i="15"/>
  <c r="K63" i="15"/>
  <c r="J105" i="17"/>
  <c r="I105" i="17"/>
  <c r="K105" i="17"/>
  <c r="Y34" i="18"/>
  <c r="X34" i="18"/>
  <c r="J163" i="14"/>
  <c r="I163" i="14"/>
  <c r="J79" i="14"/>
  <c r="I79" i="14"/>
  <c r="R34" i="18"/>
  <c r="J63" i="16"/>
  <c r="I63" i="16"/>
  <c r="J23" i="14"/>
  <c r="I23" i="14"/>
  <c r="J91" i="19"/>
  <c r="J135" i="14"/>
  <c r="I135" i="14"/>
  <c r="J107" i="14"/>
  <c r="I107" i="14"/>
  <c r="J37" i="16"/>
  <c r="I37" i="16"/>
  <c r="J21" i="16"/>
  <c r="I21" i="16"/>
  <c r="J121" i="14"/>
  <c r="I121" i="14"/>
  <c r="J93" i="14"/>
  <c r="I93" i="14"/>
  <c r="J37" i="14"/>
  <c r="I37" i="14"/>
  <c r="V20" i="13"/>
  <c r="U20" i="13"/>
  <c r="W20" i="13"/>
  <c r="R78" i="18"/>
  <c r="Q78" i="18"/>
  <c r="K118" i="13"/>
  <c r="K62" i="13"/>
  <c r="P105" i="19"/>
  <c r="R105" i="19"/>
  <c r="K161" i="17"/>
  <c r="J161" i="17"/>
  <c r="I161" i="17"/>
  <c r="J105" i="19"/>
  <c r="J105" i="16"/>
  <c r="I105" i="16"/>
  <c r="J51" i="14"/>
  <c r="I51" i="14"/>
  <c r="K132" i="13"/>
  <c r="J120" i="18"/>
  <c r="J149" i="14"/>
  <c r="I149" i="14"/>
  <c r="K20" i="13"/>
  <c r="I20" i="13"/>
  <c r="L53" i="12"/>
  <c r="K53" i="12"/>
  <c r="J53" i="12"/>
  <c r="I53" i="12"/>
  <c r="L55" i="12"/>
  <c r="K55" i="12"/>
  <c r="I55" i="12"/>
  <c r="J55" i="12"/>
  <c r="J65" i="14"/>
  <c r="I65" i="14"/>
  <c r="L49" i="15"/>
  <c r="K49" i="15"/>
  <c r="I49" i="15"/>
  <c r="M49" i="15"/>
  <c r="J49" i="15"/>
  <c r="K149" i="16"/>
  <c r="K161" i="15"/>
  <c r="I161" i="15"/>
  <c r="M161" i="15"/>
  <c r="K85" i="16" l="1"/>
  <c r="I62" i="13"/>
  <c r="K10" i="16"/>
  <c r="J132" i="13"/>
  <c r="I34" i="28"/>
  <c r="W12" i="17"/>
  <c r="K26" i="16"/>
  <c r="K69" i="16"/>
  <c r="K129" i="16"/>
  <c r="K87" i="16"/>
  <c r="K130" i="16"/>
  <c r="K90" i="16"/>
  <c r="K31" i="16"/>
  <c r="K74" i="16"/>
  <c r="K126" i="16"/>
  <c r="K41" i="16"/>
  <c r="K101" i="16"/>
  <c r="K144" i="16"/>
  <c r="K144" i="17"/>
  <c r="K68" i="16"/>
  <c r="K111" i="16"/>
  <c r="K160" i="17"/>
  <c r="K145" i="41"/>
  <c r="G57" i="12"/>
  <c r="I57" i="12" s="1"/>
  <c r="K15" i="16"/>
  <c r="K53" i="16"/>
  <c r="K56" i="16"/>
  <c r="K108" i="16"/>
  <c r="K100" i="16"/>
  <c r="J161" i="15"/>
  <c r="K63" i="16"/>
  <c r="I90" i="27"/>
  <c r="G146" i="42"/>
  <c r="M146" i="42"/>
  <c r="W13" i="17"/>
  <c r="K27" i="16"/>
  <c r="K113" i="16"/>
  <c r="K39" i="16"/>
  <c r="K142" i="16"/>
  <c r="K57" i="16"/>
  <c r="K160" i="16"/>
  <c r="K24" i="16"/>
  <c r="K127" i="16"/>
  <c r="K19" i="16"/>
  <c r="K94" i="16"/>
  <c r="K62" i="17"/>
  <c r="K139" i="41"/>
  <c r="C57" i="12"/>
  <c r="K95" i="16"/>
  <c r="K12" i="16"/>
  <c r="K159" i="16"/>
  <c r="K67" i="16"/>
  <c r="K137" i="16"/>
  <c r="J118" i="13"/>
  <c r="K21" i="16"/>
  <c r="H146" i="42"/>
  <c r="K146" i="42" s="1"/>
  <c r="W10" i="17"/>
  <c r="W15" i="17"/>
  <c r="K52" i="16"/>
  <c r="K103" i="16"/>
  <c r="K155" i="16"/>
  <c r="K16" i="16"/>
  <c r="K61" i="16"/>
  <c r="K73" i="16"/>
  <c r="K116" i="16"/>
  <c r="K14" i="16"/>
  <c r="K109" i="16"/>
  <c r="K75" i="16"/>
  <c r="K57" i="17"/>
  <c r="K42" i="16"/>
  <c r="K145" i="16"/>
  <c r="K118" i="17"/>
  <c r="K143" i="41"/>
  <c r="K146" i="16"/>
  <c r="K33" i="16"/>
  <c r="N16" i="41"/>
  <c r="I146" i="42"/>
  <c r="W16" i="17"/>
  <c r="K34" i="16"/>
  <c r="K138" i="16"/>
  <c r="K96" i="16"/>
  <c r="K99" i="16"/>
  <c r="K40" i="16"/>
  <c r="K83" i="16"/>
  <c r="K143" i="16"/>
  <c r="K110" i="16"/>
  <c r="K153" i="16"/>
  <c r="K11" i="16"/>
  <c r="K76" i="16"/>
  <c r="K131" i="17"/>
  <c r="K137" i="41"/>
  <c r="K152" i="16"/>
  <c r="K43" i="16"/>
  <c r="I149" i="16"/>
  <c r="K79" i="16"/>
  <c r="L16" i="41"/>
  <c r="W18" i="17"/>
  <c r="K44" i="16"/>
  <c r="K139" i="16"/>
  <c r="K47" i="16"/>
  <c r="K151" i="16"/>
  <c r="K66" i="16"/>
  <c r="K58" i="16"/>
  <c r="K136" i="16"/>
  <c r="K25" i="16"/>
  <c r="K128" i="16"/>
  <c r="K144" i="41"/>
  <c r="K118" i="16"/>
  <c r="K156" i="16"/>
  <c r="K105" i="16"/>
  <c r="K37" i="16"/>
  <c r="W11" i="17"/>
  <c r="K60" i="16"/>
  <c r="K86" i="16"/>
  <c r="K20" i="16"/>
  <c r="K70" i="16"/>
  <c r="K122" i="16"/>
  <c r="K82" i="16"/>
  <c r="K18" i="16"/>
  <c r="K117" i="16"/>
  <c r="K32" i="16"/>
  <c r="K84" i="16"/>
  <c r="K126" i="17"/>
  <c r="K59" i="16"/>
  <c r="K138" i="41"/>
  <c r="K142" i="41"/>
  <c r="K131" i="16"/>
  <c r="K154" i="16"/>
  <c r="K38" i="16"/>
  <c r="K141" i="16"/>
  <c r="K54" i="16"/>
  <c r="K123" i="16"/>
  <c r="K62" i="16"/>
  <c r="K150" i="16"/>
  <c r="K17" i="16"/>
  <c r="K55" i="16"/>
  <c r="K124" i="16"/>
  <c r="K72" i="16"/>
  <c r="K88" i="16"/>
  <c r="K13" i="16"/>
  <c r="K98" i="16"/>
  <c r="K97" i="16"/>
  <c r="K28" i="16"/>
  <c r="K46" i="16"/>
  <c r="K81" i="16"/>
  <c r="K29" i="16"/>
  <c r="K80" i="16"/>
  <c r="K115" i="16"/>
  <c r="K157" i="16"/>
  <c r="K71" i="16"/>
  <c r="K132" i="16"/>
  <c r="K158" i="16"/>
  <c r="K45" i="16"/>
  <c r="K89" i="16"/>
  <c r="K140" i="16"/>
  <c r="K114" i="16"/>
  <c r="K153" i="17"/>
  <c r="K143" i="17"/>
  <c r="K12" i="17"/>
  <c r="K28" i="17"/>
  <c r="K71" i="17"/>
  <c r="K84" i="17"/>
  <c r="K48" i="17"/>
  <c r="K127" i="17"/>
  <c r="K97" i="17"/>
  <c r="K117" i="17"/>
  <c r="K16" i="17"/>
  <c r="K20" i="17"/>
  <c r="K58" i="17"/>
  <c r="F35" i="19"/>
  <c r="H35" i="19" s="1"/>
  <c r="H27" i="19"/>
  <c r="F9" i="19"/>
  <c r="H9" i="19" s="1"/>
  <c r="H10" i="19"/>
  <c r="F37" i="19"/>
  <c r="H37" i="19" s="1"/>
  <c r="H38" i="19"/>
  <c r="F63" i="19"/>
  <c r="H63" i="19" s="1"/>
  <c r="H55" i="19"/>
  <c r="F105" i="19"/>
  <c r="H105" i="19" s="1"/>
  <c r="H97" i="19"/>
  <c r="F91" i="19"/>
  <c r="H91" i="19" s="1"/>
  <c r="H83" i="19"/>
  <c r="L57" i="12"/>
  <c r="K57" i="12"/>
  <c r="J57" i="12"/>
  <c r="K17" i="2"/>
  <c r="J17" i="2"/>
  <c r="J18" i="2"/>
  <c r="K18" i="2"/>
  <c r="J69" i="2"/>
  <c r="K69" i="2"/>
  <c r="K70" i="2"/>
  <c r="J70" i="2"/>
  <c r="K67" i="2"/>
  <c r="J67" i="2"/>
  <c r="J68" i="2"/>
  <c r="L68" i="2"/>
  <c r="K68" i="2"/>
  <c r="L71" i="2"/>
  <c r="J71" i="2"/>
  <c r="K71" i="2"/>
  <c r="K186" i="3"/>
  <c r="J186" i="3"/>
  <c r="K197" i="3"/>
  <c r="J197" i="3"/>
  <c r="K198" i="3"/>
  <c r="J198" i="3"/>
  <c r="K187" i="3"/>
  <c r="J187" i="3"/>
  <c r="K199" i="3"/>
  <c r="J199" i="3"/>
  <c r="J188" i="3"/>
  <c r="K188" i="3"/>
  <c r="J200" i="3"/>
  <c r="K200" i="3"/>
  <c r="K189" i="3"/>
  <c r="J189" i="3"/>
  <c r="K201" i="3"/>
  <c r="J201" i="3"/>
  <c r="K190" i="3"/>
  <c r="J190" i="3"/>
  <c r="K191" i="3"/>
  <c r="J191" i="3"/>
  <c r="K202" i="3"/>
  <c r="J202" i="3"/>
  <c r="K192" i="3"/>
  <c r="J192" i="3"/>
  <c r="K203" i="3"/>
  <c r="J203" i="3"/>
  <c r="J193" i="3"/>
  <c r="K193" i="3"/>
  <c r="J204" i="3"/>
  <c r="K204" i="3"/>
  <c r="K194" i="3"/>
  <c r="J194" i="3"/>
  <c r="K205" i="3"/>
  <c r="J205" i="3"/>
  <c r="K206" i="3"/>
  <c r="J206" i="3"/>
  <c r="K195" i="3"/>
  <c r="J195" i="3"/>
  <c r="K207" i="3"/>
  <c r="J207" i="3"/>
  <c r="J196" i="3"/>
  <c r="K196" i="3"/>
  <c r="K44" i="2"/>
  <c r="J44" i="2"/>
  <c r="J45" i="2"/>
  <c r="K45" i="2"/>
  <c r="K42" i="2"/>
  <c r="J42" i="2"/>
  <c r="J43" i="2"/>
  <c r="K43" i="2"/>
  <c r="K46" i="2"/>
  <c r="J46" i="2"/>
  <c r="K161" i="19"/>
  <c r="Q161" i="19" s="1"/>
  <c r="K149" i="19"/>
  <c r="K147" i="19"/>
  <c r="K135" i="19"/>
  <c r="K133" i="19"/>
  <c r="K121" i="19"/>
  <c r="K119" i="19"/>
  <c r="K107" i="19"/>
  <c r="K93" i="19"/>
  <c r="Q85" i="19"/>
  <c r="K65" i="19"/>
  <c r="Q60" i="19"/>
  <c r="Q56" i="19"/>
  <c r="K63" i="19"/>
  <c r="Q47" i="19"/>
  <c r="Q43" i="19"/>
  <c r="K49" i="19"/>
  <c r="Q49" i="19" s="1"/>
  <c r="Q39" i="19"/>
  <c r="K37" i="19"/>
  <c r="Q31" i="19"/>
  <c r="K35" i="19"/>
  <c r="Q25" i="19"/>
  <c r="Q88" i="19"/>
  <c r="K79" i="19"/>
  <c r="K91" i="19"/>
  <c r="Q19" i="19"/>
  <c r="Q15" i="19"/>
  <c r="Q11" i="19"/>
  <c r="Q17" i="19"/>
  <c r="K124" i="3"/>
  <c r="J124" i="3"/>
  <c r="J113" i="3"/>
  <c r="K113" i="3"/>
  <c r="J125" i="3"/>
  <c r="K125" i="3"/>
  <c r="K114" i="3"/>
  <c r="J114" i="3"/>
  <c r="K126" i="3"/>
  <c r="J126" i="3"/>
  <c r="K115" i="3"/>
  <c r="J115" i="3"/>
  <c r="K127" i="3"/>
  <c r="J127" i="3"/>
  <c r="K116" i="3"/>
  <c r="J116" i="3"/>
  <c r="J117" i="3"/>
  <c r="K117" i="3"/>
  <c r="K128" i="3"/>
  <c r="J128" i="3"/>
  <c r="J118" i="3"/>
  <c r="K118" i="3"/>
  <c r="J129" i="3"/>
  <c r="K129" i="3"/>
  <c r="K119" i="3"/>
  <c r="J119" i="3"/>
  <c r="K130" i="3"/>
  <c r="J130" i="3"/>
  <c r="K131" i="3"/>
  <c r="J131" i="3"/>
  <c r="K120" i="3"/>
  <c r="J120" i="3"/>
  <c r="K132" i="3"/>
  <c r="J132" i="3"/>
  <c r="J121" i="3"/>
  <c r="K121" i="3"/>
  <c r="J133" i="3"/>
  <c r="K133" i="3"/>
  <c r="K122" i="3"/>
  <c r="J122" i="3"/>
  <c r="K134" i="3"/>
  <c r="J134" i="3"/>
  <c r="K123" i="3"/>
  <c r="J123" i="3"/>
  <c r="T23" i="14"/>
  <c r="S23" i="14"/>
  <c r="V9" i="17"/>
  <c r="U9" i="17"/>
  <c r="W9" i="17"/>
  <c r="V21" i="17"/>
  <c r="U21" i="17"/>
  <c r="W21" i="17"/>
  <c r="I34" i="13"/>
  <c r="K34" i="13"/>
  <c r="J34" i="13"/>
  <c r="I146" i="13"/>
  <c r="K146" i="13"/>
  <c r="J146" i="13"/>
  <c r="K104" i="13"/>
  <c r="J104" i="13"/>
  <c r="I104" i="13"/>
  <c r="J54" i="12"/>
  <c r="L54" i="12"/>
  <c r="K54" i="12"/>
  <c r="I54" i="12"/>
  <c r="J56" i="12"/>
  <c r="L56" i="12"/>
  <c r="K56" i="12"/>
  <c r="I56" i="12"/>
  <c r="K90" i="13"/>
  <c r="I90" i="13"/>
  <c r="J90" i="13"/>
  <c r="J48" i="13"/>
  <c r="K48" i="13"/>
  <c r="I48" i="13"/>
  <c r="J160" i="13"/>
  <c r="I160" i="13"/>
  <c r="K160" i="13"/>
  <c r="X21" i="15"/>
  <c r="W21" i="15"/>
  <c r="Y21" i="15"/>
  <c r="J76" i="13"/>
  <c r="I76" i="13"/>
  <c r="K76" i="13"/>
  <c r="L91" i="15"/>
  <c r="I91" i="15"/>
  <c r="M91" i="15"/>
  <c r="K91" i="15"/>
  <c r="J91" i="15"/>
  <c r="J51" i="16"/>
  <c r="I51" i="16"/>
  <c r="K51" i="16"/>
  <c r="I77" i="16"/>
  <c r="K77" i="16"/>
  <c r="J77" i="16"/>
  <c r="M77" i="15"/>
  <c r="K77" i="15"/>
  <c r="J77" i="15"/>
  <c r="I77" i="15"/>
  <c r="L77" i="15"/>
  <c r="K35" i="16"/>
  <c r="J35" i="16"/>
  <c r="I35" i="16"/>
  <c r="I121" i="16"/>
  <c r="K121" i="16"/>
  <c r="J121" i="16"/>
  <c r="K147" i="16"/>
  <c r="J147" i="16"/>
  <c r="I147" i="16"/>
  <c r="I147" i="17"/>
  <c r="K147" i="17"/>
  <c r="J147" i="17"/>
  <c r="I121" i="17"/>
  <c r="K121" i="17"/>
  <c r="J121" i="17"/>
  <c r="K35" i="17"/>
  <c r="J35" i="17"/>
  <c r="I35" i="17"/>
  <c r="I77" i="17"/>
  <c r="K77" i="17"/>
  <c r="J77" i="17"/>
  <c r="J51" i="17"/>
  <c r="I51" i="17"/>
  <c r="K51" i="17"/>
  <c r="J119" i="17"/>
  <c r="I119" i="17"/>
  <c r="K119" i="17"/>
  <c r="K93" i="17"/>
  <c r="J93" i="17"/>
  <c r="I93" i="17"/>
  <c r="K133" i="17"/>
  <c r="J133" i="17"/>
  <c r="I133" i="17"/>
  <c r="I107" i="17"/>
  <c r="K107" i="17"/>
  <c r="J107" i="17"/>
  <c r="J149" i="17"/>
  <c r="I149" i="17"/>
  <c r="K149" i="17"/>
  <c r="I63" i="17"/>
  <c r="K63" i="17"/>
  <c r="J63" i="17"/>
  <c r="J37" i="17"/>
  <c r="I37" i="17"/>
  <c r="K37" i="17"/>
  <c r="K65" i="17"/>
  <c r="J65" i="17"/>
  <c r="I65" i="17"/>
  <c r="K21" i="15"/>
  <c r="J21" i="15"/>
  <c r="M21" i="15"/>
  <c r="L21" i="15"/>
  <c r="I21" i="15"/>
  <c r="K35" i="15"/>
  <c r="J35" i="15"/>
  <c r="M35" i="15"/>
  <c r="L35" i="15"/>
  <c r="I35" i="15"/>
  <c r="K147" i="15"/>
  <c r="J147" i="15"/>
  <c r="I147" i="15"/>
  <c r="M147" i="15"/>
  <c r="L147" i="15"/>
  <c r="W21" i="16"/>
  <c r="V21" i="16"/>
  <c r="U21" i="16"/>
  <c r="K107" i="16"/>
  <c r="J107" i="16"/>
  <c r="I107" i="16"/>
  <c r="K133" i="16"/>
  <c r="J133" i="16"/>
  <c r="I133" i="16"/>
  <c r="K21" i="17"/>
  <c r="J21" i="17"/>
  <c r="I21" i="17"/>
  <c r="K49" i="17"/>
  <c r="J49" i="17"/>
  <c r="I49" i="17"/>
  <c r="K135" i="17"/>
  <c r="J135" i="17"/>
  <c r="I135" i="17"/>
  <c r="X65" i="19"/>
  <c r="J133" i="15"/>
  <c r="I133" i="15"/>
  <c r="L133" i="15"/>
  <c r="K133" i="15"/>
  <c r="M133" i="15"/>
  <c r="K9" i="16"/>
  <c r="J9" i="16"/>
  <c r="I9" i="16"/>
  <c r="K65" i="16"/>
  <c r="J65" i="16"/>
  <c r="I65" i="16"/>
  <c r="J91" i="16"/>
  <c r="I91" i="16"/>
  <c r="K91" i="16"/>
  <c r="K79" i="17"/>
  <c r="J79" i="17"/>
  <c r="I79" i="17"/>
  <c r="I119" i="15"/>
  <c r="K119" i="15"/>
  <c r="J119" i="15"/>
  <c r="M119" i="15"/>
  <c r="L119" i="15"/>
  <c r="J23" i="16"/>
  <c r="I23" i="16"/>
  <c r="K23" i="16"/>
  <c r="I49" i="16"/>
  <c r="K49" i="16"/>
  <c r="J49" i="16"/>
  <c r="J135" i="16"/>
  <c r="I135" i="16"/>
  <c r="K135" i="16"/>
  <c r="I161" i="16"/>
  <c r="K161" i="16"/>
  <c r="J161" i="16"/>
  <c r="K9" i="17"/>
  <c r="J9" i="17"/>
  <c r="I9" i="17"/>
  <c r="X161" i="19"/>
  <c r="X135" i="19"/>
  <c r="X133" i="19"/>
  <c r="X107" i="19"/>
  <c r="X105" i="19"/>
  <c r="X79" i="19"/>
  <c r="X149" i="19"/>
  <c r="X147" i="19"/>
  <c r="X121" i="19"/>
  <c r="X119" i="19"/>
  <c r="X91" i="19"/>
  <c r="X63" i="19"/>
  <c r="X37" i="19"/>
  <c r="X9" i="19"/>
  <c r="X93" i="19"/>
  <c r="X35" i="19"/>
  <c r="X77" i="19"/>
  <c r="X51" i="19"/>
  <c r="X21" i="19"/>
  <c r="T7" i="19"/>
  <c r="Z7" i="19"/>
  <c r="X49" i="19"/>
  <c r="X23" i="19"/>
  <c r="M105" i="15"/>
  <c r="J105" i="15"/>
  <c r="I105" i="15"/>
  <c r="L105" i="15"/>
  <c r="K105" i="15"/>
  <c r="I93" i="16"/>
  <c r="K93" i="16"/>
  <c r="J93" i="16"/>
  <c r="J119" i="16"/>
  <c r="I119" i="16"/>
  <c r="K119" i="16"/>
  <c r="I23" i="17"/>
  <c r="K23" i="17"/>
  <c r="J23" i="17"/>
  <c r="K91" i="17"/>
  <c r="J91" i="17"/>
  <c r="I91" i="17"/>
  <c r="I20" i="18"/>
  <c r="J20" i="18"/>
  <c r="Q20" i="18"/>
  <c r="R20" i="18"/>
  <c r="X36" i="18"/>
  <c r="Y36" i="18"/>
  <c r="X62" i="18"/>
  <c r="Y62" i="18"/>
  <c r="I106" i="18"/>
  <c r="J106" i="18"/>
  <c r="R106" i="18"/>
  <c r="Q106" i="18"/>
  <c r="I132" i="18"/>
  <c r="J132" i="18"/>
  <c r="Q132" i="18"/>
  <c r="R132" i="18"/>
  <c r="Y148" i="18"/>
  <c r="X148" i="18"/>
  <c r="H21" i="19"/>
  <c r="J21" i="19"/>
  <c r="R35" i="19"/>
  <c r="Q35" i="19"/>
  <c r="P35" i="19"/>
  <c r="J51" i="19"/>
  <c r="H51" i="19"/>
  <c r="R65" i="19"/>
  <c r="Q65" i="19"/>
  <c r="P65" i="19"/>
  <c r="J77" i="19"/>
  <c r="H77" i="19"/>
  <c r="J36" i="18"/>
  <c r="I36" i="18"/>
  <c r="R36" i="18"/>
  <c r="Q36" i="18"/>
  <c r="J62" i="18"/>
  <c r="I62" i="18"/>
  <c r="R62" i="18"/>
  <c r="Q62" i="18"/>
  <c r="Y78" i="18"/>
  <c r="X78" i="18"/>
  <c r="X104" i="18"/>
  <c r="Y104" i="18"/>
  <c r="J148" i="18"/>
  <c r="I148" i="18"/>
  <c r="R148" i="18"/>
  <c r="Q148" i="18"/>
  <c r="J50" i="18"/>
  <c r="I50" i="18"/>
  <c r="R50" i="18"/>
  <c r="Q50" i="18"/>
  <c r="J76" i="18"/>
  <c r="I76" i="18"/>
  <c r="R76" i="18"/>
  <c r="Q76" i="18"/>
  <c r="Y92" i="18"/>
  <c r="X92" i="18"/>
  <c r="Y118" i="18"/>
  <c r="X118" i="18"/>
  <c r="Q149" i="19"/>
  <c r="P149" i="19"/>
  <c r="R149" i="19"/>
  <c r="Q147" i="19"/>
  <c r="R147" i="19"/>
  <c r="P147" i="19"/>
  <c r="Q121" i="19"/>
  <c r="P121" i="19"/>
  <c r="R121" i="19"/>
  <c r="Q119" i="19"/>
  <c r="R119" i="19"/>
  <c r="P119" i="19"/>
  <c r="Q91" i="19"/>
  <c r="P91" i="19"/>
  <c r="R91" i="19"/>
  <c r="P161" i="19"/>
  <c r="R161" i="19"/>
  <c r="Q135" i="19"/>
  <c r="R135" i="19"/>
  <c r="P135" i="19"/>
  <c r="Q133" i="19"/>
  <c r="P133" i="19"/>
  <c r="R133" i="19"/>
  <c r="Q107" i="19"/>
  <c r="R107" i="19"/>
  <c r="P107" i="19"/>
  <c r="R37" i="19"/>
  <c r="Q37" i="19"/>
  <c r="P37" i="19"/>
  <c r="J49" i="19"/>
  <c r="H49" i="19"/>
  <c r="R63" i="19"/>
  <c r="Q63" i="19"/>
  <c r="P63" i="19"/>
  <c r="Q93" i="19"/>
  <c r="P93" i="19"/>
  <c r="R93" i="19"/>
  <c r="X22" i="18"/>
  <c r="Y22" i="18"/>
  <c r="Y48" i="18"/>
  <c r="X48" i="18"/>
  <c r="I92" i="18"/>
  <c r="J92" i="18"/>
  <c r="Q92" i="18"/>
  <c r="R92" i="18"/>
  <c r="J118" i="18"/>
  <c r="I118" i="18"/>
  <c r="R118" i="18"/>
  <c r="Q118" i="18"/>
  <c r="X134" i="18"/>
  <c r="Y134" i="18"/>
  <c r="Y160" i="18"/>
  <c r="X160" i="18"/>
  <c r="E161" i="19"/>
  <c r="E149" i="19"/>
  <c r="E147" i="19"/>
  <c r="E135" i="19"/>
  <c r="E133" i="19"/>
  <c r="E121" i="19"/>
  <c r="E119" i="19"/>
  <c r="E107" i="19"/>
  <c r="E105" i="19"/>
  <c r="E79" i="19"/>
  <c r="E77" i="19"/>
  <c r="E65" i="19"/>
  <c r="E63" i="19"/>
  <c r="E51" i="19"/>
  <c r="E49" i="19"/>
  <c r="E37" i="19"/>
  <c r="E91" i="19"/>
  <c r="E21" i="19"/>
  <c r="E23" i="19"/>
  <c r="E93" i="19"/>
  <c r="E35" i="19"/>
  <c r="E9" i="19"/>
  <c r="D7" i="19"/>
  <c r="J22" i="18"/>
  <c r="I22" i="18"/>
  <c r="R22" i="18"/>
  <c r="Q22" i="18"/>
  <c r="I48" i="18"/>
  <c r="J48" i="18"/>
  <c r="Q48" i="18"/>
  <c r="R48" i="18"/>
  <c r="Y64" i="18"/>
  <c r="X64" i="18"/>
  <c r="X90" i="18"/>
  <c r="Y90" i="18"/>
  <c r="J134" i="18"/>
  <c r="I134" i="18"/>
  <c r="R134" i="18"/>
  <c r="Q134" i="18"/>
  <c r="I160" i="18"/>
  <c r="J160" i="18"/>
  <c r="Q160" i="18"/>
  <c r="R160" i="18"/>
  <c r="J161" i="19"/>
  <c r="H161" i="19"/>
  <c r="H135" i="19"/>
  <c r="J135" i="19"/>
  <c r="J133" i="19"/>
  <c r="H133" i="19"/>
  <c r="H107" i="19"/>
  <c r="J107" i="19"/>
  <c r="J93" i="19"/>
  <c r="H93" i="19"/>
  <c r="J149" i="19"/>
  <c r="H149" i="19"/>
  <c r="H147" i="19"/>
  <c r="J147" i="19"/>
  <c r="J121" i="19"/>
  <c r="H121" i="19"/>
  <c r="H119" i="19"/>
  <c r="J119" i="19"/>
  <c r="H23" i="19"/>
  <c r="J23" i="19"/>
  <c r="R49" i="19"/>
  <c r="P49" i="19"/>
  <c r="J65" i="19"/>
  <c r="H65" i="19"/>
  <c r="H79" i="19"/>
  <c r="J79" i="19"/>
  <c r="Y20" i="18"/>
  <c r="X20" i="18"/>
  <c r="I64" i="18"/>
  <c r="J64" i="18"/>
  <c r="Q64" i="18"/>
  <c r="R64" i="18"/>
  <c r="J90" i="18"/>
  <c r="I90" i="18"/>
  <c r="R90" i="18"/>
  <c r="Q90" i="18"/>
  <c r="X106" i="18"/>
  <c r="Y106" i="18"/>
  <c r="Y132" i="18"/>
  <c r="X132" i="18"/>
  <c r="Q79" i="19"/>
  <c r="R79" i="19"/>
  <c r="P79" i="19"/>
  <c r="R22" i="21"/>
  <c r="Q22" i="21"/>
  <c r="H50" i="21"/>
  <c r="I50" i="21"/>
  <c r="K21" i="22"/>
  <c r="J21" i="22"/>
  <c r="L21" i="22"/>
  <c r="I92" i="21"/>
  <c r="H92" i="21"/>
  <c r="L35" i="22"/>
  <c r="K35" i="22"/>
  <c r="J35" i="22"/>
  <c r="I134" i="21"/>
  <c r="H134" i="21"/>
  <c r="I162" i="21"/>
  <c r="H162" i="21"/>
  <c r="I148" i="21"/>
  <c r="H148" i="21"/>
  <c r="H106" i="21"/>
  <c r="I106" i="21"/>
  <c r="I120" i="21"/>
  <c r="H120" i="21"/>
  <c r="L147" i="22"/>
  <c r="K147" i="22"/>
  <c r="J147" i="22"/>
  <c r="H78" i="21"/>
  <c r="I78" i="21"/>
  <c r="J119" i="22"/>
  <c r="L119" i="22"/>
  <c r="K119" i="22"/>
  <c r="J63" i="22"/>
  <c r="L63" i="22"/>
  <c r="K63" i="22"/>
  <c r="L161" i="22"/>
  <c r="K161" i="22"/>
  <c r="J161" i="22"/>
  <c r="L105" i="22"/>
  <c r="K105" i="22"/>
  <c r="J105" i="22"/>
  <c r="L49" i="22"/>
  <c r="K49" i="22"/>
  <c r="J49" i="22"/>
  <c r="J133" i="22"/>
  <c r="K133" i="22"/>
  <c r="L133" i="22"/>
  <c r="J77" i="22"/>
  <c r="K77" i="22"/>
  <c r="L77" i="22"/>
  <c r="V21" i="22"/>
  <c r="X21" i="22"/>
  <c r="W21" i="22"/>
  <c r="I132" i="26"/>
  <c r="J132" i="26"/>
  <c r="K132" i="26"/>
  <c r="I62" i="26"/>
  <c r="K62" i="26"/>
  <c r="J62" i="26"/>
  <c r="K146" i="26"/>
  <c r="J146" i="26"/>
  <c r="I146" i="26"/>
  <c r="K90" i="26"/>
  <c r="J90" i="26"/>
  <c r="I90" i="26"/>
  <c r="K76" i="26"/>
  <c r="I76" i="26"/>
  <c r="J76" i="26"/>
  <c r="K160" i="26"/>
  <c r="J160" i="26"/>
  <c r="I160" i="26"/>
  <c r="J104" i="26"/>
  <c r="I104" i="26"/>
  <c r="K104" i="26"/>
  <c r="J48" i="27"/>
  <c r="K48" i="27"/>
  <c r="I48" i="27"/>
  <c r="J160" i="27"/>
  <c r="I160" i="27"/>
  <c r="K160" i="27"/>
  <c r="K132" i="27"/>
  <c r="J132" i="27"/>
  <c r="I132" i="27"/>
  <c r="J20" i="27"/>
  <c r="I20" i="27"/>
  <c r="K20" i="27"/>
  <c r="I62" i="27"/>
  <c r="K62" i="27"/>
  <c r="J62" i="27"/>
  <c r="J104" i="27"/>
  <c r="I104" i="27"/>
  <c r="K104" i="27"/>
  <c r="K76" i="27"/>
  <c r="J76" i="27"/>
  <c r="I76" i="27"/>
  <c r="K118" i="27"/>
  <c r="I118" i="27"/>
  <c r="J118" i="27"/>
  <c r="K34" i="27"/>
  <c r="J34" i="27"/>
  <c r="I34" i="27"/>
  <c r="L20" i="28"/>
  <c r="I20" i="28"/>
  <c r="J20" i="28"/>
  <c r="M20" i="28"/>
  <c r="K20" i="28"/>
  <c r="L146" i="28"/>
  <c r="M146" i="28"/>
  <c r="J146" i="28"/>
  <c r="I146" i="28"/>
  <c r="K146" i="28"/>
  <c r="I160" i="28"/>
  <c r="M160" i="28"/>
  <c r="K160" i="28"/>
  <c r="J160" i="28"/>
  <c r="L160" i="28"/>
  <c r="M90" i="28"/>
  <c r="L90" i="28"/>
  <c r="J90" i="28"/>
  <c r="I90" i="28"/>
  <c r="K90" i="28"/>
  <c r="J118" i="28"/>
  <c r="K118" i="28"/>
  <c r="I118" i="28"/>
  <c r="L118" i="28"/>
  <c r="M118" i="28"/>
  <c r="M62" i="28"/>
  <c r="K62" i="28"/>
  <c r="J62" i="28"/>
  <c r="L62" i="28"/>
  <c r="I62" i="28"/>
  <c r="M132" i="28"/>
  <c r="K132" i="28"/>
  <c r="L132" i="28"/>
  <c r="I132" i="28"/>
  <c r="J132" i="28"/>
  <c r="M48" i="28"/>
  <c r="K48" i="28"/>
  <c r="J48" i="28"/>
  <c r="L48" i="28"/>
  <c r="I48" i="28"/>
  <c r="O129" i="37"/>
  <c r="N129" i="37"/>
  <c r="M129" i="37"/>
  <c r="L129" i="37"/>
  <c r="K129" i="37"/>
  <c r="I146" i="41"/>
  <c r="H146" i="41"/>
  <c r="K146" i="41" s="1"/>
  <c r="G146" i="41"/>
  <c r="J16" i="41"/>
  <c r="I16" i="41"/>
  <c r="H16" i="41"/>
  <c r="T16" i="41"/>
  <c r="S16" i="41"/>
  <c r="R16" i="41"/>
  <c r="Q16" i="41"/>
  <c r="P16" i="41"/>
  <c r="N146" i="41"/>
  <c r="M146" i="41"/>
  <c r="L146" i="41"/>
  <c r="O146" i="41"/>
  <c r="O146" i="43"/>
  <c r="N146" i="43"/>
  <c r="L146" i="43"/>
  <c r="M146" i="43"/>
  <c r="K21" i="19" l="1"/>
  <c r="Q21" i="19" s="1"/>
  <c r="Q13" i="19"/>
  <c r="K9" i="19"/>
  <c r="Q9" i="19" s="1"/>
  <c r="Q10" i="19"/>
  <c r="K105" i="19"/>
  <c r="Q105" i="19" s="1"/>
  <c r="Q97" i="19"/>
  <c r="K23" i="19"/>
  <c r="Q23" i="19" s="1"/>
  <c r="Q24" i="19"/>
  <c r="K51" i="19"/>
  <c r="Q51" i="19" s="1"/>
  <c r="Q52" i="19"/>
  <c r="K77" i="19"/>
  <c r="Q77" i="19" s="1"/>
  <c r="Q69" i="19"/>
  <c r="D149" i="19"/>
  <c r="D147" i="19"/>
  <c r="D121" i="19"/>
  <c r="D119" i="19"/>
  <c r="D91" i="19"/>
  <c r="D93" i="19"/>
  <c r="D105" i="19"/>
  <c r="D79" i="19"/>
  <c r="D77" i="19"/>
  <c r="D65" i="19"/>
  <c r="D63" i="19"/>
  <c r="D51" i="19"/>
  <c r="D49" i="19"/>
  <c r="D37" i="19"/>
  <c r="D9" i="19"/>
  <c r="D21" i="19"/>
  <c r="D133" i="19"/>
  <c r="D107" i="19"/>
  <c r="D35" i="19"/>
  <c r="D23" i="19"/>
  <c r="D161" i="19"/>
  <c r="D135" i="19"/>
  <c r="C7" i="19"/>
  <c r="I7" i="19" s="1"/>
  <c r="U35" i="19"/>
  <c r="Z13" i="19"/>
  <c r="U21" i="19"/>
  <c r="Z10" i="19"/>
  <c r="U9" i="19"/>
  <c r="Z122" i="19" s="1"/>
  <c r="U23" i="19"/>
  <c r="Z23" i="19" s="1"/>
  <c r="Z24" i="19"/>
  <c r="T149" i="19"/>
  <c r="T147" i="19"/>
  <c r="T121" i="19"/>
  <c r="T119" i="19"/>
  <c r="T93" i="19"/>
  <c r="T105" i="19"/>
  <c r="T79" i="19"/>
  <c r="T91" i="19"/>
  <c r="T77" i="19"/>
  <c r="T65" i="19"/>
  <c r="T63" i="19"/>
  <c r="T51" i="19"/>
  <c r="T49" i="19"/>
  <c r="T37" i="19"/>
  <c r="T133" i="19"/>
  <c r="T107" i="19"/>
  <c r="S7" i="19"/>
  <c r="Y7" i="19" s="1"/>
  <c r="T23" i="19"/>
  <c r="T161" i="19"/>
  <c r="T135" i="19"/>
  <c r="T21" i="19"/>
  <c r="T9" i="19"/>
  <c r="T35" i="19"/>
  <c r="Z94" i="19"/>
  <c r="U93" i="19"/>
  <c r="U37" i="19"/>
  <c r="Z37" i="19" s="1"/>
  <c r="U49" i="19"/>
  <c r="Z49" i="19" s="1"/>
  <c r="Z52" i="19"/>
  <c r="U51" i="19"/>
  <c r="Z51" i="19" s="1"/>
  <c r="Z55" i="19"/>
  <c r="U63" i="19"/>
  <c r="U65" i="19"/>
  <c r="Z65" i="19" s="1"/>
  <c r="U77" i="19"/>
  <c r="Z77" i="19" s="1"/>
  <c r="U91" i="19"/>
  <c r="Z91" i="19" s="1"/>
  <c r="Z83" i="19"/>
  <c r="Z80" i="19"/>
  <c r="U79" i="19"/>
  <c r="U105" i="19"/>
  <c r="Z97" i="19"/>
  <c r="U107" i="19"/>
  <c r="Z108" i="19"/>
  <c r="U119" i="19"/>
  <c r="Z119" i="19" s="1"/>
  <c r="Z111" i="19"/>
  <c r="U121" i="19"/>
  <c r="Z121" i="19" s="1"/>
  <c r="U133" i="19"/>
  <c r="Z125" i="19"/>
  <c r="U135" i="19"/>
  <c r="Z136" i="19"/>
  <c r="U147" i="19"/>
  <c r="Z147" i="19" s="1"/>
  <c r="Z139" i="19"/>
  <c r="U149" i="19"/>
  <c r="Z149" i="19" s="1"/>
  <c r="U161" i="19"/>
  <c r="Z153" i="19"/>
  <c r="Z135" i="19" l="1"/>
  <c r="Z107" i="19"/>
  <c r="Z69" i="19"/>
  <c r="Z41" i="19"/>
  <c r="Z21" i="19"/>
  <c r="Z161" i="19"/>
  <c r="Z133" i="19"/>
  <c r="Z105" i="19"/>
  <c r="Z66" i="19"/>
  <c r="Z38" i="19"/>
  <c r="Z27" i="19"/>
  <c r="Z150" i="19"/>
  <c r="Z79" i="19"/>
  <c r="Z63" i="19"/>
  <c r="Z93" i="19"/>
  <c r="Z35" i="19"/>
  <c r="Z9" i="19"/>
  <c r="Z156" i="19"/>
  <c r="Z143" i="19"/>
  <c r="Z130" i="19"/>
  <c r="Z117" i="19"/>
  <c r="Z104" i="19"/>
  <c r="Z86" i="19"/>
  <c r="Z73" i="19"/>
  <c r="Z58" i="19"/>
  <c r="Z45" i="19"/>
  <c r="Z32" i="19"/>
  <c r="Z11" i="19"/>
  <c r="Z29" i="19"/>
  <c r="Z101" i="19"/>
  <c r="Z109" i="19"/>
  <c r="Z33" i="19"/>
  <c r="Z155" i="19"/>
  <c r="Z142" i="19"/>
  <c r="Z129" i="19"/>
  <c r="Z116" i="19"/>
  <c r="Z103" i="19"/>
  <c r="Z98" i="19"/>
  <c r="Z70" i="19"/>
  <c r="Z57" i="19"/>
  <c r="Z44" i="19"/>
  <c r="Z85" i="19"/>
  <c r="Z87" i="19"/>
  <c r="Z30" i="19"/>
  <c r="Z131" i="19"/>
  <c r="Z154" i="19"/>
  <c r="Z141" i="19"/>
  <c r="Z128" i="19"/>
  <c r="Z115" i="19"/>
  <c r="Z88" i="19"/>
  <c r="Z89" i="19"/>
  <c r="Z68" i="19"/>
  <c r="Z56" i="19"/>
  <c r="Z43" i="19"/>
  <c r="Z76" i="19"/>
  <c r="Z31" i="19"/>
  <c r="Z20" i="19"/>
  <c r="Z157" i="19"/>
  <c r="Z118" i="19"/>
  <c r="Z59" i="19"/>
  <c r="Z15" i="19"/>
  <c r="Z152" i="19"/>
  <c r="Z140" i="19"/>
  <c r="Z127" i="19"/>
  <c r="Z114" i="19"/>
  <c r="Z71" i="19"/>
  <c r="Z81" i="19"/>
  <c r="Z67" i="19"/>
  <c r="Z54" i="19"/>
  <c r="Z42" i="19"/>
  <c r="Z96" i="19"/>
  <c r="Z25" i="19"/>
  <c r="Z16" i="19"/>
  <c r="Z14" i="19"/>
  <c r="Z160" i="19"/>
  <c r="Z151" i="19"/>
  <c r="Z138" i="19"/>
  <c r="Z126" i="19"/>
  <c r="Z113" i="19"/>
  <c r="Z102" i="19"/>
  <c r="Z72" i="19"/>
  <c r="Z62" i="19"/>
  <c r="Z53" i="19"/>
  <c r="Z40" i="19"/>
  <c r="Z75" i="19"/>
  <c r="Z12" i="19"/>
  <c r="Z144" i="19"/>
  <c r="Z46" i="19"/>
  <c r="Z159" i="19"/>
  <c r="Z146" i="19"/>
  <c r="Z137" i="19"/>
  <c r="Z124" i="19"/>
  <c r="Z112" i="19"/>
  <c r="Z100" i="19"/>
  <c r="Z99" i="19"/>
  <c r="Z61" i="19"/>
  <c r="Z48" i="19"/>
  <c r="Z39" i="19"/>
  <c r="Z84" i="19"/>
  <c r="Z26" i="19"/>
  <c r="Z82" i="19"/>
  <c r="Z158" i="19"/>
  <c r="Z145" i="19"/>
  <c r="Z132" i="19"/>
  <c r="Z123" i="19"/>
  <c r="Z110" i="19"/>
  <c r="Z74" i="19"/>
  <c r="Z90" i="19"/>
  <c r="Z60" i="19"/>
  <c r="Z47" i="19"/>
  <c r="Z34" i="19"/>
  <c r="Z19" i="19"/>
  <c r="Z18" i="19"/>
  <c r="Z28" i="19"/>
  <c r="Z95" i="19"/>
  <c r="Z17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Y70" i="19"/>
  <c r="S77" i="19"/>
  <c r="Y77" i="19" s="1"/>
  <c r="S65" i="19"/>
  <c r="Y65" i="19" s="1"/>
  <c r="S63" i="19"/>
  <c r="Y63" i="19" s="1"/>
  <c r="Y53" i="19"/>
  <c r="S51" i="19"/>
  <c r="Y51" i="19" s="1"/>
  <c r="S49" i="19"/>
  <c r="Y49" i="19" s="1"/>
  <c r="S37" i="19"/>
  <c r="Y37" i="19" s="1"/>
  <c r="Y29" i="19"/>
  <c r="S35" i="19"/>
  <c r="Y35" i="19" s="1"/>
  <c r="S23" i="19"/>
  <c r="Y23" i="19" s="1"/>
  <c r="S93" i="19"/>
  <c r="Y93" i="19" s="1"/>
  <c r="Y85" i="19"/>
  <c r="S105" i="19"/>
  <c r="Y105" i="19" s="1"/>
  <c r="S79" i="19"/>
  <c r="Y79" i="19" s="1"/>
  <c r="S91" i="19"/>
  <c r="Y91" i="19" s="1"/>
  <c r="Y16" i="19"/>
  <c r="S21" i="19"/>
  <c r="Y21" i="19" s="1"/>
  <c r="S9" i="19"/>
  <c r="Y9" i="19" s="1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79" i="19"/>
  <c r="I79" i="19" s="1"/>
  <c r="C77" i="19"/>
  <c r="I77" i="19" s="1"/>
  <c r="I68" i="19"/>
  <c r="C65" i="19"/>
  <c r="I65" i="19" s="1"/>
  <c r="I59" i="19"/>
  <c r="C51" i="19"/>
  <c r="I51" i="19" s="1"/>
  <c r="I46" i="19"/>
  <c r="I42" i="19"/>
  <c r="C49" i="19"/>
  <c r="I49" i="19" s="1"/>
  <c r="I33" i="19"/>
  <c r="I32" i="19"/>
  <c r="I28" i="19"/>
  <c r="C23" i="19"/>
  <c r="I23" i="19" s="1"/>
  <c r="I74" i="19"/>
  <c r="C93" i="19"/>
  <c r="I93" i="19" s="1"/>
  <c r="I18" i="19"/>
  <c r="I14" i="19"/>
  <c r="C21" i="19"/>
  <c r="I21" i="19" s="1"/>
  <c r="C9" i="19" l="1"/>
  <c r="I9" i="19" s="1"/>
  <c r="I10" i="19"/>
  <c r="C91" i="19"/>
  <c r="I91" i="19" s="1"/>
  <c r="I83" i="19"/>
  <c r="C35" i="19"/>
  <c r="I35" i="19" s="1"/>
  <c r="I27" i="19"/>
  <c r="C37" i="19"/>
  <c r="I37" i="19" s="1"/>
  <c r="I38" i="19"/>
  <c r="C63" i="19"/>
  <c r="I63" i="19" s="1"/>
  <c r="I55" i="19"/>
  <c r="C105" i="19"/>
  <c r="I105" i="19" s="1"/>
  <c r="I97" i="19"/>
</calcChain>
</file>

<file path=xl/sharedStrings.xml><?xml version="1.0" encoding="utf-8"?>
<sst xmlns="http://schemas.openxmlformats.org/spreadsheetml/2006/main" count="5607" uniqueCount="318">
  <si>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</si>
  <si>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</si>
  <si>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</si>
  <si>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</si>
  <si>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</si>
  <si>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</si>
  <si>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</si>
  <si>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</si>
  <si>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</si>
  <si>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</si>
  <si>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</si>
  <si>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</si>
  <si>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</si>
  <si>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</si>
  <si>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</si>
  <si>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</si>
  <si>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</si>
  <si>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</si>
  <si>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</si>
  <si>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</si>
  <si>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</si>
  <si>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</si>
  <si>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</si>
  <si>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</si>
  <si>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</si>
  <si>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</si>
  <si>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</si>
  <si>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</si>
  <si>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</si>
  <si>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</si>
  <si>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</si>
  <si>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</si>
  <si>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</si>
  <si>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</si>
  <si>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</si>
  <si>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</si>
  <si>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</si>
  <si>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</si>
  <si>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</si>
  <si>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</si>
  <si>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</si>
  <si>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</si>
  <si>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</si>
  <si>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</si>
  <si>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</si>
  <si>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</si>
  <si>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</si>
  <si>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</si>
  <si>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</si>
  <si>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</si>
  <si>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</si>
  <si>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</si>
  <si>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</si>
  <si>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</si>
  <si>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</si>
  <si>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</si>
  <si>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</si>
  <si>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</si>
  <si>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</si>
  <si>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</si>
  <si>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</si>
  <si>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</si>
  <si>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</si>
  <si>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</si>
  <si>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</si>
  <si>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</si>
  <si>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</si>
  <si>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</si>
  <si>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</si>
  <si>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</si>
  <si>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</si>
  <si>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</si>
  <si>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</si>
  <si>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</si>
  <si>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</si>
  <si>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</si>
  <si>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</si>
  <si>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</si>
  <si>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</si>
  <si>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</si>
  <si>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</si>
  <si>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</si>
  <si>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</si>
  <si>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</si>
  <si>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</si>
  <si>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</si>
  <si>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</si>
  <si>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</si>
  <si>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</si>
  <si>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</si>
  <si>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</si>
  <si>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</si>
  <si>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</si>
  <si>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</si>
  <si>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</si>
  <si>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</si>
  <si>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</si>
  <si>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</si>
  <si>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</si>
  <si>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</si>
  <si>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</si>
  <si>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</si>
  <si>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</si>
  <si>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</si>
  <si>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</si>
  <si>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</si>
  <si>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</si>
  <si>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</si>
  <si>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</si>
  <si>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</si>
  <si>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</si>
  <si>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</si>
  <si>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</si>
  <si>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</si>
  <si>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</si>
  <si>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</si>
  <si>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</si>
  <si>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</si>
  <si>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</si>
  <si>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</si>
  <si>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</si>
  <si>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</si>
  <si>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</si>
  <si>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</si>
  <si>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</si>
  <si>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</si>
  <si>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</si>
  <si>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</si>
  <si>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</si>
  <si>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</si>
  <si>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</si>
  <si>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</si>
  <si>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</si>
  <si>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</si>
  <si>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</si>
  <si>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</si>
  <si>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</si>
  <si>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</si>
  <si>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</si>
  <si>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</si>
  <si>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</si>
  <si>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</si>
  <si>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</si>
  <si>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</si>
  <si>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</si>
  <si>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</si>
  <si>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</si>
  <si>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</si>
  <si>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</si>
  <si>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</si>
  <si>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</si>
  <si>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</si>
  <si>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</si>
  <si>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</si>
  <si>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</si>
  <si>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</si>
  <si>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</si>
  <si>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</si>
  <si>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</si>
  <si>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</si>
  <si>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</si>
  <si>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</si>
  <si>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</si>
  <si>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</si>
  <si>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</si>
  <si>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</si>
  <si>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</si>
  <si>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</si>
  <si>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</si>
  <si>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</si>
  <si>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</si>
  <si>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</si>
  <si>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</si>
  <si>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</si>
  <si>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</si>
  <si>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</si>
  <si>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</si>
  <si>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</si>
  <si>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</si>
  <si>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</si>
  <si>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</si>
  <si>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</si>
  <si>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</si>
  <si>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</si>
  <si>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</si>
  <si>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</si>
  <si>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</si>
  <si>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</si>
  <si>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</si>
  <si>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</si>
  <si>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</si>
  <si>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</si>
  <si>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</si>
  <si>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</si>
  <si>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</si>
  <si>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</si>
  <si>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</si>
  <si>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</si>
  <si>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</si>
  <si>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</si>
  <si>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</si>
  <si>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</si>
  <si>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</si>
  <si>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</si>
  <si>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</si>
  <si>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</si>
  <si>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</si>
  <si>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</si>
  <si>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</si>
  <si>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marzo 2025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</si>
  <si>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</si>
  <si>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</si>
  <si>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</si>
  <si>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</si>
  <si>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</si>
  <si>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</si>
  <si>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</si>
  <si>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</si>
  <si>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</si>
  <si>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</si>
  <si>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</si>
  <si>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</si>
  <si>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</si>
  <si>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</si>
  <si>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marzo 2021</t>
  </si>
  <si>
    <t>marzo 2022</t>
  </si>
  <si>
    <t>marzo 2023</t>
  </si>
  <si>
    <t>marzo 2024</t>
  </si>
  <si>
    <t>marzo 2025</t>
  </si>
  <si>
    <t>acumulado a marzo 2021</t>
  </si>
  <si>
    <t>acumulado a marzo 2022</t>
  </si>
  <si>
    <t>acumulado a marzo 2023</t>
  </si>
  <si>
    <t>acumulado a marzo 2024</t>
  </si>
  <si>
    <t>acumulado a marzo 2025</t>
  </si>
  <si>
    <t>Viajeros  entrados en los establecimientos alojativos de Santiago del Teide 
(hotel + apartamento)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</si>
  <si>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</si>
  <si>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</si>
  <si>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</si>
  <si>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</si>
  <si>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</si>
  <si>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</si>
  <si>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</si>
  <si>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</si>
  <si>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</si>
  <si>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</si>
  <si>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</si>
  <si>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23/22</t>
  </si>
  <si>
    <t>var 24/23</t>
  </si>
  <si>
    <t>-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</si>
  <si>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</si>
  <si>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</si>
  <si>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</si>
  <si>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</si>
  <si>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</si>
  <si>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</si>
  <si>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</si>
  <si>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</si>
  <si>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</si>
  <si>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marzo 2020</t>
  </si>
  <si>
    <t>marzo 2020</t>
  </si>
  <si>
    <t>Viajeros entrados en los establecimientos alojativos de Santiago del Teide según lugar de residencia (hotel + apartamento)</t>
  </si>
  <si>
    <t>acumulado marzo 2020</t>
  </si>
  <si>
    <t>acumulado marzo 2021</t>
  </si>
  <si>
    <t>acumulado marzo 2022</t>
  </si>
  <si>
    <t>acumulado marzo 2023</t>
  </si>
  <si>
    <t>acumulado marzo 2024</t>
  </si>
  <si>
    <t>acumulado marzo 2025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</si>
  <si>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</si>
  <si>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</si>
  <si>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Viajeros alojados en los establecimientos alojativos de Santiago del Teide según lugar de residencia (hotel + apartamento)</t>
  </si>
  <si>
    <t>acumulado marzo 2019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</si>
  <si>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</si>
  <si>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</si>
  <si>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25/24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</si>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</sst>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  <xf numFmtId="0" fontId="15" fillId="3" borderId="64" xfId="0" applyFont="1" applyFill="1" applyBorder="1" applyAlignment="1">
      <alignment horizontal="center" vertical="center" wrapText="1"/>
    </xf>
  </cellXfs>
  <cellStyles count="5">
    <cellStyle name="Hipervínculo" xfId="2" builtinId="8"/>
    <cellStyle name="Normal" xfId="0" builtinId="0"/>
    <cellStyle name="Normal 2 2" xfId="4" xr:uid="{1CEEBF5B-EFF6-4BBF-A4DA-57CCD8A3B782}"/>
    <cellStyle name="Normal 2 6" xfId="3" xr:uid="{FBD4FA89-4ED1-4C63-9D12-0575C32B22C6}"/>
    <cellStyle name="Porcentaje" xfId="1" builtinId="5"/>
  </cellStyles>
  <dxfs count="0"/>
  <tableStyles count="1" defaultTableStyle="TableStyleMedium2" defaultPivotStyle="PivotStyleLight16">
    <tableStyle name="Invisible" pivot="0" table="0" count="0" xr9:uid="{0C124343-002C-4406-8E44-23893F0C6AC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BE-4E4B-B692-AE641343DFEF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E-4E4B-B692-AE641343DFEF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BE-4E4B-B692-AE641343DF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BE-4E4B-B692-AE641343DFEF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BE-4E4B-B692-AE641343DF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BE-4E4B-B692-AE641343DF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12">
                  <c:v>69867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BE-4E4B-B692-AE641343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BE-4E4B-B692-AE641343DF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BE-4E4B-B692-AE641343DF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BE-4E4B-B692-AE641343DF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BE-4E4B-B692-AE641343DF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BE-4E4B-B692-AE641343DF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BE-4E4B-B692-AE641343DF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BE-4E4B-B692-AE641343DF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BE-4E4B-B692-AE641343DF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BE-4E4B-B692-AE641343DF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BE-4E4B-B692-AE641343DF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BE-4E4B-B692-AE641343DF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BE-4E4B-B692-AE641343DF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BE-4E4B-B692-AE641343DF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BE-4E4B-B692-AE641343DF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BE-4E4B-B692-AE641343DFEF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12">
                  <c:v>-5.4919041757409359E-2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BE-4E4B-B692-AE641343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0-4569-B3C0-BC357C452DD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0-4569-B3C0-BC357C452DD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0-4569-B3C0-BC357C452D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9">
                  <c:v>702</c:v>
                </c:pt>
                <c:pt idx="10">
                  <c:v>613</c:v>
                </c:pt>
                <c:pt idx="11">
                  <c:v>489</c:v>
                </c:pt>
                <c:pt idx="12">
                  <c:v>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20-4569-B3C0-BC357C452DD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20-4569-B3C0-BC357C452D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20-4569-B3C0-BC357C452D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512</c:v>
                </c:pt>
                <c:pt idx="1">
                  <c:v>678</c:v>
                </c:pt>
                <c:pt idx="2">
                  <c:v>547</c:v>
                </c:pt>
                <c:pt idx="12">
                  <c:v>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20-4569-B3C0-BC357C452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20-4569-B3C0-BC357C452D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349</c:v>
                      </c:pt>
                      <c:pt idx="1">
                        <c:v>262</c:v>
                      </c:pt>
                      <c:pt idx="2">
                        <c:v>154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2</c:v>
                      </c:pt>
                      <c:pt idx="9">
                        <c:v>19</c:v>
                      </c:pt>
                      <c:pt idx="10">
                        <c:v>114</c:v>
                      </c:pt>
                      <c:pt idx="11">
                        <c:v>81</c:v>
                      </c:pt>
                      <c:pt idx="12">
                        <c:v>1273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20-4569-B3C0-BC357C452D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20-4569-B3C0-BC357C452D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20-4569-B3C0-BC357C452D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20-4569-B3C0-BC357C452D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20-4569-B3C0-BC357C452D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20-4569-B3C0-BC357C452D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20-4569-B3C0-BC357C452D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20-4569-B3C0-BC357C452D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20-4569-B3C0-BC357C452D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20-4569-B3C0-BC357C452D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20-4569-B3C0-BC357C452D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20-4569-B3C0-BC357C452D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20-4569-B3C0-BC357C452D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20-4569-B3C0-BC357C452DD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-7.5812274368231014E-2</c:v>
                </c:pt>
                <c:pt idx="1">
                  <c:v>1.3452914798206317E-2</c:v>
                </c:pt>
                <c:pt idx="2">
                  <c:v>0.1095334685598377</c:v>
                </c:pt>
                <c:pt idx="12">
                  <c:v>1.2237762237762295E-2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20-4569-B3C0-BC357C452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F-4080-AFE9-B757206DE84F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F-4080-AFE9-B757206DE84F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0F-4080-AFE9-B757206DE8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0F-4080-AFE9-B757206DE84F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0F-4080-AFE9-B757206DE8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0F-4080-AFE9-B757206DE8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12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0F-4080-AFE9-B757206DE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0F-4080-AFE9-B757206DE8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0F-4080-AFE9-B757206DE8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0F-4080-AFE9-B757206DE8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0F-4080-AFE9-B757206DE8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0F-4080-AFE9-B757206DE8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0F-4080-AFE9-B757206DE8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0F-4080-AFE9-B757206DE8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0F-4080-AFE9-B757206DE8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0F-4080-AFE9-B757206DE8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0F-4080-AFE9-B757206DE8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0F-4080-AFE9-B757206DE8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0F-4080-AFE9-B757206DE8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0F-4080-AFE9-B757206DE8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0F-4080-AFE9-B757206DE8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0F-4080-AFE9-B757206DE84F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12">
                  <c:v>-0.25858444288717586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0F-4080-AFE9-B757206DE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C-4A4A-A0B9-4583352AFCD4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C-4A4A-A0B9-4583352AFCD4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5C-4A4A-A0B9-4583352AFC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9">
                  <c:v>176</c:v>
                </c:pt>
                <c:pt idx="10">
                  <c:v>514</c:v>
                </c:pt>
                <c:pt idx="11">
                  <c:v>676</c:v>
                </c:pt>
                <c:pt idx="12">
                  <c:v>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5C-4A4A-A0B9-4583352AFCD4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5C-4A4A-A0B9-4583352AFC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5C-4A4A-A0B9-4583352AFC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664</c:v>
                </c:pt>
                <c:pt idx="1">
                  <c:v>582</c:v>
                </c:pt>
                <c:pt idx="2">
                  <c:v>650</c:v>
                </c:pt>
                <c:pt idx="12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5C-4A4A-A0B9-4583352AF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5C-4A4A-A0B9-4583352AFC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611</c:v>
                      </c:pt>
                      <c:pt idx="1">
                        <c:v>1068</c:v>
                      </c:pt>
                      <c:pt idx="2">
                        <c:v>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3</c:v>
                      </c:pt>
                      <c:pt idx="11">
                        <c:v>6</c:v>
                      </c:pt>
                      <c:pt idx="12">
                        <c:v>1979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5C-4A4A-A0B9-4583352AFC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5C-4A4A-A0B9-4583352AFC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5C-4A4A-A0B9-4583352AFC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5C-4A4A-A0B9-4583352AFC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5C-4A4A-A0B9-4583352AFC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5C-4A4A-A0B9-4583352AFC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5C-4A4A-A0B9-4583352AFC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5C-4A4A-A0B9-4583352AFC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5C-4A4A-A0B9-4583352AFC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5C-4A4A-A0B9-4583352AFC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5C-4A4A-A0B9-4583352AFC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5C-4A4A-A0B9-4583352AFC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5C-4A4A-A0B9-4583352AFC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5C-4A4A-A0B9-4583352AFCD4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-8.7774294670846409E-2</c:v>
                </c:pt>
                <c:pt idx="2">
                  <c:v>0.30260521042084165</c:v>
                </c:pt>
                <c:pt idx="12">
                  <c:v>8.1574443810610298E-2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5C-4A4A-A0B9-4583352AF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06-459A-B9B6-3ED45B4A1B5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6-459A-B9B6-3ED45B4A1B5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06-459A-B9B6-3ED45B4A1B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9">
                  <c:v>229</c:v>
                </c:pt>
                <c:pt idx="10">
                  <c:v>519</c:v>
                </c:pt>
                <c:pt idx="11">
                  <c:v>484</c:v>
                </c:pt>
                <c:pt idx="12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06-459A-B9B6-3ED45B4A1B5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06-459A-B9B6-3ED45B4A1B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06-459A-B9B6-3ED45B4A1B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342</c:v>
                </c:pt>
                <c:pt idx="1">
                  <c:v>288</c:v>
                </c:pt>
                <c:pt idx="2">
                  <c:v>331</c:v>
                </c:pt>
                <c:pt idx="12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06-459A-B9B6-3ED45B4A1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06-459A-B9B6-3ED45B4A1B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1321</c:v>
                      </c:pt>
                      <c:pt idx="1">
                        <c:v>2158</c:v>
                      </c:pt>
                      <c:pt idx="2">
                        <c:v>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57</c:v>
                      </c:pt>
                      <c:pt idx="10">
                        <c:v>35</c:v>
                      </c:pt>
                      <c:pt idx="11">
                        <c:v>12</c:v>
                      </c:pt>
                      <c:pt idx="12">
                        <c:v>4050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06-459A-B9B6-3ED45B4A1B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06-459A-B9B6-3ED45B4A1B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6-459A-B9B6-3ED45B4A1B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6-459A-B9B6-3ED45B4A1B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6-459A-B9B6-3ED45B4A1B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6-459A-B9B6-3ED45B4A1B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6-459A-B9B6-3ED45B4A1B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6-459A-B9B6-3ED45B4A1B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6-459A-B9B6-3ED45B4A1B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6-459A-B9B6-3ED45B4A1B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06-459A-B9B6-3ED45B4A1B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06-459A-B9B6-3ED45B4A1B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06-459A-B9B6-3ED45B4A1B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06-459A-B9B6-3ED45B4A1B5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-0.30346232179226074</c:v>
                </c:pt>
                <c:pt idx="1">
                  <c:v>-0.29238329238329241</c:v>
                </c:pt>
                <c:pt idx="2">
                  <c:v>-0.25784753363228696</c:v>
                </c:pt>
                <c:pt idx="12">
                  <c:v>-0.28497023809523814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06-459A-B9B6-3ED45B4A1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8D-4941-AD79-25730CBF0A9D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D-4941-AD79-25730CBF0A9D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8D-4941-AD79-25730CBF0A9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D-4941-AD79-25730CBF0A9D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8D-4941-AD79-25730CBF0A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8D-4941-AD79-25730CBF0A9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12">
                  <c:v>69867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8D-4941-AD79-25730CBF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8D-4941-AD79-25730CBF0A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8D-4941-AD79-25730CBF0A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8D-4941-AD79-25730CBF0A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8D-4941-AD79-25730CBF0A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8D-4941-AD79-25730CBF0A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8D-4941-AD79-25730CBF0A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8D-4941-AD79-25730CBF0A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8D-4941-AD79-25730CBF0A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8D-4941-AD79-25730CBF0A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8D-4941-AD79-25730CBF0A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8D-4941-AD79-25730CBF0A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8D-4941-AD79-25730CBF0A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8D-4941-AD79-25730CBF0A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8D-4941-AD79-25730CBF0A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8D-4941-AD79-25730CBF0A9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12">
                  <c:v>-5.4919041757409359E-2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8D-4941-AD79-25730CBF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0E-4373-A15F-F0C077AD2A7B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E-4373-A15F-F0C077AD2A7B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0E-4373-A15F-F0C077AD2A7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9">
                  <c:v>22570</c:v>
                </c:pt>
                <c:pt idx="10">
                  <c:v>18565</c:v>
                </c:pt>
                <c:pt idx="11">
                  <c:v>18483</c:v>
                </c:pt>
                <c:pt idx="12">
                  <c:v>235930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0E-4373-A15F-F0C077AD2A7B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0E-4373-A15F-F0C077AD2A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0E-4373-A15F-F0C077AD2A7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18130</c:v>
                </c:pt>
                <c:pt idx="1">
                  <c:v>19062</c:v>
                </c:pt>
                <c:pt idx="2">
                  <c:v>19601</c:v>
                </c:pt>
                <c:pt idx="12">
                  <c:v>56793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0E-4373-A15F-F0C077AD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0E-4373-A15F-F0C077AD2A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15979</c:v>
                      </c:pt>
                      <c:pt idx="1">
                        <c:v>17138</c:v>
                      </c:pt>
                      <c:pt idx="2">
                        <c:v>6170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11531</c:v>
                      </c:pt>
                      <c:pt idx="8">
                        <c:v>4549</c:v>
                      </c:pt>
                      <c:pt idx="9">
                        <c:v>5837</c:v>
                      </c:pt>
                      <c:pt idx="10">
                        <c:v>4402</c:v>
                      </c:pt>
                      <c:pt idx="11">
                        <c:v>5416</c:v>
                      </c:pt>
                      <c:pt idx="12">
                        <c:v>77095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0E-4373-A15F-F0C077AD2A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0E-4373-A15F-F0C077AD2A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0E-4373-A15F-F0C077AD2A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0E-4373-A15F-F0C077AD2A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0E-4373-A15F-F0C077AD2A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0E-4373-A15F-F0C077AD2A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0E-4373-A15F-F0C077AD2A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0E-4373-A15F-F0C077AD2A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0E-4373-A15F-F0C077AD2A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0E-4373-A15F-F0C077AD2A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0E-4373-A15F-F0C077AD2A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0E-4373-A15F-F0C077AD2A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0E-4373-A15F-F0C077AD2A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0E-4373-A15F-F0C077AD2A7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-8.3141888196039959E-3</c:v>
                </c:pt>
                <c:pt idx="1">
                  <c:v>-5.390113162596788E-2</c:v>
                </c:pt>
                <c:pt idx="2">
                  <c:v>-0.11539850166982579</c:v>
                </c:pt>
                <c:pt idx="12">
                  <c:v>-6.2636165577342084E-2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0E-4373-A15F-F0C077AD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A8-4F17-A65B-BA3F1BDCFE3C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8-4F17-A65B-BA3F1BDCFE3C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A8-4F17-A65B-BA3F1BDCFE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9">
                  <c:v>17980</c:v>
                </c:pt>
                <c:pt idx="10">
                  <c:v>14412</c:v>
                </c:pt>
                <c:pt idx="11">
                  <c:v>14687</c:v>
                </c:pt>
                <c:pt idx="12">
                  <c:v>183335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A8-4F17-A65B-BA3F1BDCFE3C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A8-4F17-A65B-BA3F1BDCFE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A8-4F17-A65B-BA3F1BDCFE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14208</c:v>
                </c:pt>
                <c:pt idx="1">
                  <c:v>15122</c:v>
                </c:pt>
                <c:pt idx="2">
                  <c:v>15694</c:v>
                </c:pt>
                <c:pt idx="12">
                  <c:v>45024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A8-4F17-A65B-BA3F1BDC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A8-4F17-A65B-BA3F1BDCFE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13232</c:v>
                      </c:pt>
                      <c:pt idx="1">
                        <c:v>14090</c:v>
                      </c:pt>
                      <c:pt idx="2">
                        <c:v>5212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8422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A8-4F17-A65B-BA3F1BDCFE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A8-4F17-A65B-BA3F1BDCFE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A8-4F17-A65B-BA3F1BDCFE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A8-4F17-A65B-BA3F1BDCFE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A8-4F17-A65B-BA3F1BDCFE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A8-4F17-A65B-BA3F1BDCFE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A8-4F17-A65B-BA3F1BDCFE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A8-4F17-A65B-BA3F1BDCFE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A8-4F17-A65B-BA3F1BDCFE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A8-4F17-A65B-BA3F1BDCFE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A8-4F17-A65B-BA3F1BDCFE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A8-4F17-A65B-BA3F1BDCFE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A8-4F17-A65B-BA3F1BDCFE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A8-4F17-A65B-BA3F1BDCFE3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-1.0171380799777086E-2</c:v>
                </c:pt>
                <c:pt idx="1">
                  <c:v>-3.9018810371123536E-2</c:v>
                </c:pt>
                <c:pt idx="2">
                  <c:v>-0.10273855125493114</c:v>
                </c:pt>
                <c:pt idx="12">
                  <c:v>-5.3739938210630278E-2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A8-4F17-A65B-BA3F1BDC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00-4DF5-995A-9C3E4B38AB64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00-4DF5-995A-9C3E4B38AB64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00-4DF5-995A-9C3E4B38AB6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9">
                  <c:v>4590</c:v>
                </c:pt>
                <c:pt idx="10">
                  <c:v>4153</c:v>
                </c:pt>
                <c:pt idx="11">
                  <c:v>3796</c:v>
                </c:pt>
                <c:pt idx="12">
                  <c:v>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00-4DF5-995A-9C3E4B38AB64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00-4DF5-995A-9C3E4B38AB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00-4DF5-995A-9C3E4B38AB6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3922</c:v>
                </c:pt>
                <c:pt idx="1">
                  <c:v>3940</c:v>
                </c:pt>
                <c:pt idx="2">
                  <c:v>3907</c:v>
                </c:pt>
                <c:pt idx="12">
                  <c:v>11769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00-4DF5-995A-9C3E4B38A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00-4DF5-995A-9C3E4B38AB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2747</c:v>
                      </c:pt>
                      <c:pt idx="1">
                        <c:v>3048</c:v>
                      </c:pt>
                      <c:pt idx="2">
                        <c:v>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3109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00-4DF5-995A-9C3E4B38AB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00-4DF5-995A-9C3E4B38AB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00-4DF5-995A-9C3E4B38AB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00-4DF5-995A-9C3E4B38AB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00-4DF5-995A-9C3E4B38AB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00-4DF5-995A-9C3E4B38AB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00-4DF5-995A-9C3E4B38AB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00-4DF5-995A-9C3E4B38AB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00-4DF5-995A-9C3E4B38AB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00-4DF5-995A-9C3E4B38AB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00-4DF5-995A-9C3E4B38AB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00-4DF5-995A-9C3E4B38AB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00-4DF5-995A-9C3E4B38AB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00-4DF5-995A-9C3E4B38AB64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-1.5274949083503575E-3</c:v>
                </c:pt>
                <c:pt idx="1">
                  <c:v>-0.10698096101541255</c:v>
                </c:pt>
                <c:pt idx="2">
                  <c:v>-0.16284551103492606</c:v>
                </c:pt>
                <c:pt idx="12">
                  <c:v>-9.517951872068886E-2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00-4DF5-995A-9C3E4B38A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12-4E9C-AFBF-AE4DA55DC454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12-4E9C-AFBF-AE4DA55DC454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12-4E9C-AFBF-AE4DA55DC45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9">
                  <c:v>4771</c:v>
                </c:pt>
                <c:pt idx="10">
                  <c:v>4798</c:v>
                </c:pt>
                <c:pt idx="11">
                  <c:v>4807</c:v>
                </c:pt>
                <c:pt idx="12">
                  <c:v>51880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12-4E9C-AFBF-AE4DA55DC454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12-4E9C-AFBF-AE4DA55DC4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12-4E9C-AFBF-AE4DA55DC45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4398</c:v>
                </c:pt>
                <c:pt idx="1">
                  <c:v>4223</c:v>
                </c:pt>
                <c:pt idx="2">
                  <c:v>4453</c:v>
                </c:pt>
                <c:pt idx="12">
                  <c:v>13074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12-4E9C-AFBF-AE4DA55DC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12-4E9C-AFBF-AE4DA55DC4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5052</c:v>
                      </c:pt>
                      <c:pt idx="1">
                        <c:v>5265</c:v>
                      </c:pt>
                      <c:pt idx="2">
                        <c:v>2695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1764</c:v>
                      </c:pt>
                      <c:pt idx="8">
                        <c:v>1176</c:v>
                      </c:pt>
                      <c:pt idx="9">
                        <c:v>828</c:v>
                      </c:pt>
                      <c:pt idx="10">
                        <c:v>526</c:v>
                      </c:pt>
                      <c:pt idx="11">
                        <c:v>845</c:v>
                      </c:pt>
                      <c:pt idx="12">
                        <c:v>19586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12-4E9C-AFBF-AE4DA55DC4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12-4E9C-AFBF-AE4DA55DC4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12-4E9C-AFBF-AE4DA55DC4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12-4E9C-AFBF-AE4DA55DC4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12-4E9C-AFBF-AE4DA55DC4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12-4E9C-AFBF-AE4DA55DC4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12-4E9C-AFBF-AE4DA55DC4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12-4E9C-AFBF-AE4DA55DC4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12-4E9C-AFBF-AE4DA55DC4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12-4E9C-AFBF-AE4DA55DC4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12-4E9C-AFBF-AE4DA55DC4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12-4E9C-AFBF-AE4DA55DC4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12-4E9C-AFBF-AE4DA55DC4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12-4E9C-AFBF-AE4DA55DC454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6.8681318681318437E-3</c:v>
                </c:pt>
                <c:pt idx="1">
                  <c:v>0.11926848661542544</c:v>
                </c:pt>
                <c:pt idx="2">
                  <c:v>-0.14332435552135436</c:v>
                </c:pt>
                <c:pt idx="12">
                  <c:v>-1.9866556713396766E-2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12-4E9C-AFBF-AE4DA55DC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287810</c:v>
                </c:pt>
                <c:pt idx="1">
                  <c:v>278594</c:v>
                </c:pt>
                <c:pt idx="2">
                  <c:v>257117</c:v>
                </c:pt>
                <c:pt idx="3">
                  <c:v>140346</c:v>
                </c:pt>
                <c:pt idx="4">
                  <c:v>96681</c:v>
                </c:pt>
                <c:pt idx="5">
                  <c:v>250224</c:v>
                </c:pt>
                <c:pt idx="6">
                  <c:v>272428</c:v>
                </c:pt>
                <c:pt idx="7">
                  <c:v>264633</c:v>
                </c:pt>
                <c:pt idx="8">
                  <c:v>252163</c:v>
                </c:pt>
                <c:pt idx="9">
                  <c:v>234964</c:v>
                </c:pt>
                <c:pt idx="10">
                  <c:v>227194</c:v>
                </c:pt>
                <c:pt idx="11">
                  <c:v>224100</c:v>
                </c:pt>
                <c:pt idx="12">
                  <c:v>232379</c:v>
                </c:pt>
                <c:pt idx="13">
                  <c:v>235365</c:v>
                </c:pt>
                <c:pt idx="14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5-4760-B65B-AB4D79D6D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3.3080396562739978E-2</c:v>
                </c:pt>
                <c:pt idx="1">
                  <c:v>8.3530066078866927E-2</c:v>
                </c:pt>
                <c:pt idx="2">
                  <c:v>0.83202228777450027</c:v>
                </c:pt>
                <c:pt idx="3">
                  <c:v>0.45163992925186958</c:v>
                </c:pt>
                <c:pt idx="4">
                  <c:v>-0.61362219451371569</c:v>
                </c:pt>
                <c:pt idx="5">
                  <c:v>-8.1504103836609998E-2</c:v>
                </c:pt>
                <c:pt idx="6">
                  <c:v>2.9455887965597727E-2</c:v>
                </c:pt>
                <c:pt idx="7">
                  <c:v>4.9452140083993346E-2</c:v>
                </c:pt>
                <c:pt idx="8">
                  <c:v>7.3198447421732649E-2</c:v>
                </c:pt>
                <c:pt idx="9">
                  <c:v>3.4199846826940883E-2</c:v>
                </c:pt>
                <c:pt idx="10">
                  <c:v>1.3806336456938961E-2</c:v>
                </c:pt>
                <c:pt idx="11">
                  <c:v>-3.5627143588706334E-2</c:v>
                </c:pt>
                <c:pt idx="12">
                  <c:v>-1.2686678138210894E-2</c:v>
                </c:pt>
                <c:pt idx="13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F5-4760-B65B-AB4D79D6D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CC-46C7-AF88-D4425A4C69F0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C-46C7-AF88-D4425A4C69F0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CC-46C7-AF88-D4425A4C69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9">
                  <c:v>3489</c:v>
                </c:pt>
                <c:pt idx="10">
                  <c:v>1304</c:v>
                </c:pt>
                <c:pt idx="11">
                  <c:v>1399</c:v>
                </c:pt>
                <c:pt idx="12">
                  <c:v>29188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CC-46C7-AF88-D4425A4C69F0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CC-46C7-AF88-D4425A4C69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CC-46C7-AF88-D4425A4C69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851</c:v>
                </c:pt>
                <c:pt idx="1">
                  <c:v>670</c:v>
                </c:pt>
                <c:pt idx="2">
                  <c:v>929</c:v>
                </c:pt>
                <c:pt idx="12">
                  <c:v>2450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CC-46C7-AF88-D4425A4C6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CC-46C7-AF88-D4425A4C69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827</c:v>
                      </c:pt>
                      <c:pt idx="1">
                        <c:v>1316</c:v>
                      </c:pt>
                      <c:pt idx="2">
                        <c:v>486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8045</c:v>
                      </c:pt>
                      <c:pt idx="8">
                        <c:v>3978</c:v>
                      </c:pt>
                      <c:pt idx="9">
                        <c:v>3756</c:v>
                      </c:pt>
                      <c:pt idx="10">
                        <c:v>1562</c:v>
                      </c:pt>
                      <c:pt idx="11">
                        <c:v>1855</c:v>
                      </c:pt>
                      <c:pt idx="12">
                        <c:v>26839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CC-46C7-AF88-D4425A4C69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CC-46C7-AF88-D4425A4C69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CC-46C7-AF88-D4425A4C69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CC-46C7-AF88-D4425A4C69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CC-46C7-AF88-D4425A4C69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CC-46C7-AF88-D4425A4C69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CC-46C7-AF88-D4425A4C69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CC-46C7-AF88-D4425A4C69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CC-46C7-AF88-D4425A4C69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CC-46C7-AF88-D4425A4C69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CC-46C7-AF88-D4425A4C69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CC-46C7-AF88-D4425A4C69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CC-46C7-AF88-D4425A4C69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CC-46C7-AF88-D4425A4C69F0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-0.17538759689922478</c:v>
                </c:pt>
                <c:pt idx="1">
                  <c:v>-0.50111690245718543</c:v>
                </c:pt>
                <c:pt idx="2">
                  <c:v>-0.60299145299145307</c:v>
                </c:pt>
                <c:pt idx="12">
                  <c:v>-0.48038176033934255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CC-46C7-AF88-D4425A4C6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235930</c:v>
                </c:pt>
                <c:pt idx="1">
                  <c:v>229046</c:v>
                </c:pt>
                <c:pt idx="2">
                  <c:v>211298</c:v>
                </c:pt>
                <c:pt idx="3">
                  <c:v>116590</c:v>
                </c:pt>
                <c:pt idx="4">
                  <c:v>77095</c:v>
                </c:pt>
                <c:pt idx="5">
                  <c:v>179597</c:v>
                </c:pt>
                <c:pt idx="6">
                  <c:v>174825</c:v>
                </c:pt>
                <c:pt idx="7">
                  <c:v>170572</c:v>
                </c:pt>
                <c:pt idx="8">
                  <c:v>169148</c:v>
                </c:pt>
                <c:pt idx="9">
                  <c:v>168456</c:v>
                </c:pt>
                <c:pt idx="10">
                  <c:v>166846</c:v>
                </c:pt>
                <c:pt idx="11">
                  <c:v>162205</c:v>
                </c:pt>
                <c:pt idx="12">
                  <c:v>162021</c:v>
                </c:pt>
                <c:pt idx="13">
                  <c:v>154116</c:v>
                </c:pt>
                <c:pt idx="14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9-4E6A-BDA2-9FC7A8C58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3.0055098102564459E-2</c:v>
                </c:pt>
                <c:pt idx="1">
                  <c:v>8.3995115902658846E-2</c:v>
                </c:pt>
                <c:pt idx="2">
                  <c:v>0.81231666523715584</c:v>
                </c:pt>
                <c:pt idx="3">
                  <c:v>0.51229003177897403</c:v>
                </c:pt>
                <c:pt idx="4">
                  <c:v>-0.57073336414305365</c:v>
                </c:pt>
                <c:pt idx="5">
                  <c:v>2.7295867295867193E-2</c:v>
                </c:pt>
                <c:pt idx="6">
                  <c:v>2.4933752315737578E-2</c:v>
                </c:pt>
                <c:pt idx="7">
                  <c:v>8.4186629460589746E-3</c:v>
                </c:pt>
                <c:pt idx="8">
                  <c:v>4.1078976112456367E-3</c:v>
                </c:pt>
                <c:pt idx="9">
                  <c:v>9.6496170120949909E-3</c:v>
                </c:pt>
                <c:pt idx="10">
                  <c:v>2.8611941678739816E-2</c:v>
                </c:pt>
                <c:pt idx="11">
                  <c:v>1.1356552545658261E-3</c:v>
                </c:pt>
                <c:pt idx="12">
                  <c:v>5.1292532897298182E-2</c:v>
                </c:pt>
                <c:pt idx="13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9-4E6A-BDA2-9FC7A8C58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183335</c:v>
                </c:pt>
                <c:pt idx="1">
                  <c:v>180038</c:v>
                </c:pt>
                <c:pt idx="2">
                  <c:v>163913</c:v>
                </c:pt>
                <c:pt idx="3">
                  <c:v>87353</c:v>
                </c:pt>
                <c:pt idx="4">
                  <c:v>0</c:v>
                </c:pt>
                <c:pt idx="5">
                  <c:v>149743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9-4F41-8A3B-7400D8648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1.8312800630977843E-2</c:v>
                </c:pt>
                <c:pt idx="1">
                  <c:v>9.8375357659246099E-2</c:v>
                </c:pt>
                <c:pt idx="2">
                  <c:v>0.8764438542465629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9-4F41-8A3B-7400D8648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A1-4684-BBA3-F4ACBBAA17E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A1-4684-BBA3-F4ACBBAA17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A1-4684-BBA3-F4ACBBAA17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A1-4684-BBA3-F4ACBBAA17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A1-4684-BBA3-F4ACBBAA17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A1-4684-BBA3-F4ACBBAA17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A1-4684-BBA3-F4ACBBAA17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9A1-4684-BBA3-F4ACBBAA17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287810</c:v>
                </c:pt>
                <c:pt idx="1">
                  <c:v>29188</c:v>
                </c:pt>
                <c:pt idx="2">
                  <c:v>258622</c:v>
                </c:pt>
                <c:pt idx="3">
                  <c:v>116159</c:v>
                </c:pt>
                <c:pt idx="4">
                  <c:v>21459</c:v>
                </c:pt>
                <c:pt idx="5">
                  <c:v>24579</c:v>
                </c:pt>
                <c:pt idx="6">
                  <c:v>6534</c:v>
                </c:pt>
                <c:pt idx="7">
                  <c:v>5563</c:v>
                </c:pt>
                <c:pt idx="8">
                  <c:v>3402</c:v>
                </c:pt>
                <c:pt idx="9">
                  <c:v>2731</c:v>
                </c:pt>
                <c:pt idx="10">
                  <c:v>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A1-4684-BBA3-F4ACBBAA17E7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3.3080396562739978E-2</c:v>
                </c:pt>
                <c:pt idx="1">
                  <c:v>-8.838778187269658E-2</c:v>
                </c:pt>
                <c:pt idx="2">
                  <c:v>4.8853091947310467E-2</c:v>
                </c:pt>
                <c:pt idx="3">
                  <c:v>9.7599924407067995E-2</c:v>
                </c:pt>
                <c:pt idx="4">
                  <c:v>3.2427231176329174E-2</c:v>
                </c:pt>
                <c:pt idx="5">
                  <c:v>-2.0327633624297459E-2</c:v>
                </c:pt>
                <c:pt idx="6">
                  <c:v>-0.26402342870015771</c:v>
                </c:pt>
                <c:pt idx="7">
                  <c:v>1.3296903460837894E-2</c:v>
                </c:pt>
                <c:pt idx="8">
                  <c:v>-7.8298564074776533E-2</c:v>
                </c:pt>
                <c:pt idx="9">
                  <c:v>-5.3379549393414161E-2</c:v>
                </c:pt>
                <c:pt idx="10">
                  <c:v>5.7718320528081346E-2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A1-4684-BBA3-F4ACBBAA17E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9A1-4684-BBA3-F4ACBBAA17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9A1-4684-BBA3-F4ACBBAA17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9A1-4684-BBA3-F4ACBBAA17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9A1-4684-BBA3-F4ACBBAA17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9A1-4684-BBA3-F4ACBBAA17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9A1-4684-BBA3-F4ACBBAA17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9A1-4684-BBA3-F4ACBBAA17E7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0.10141412737569924</c:v>
                </c:pt>
                <c:pt idx="2">
                  <c:v>0.89858587262430079</c:v>
                </c:pt>
                <c:pt idx="3">
                  <c:v>0.40359612244188875</c:v>
                </c:pt>
                <c:pt idx="4">
                  <c:v>7.4559605295159995E-2</c:v>
                </c:pt>
                <c:pt idx="5">
                  <c:v>8.5400090337375348E-2</c:v>
                </c:pt>
                <c:pt idx="6">
                  <c:v>2.27024773287933E-2</c:v>
                </c:pt>
                <c:pt idx="7">
                  <c:v>1.9328723810847433E-2</c:v>
                </c:pt>
                <c:pt idx="8">
                  <c:v>1.1820298113338661E-2</c:v>
                </c:pt>
                <c:pt idx="9">
                  <c:v>9.4888989263750383E-3</c:v>
                </c:pt>
                <c:pt idx="10">
                  <c:v>0.27168965637052223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9A1-4684-BBA3-F4ACBBAA1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96-44D6-AFEB-34E0148BB60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96-44D6-AFEB-34E0148BB6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96-44D6-AFEB-34E0148BB6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96-44D6-AFEB-34E0148BB6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96-44D6-AFEB-34E0148BB60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B96-44D6-AFEB-34E0148BB60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B96-44D6-AFEB-34E0148BB60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B96-44D6-AFEB-34E0148BB6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27356</c:v>
                </c:pt>
                <c:pt idx="1">
                  <c:v>2340</c:v>
                </c:pt>
                <c:pt idx="2">
                  <c:v>1527</c:v>
                </c:pt>
                <c:pt idx="3">
                  <c:v>813</c:v>
                </c:pt>
                <c:pt idx="4">
                  <c:v>25016</c:v>
                </c:pt>
                <c:pt idx="5">
                  <c:v>9445</c:v>
                </c:pt>
                <c:pt idx="6">
                  <c:v>3428</c:v>
                </c:pt>
                <c:pt idx="7">
                  <c:v>2459</c:v>
                </c:pt>
                <c:pt idx="8">
                  <c:v>493</c:v>
                </c:pt>
                <c:pt idx="9">
                  <c:v>592</c:v>
                </c:pt>
                <c:pt idx="10">
                  <c:v>499</c:v>
                </c:pt>
                <c:pt idx="11">
                  <c:v>446</c:v>
                </c:pt>
                <c:pt idx="12">
                  <c:v>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96-44D6-AFEB-34E0148BB60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marzo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0.26128452210798092</c:v>
                </c:pt>
                <c:pt idx="1">
                  <c:v>0.31239484015703867</c:v>
                </c:pt>
                <c:pt idx="2">
                  <c:v>0.47393822393822393</c:v>
                </c:pt>
                <c:pt idx="3">
                  <c:v>8.8353413654618462E-2</c:v>
                </c:pt>
                <c:pt idx="4">
                  <c:v>0.25670652064704114</c:v>
                </c:pt>
                <c:pt idx="5">
                  <c:v>0.30708552449487958</c:v>
                </c:pt>
                <c:pt idx="6">
                  <c:v>0.60186915887850456</c:v>
                </c:pt>
                <c:pt idx="7">
                  <c:v>0.39399092970521532</c:v>
                </c:pt>
                <c:pt idx="8">
                  <c:v>-0.22484276729559749</c:v>
                </c:pt>
                <c:pt idx="9">
                  <c:v>0.86163522012578619</c:v>
                </c:pt>
                <c:pt idx="10">
                  <c:v>9.1903719912472592E-2</c:v>
                </c:pt>
                <c:pt idx="11">
                  <c:v>0.59285714285714275</c:v>
                </c:pt>
                <c:pt idx="12">
                  <c:v>8.0310515172900443E-2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96-44D6-AFEB-34E0148BB60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B96-44D6-AFEB-34E0148BB6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B96-44D6-AFEB-34E0148BB6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B96-44D6-AFEB-34E0148BB6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B96-44D6-AFEB-34E0148BB60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B96-44D6-AFEB-34E0148BB60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B96-44D6-AFEB-34E0148BB60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B96-44D6-AFEB-34E0148BB60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8.553882146512648E-2</c:v>
                </c:pt>
                <c:pt idx="2">
                  <c:v>5.5819564263781256E-2</c:v>
                </c:pt>
                <c:pt idx="3">
                  <c:v>2.9719257201345228E-2</c:v>
                </c:pt>
                <c:pt idx="4">
                  <c:v>0.91446117853487352</c:v>
                </c:pt>
                <c:pt idx="5">
                  <c:v>0.34526246527270071</c:v>
                </c:pt>
                <c:pt idx="6">
                  <c:v>0.12531071794121948</c:v>
                </c:pt>
                <c:pt idx="7">
                  <c:v>8.988887264219915E-2</c:v>
                </c:pt>
                <c:pt idx="8">
                  <c:v>1.8021640590729637E-2</c:v>
                </c:pt>
                <c:pt idx="9">
                  <c:v>2.1640590729638837E-2</c:v>
                </c:pt>
                <c:pt idx="10">
                  <c:v>1.8240970902178681E-2</c:v>
                </c:pt>
                <c:pt idx="11">
                  <c:v>1.6303553151045473E-2</c:v>
                </c:pt>
                <c:pt idx="12">
                  <c:v>0.27979236730516155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B96-44D6-AFEB-34E0148BB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70-4F4B-A2EA-32FBDA1819B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70-4F4B-A2EA-32FBDA1819B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70-4F4B-A2EA-32FBDA1819B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70-4F4B-A2EA-32FBDA1819B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70-4F4B-A2EA-32FBDA1819B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70-4F4B-A2EA-32FBDA1819B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70-4F4B-A2EA-32FBDA1819B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70-4F4B-A2EA-32FBDA1819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69867</c:v>
                </c:pt>
                <c:pt idx="1">
                  <c:v>2450</c:v>
                </c:pt>
                <c:pt idx="2">
                  <c:v>67417</c:v>
                </c:pt>
                <c:pt idx="3">
                  <c:v>27471</c:v>
                </c:pt>
                <c:pt idx="4">
                  <c:v>5857</c:v>
                </c:pt>
                <c:pt idx="5">
                  <c:v>5909</c:v>
                </c:pt>
                <c:pt idx="6">
                  <c:v>1737</c:v>
                </c:pt>
                <c:pt idx="7">
                  <c:v>1058</c:v>
                </c:pt>
                <c:pt idx="8">
                  <c:v>1896</c:v>
                </c:pt>
                <c:pt idx="9">
                  <c:v>961</c:v>
                </c:pt>
                <c:pt idx="10">
                  <c:v>22528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70-4F4B-A2EA-32FBDA1819BE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-5.4919041757409359E-2</c:v>
                </c:pt>
                <c:pt idx="1">
                  <c:v>-0.48038176033934255</c:v>
                </c:pt>
                <c:pt idx="2">
                  <c:v>-2.5934808992660208E-2</c:v>
                </c:pt>
                <c:pt idx="3">
                  <c:v>5.2695136678011512E-3</c:v>
                </c:pt>
                <c:pt idx="4">
                  <c:v>-0.17051409148845775</c:v>
                </c:pt>
                <c:pt idx="5">
                  <c:v>-1.2863347811560288E-2</c:v>
                </c:pt>
                <c:pt idx="6">
                  <c:v>1.2237762237762295E-2</c:v>
                </c:pt>
                <c:pt idx="7">
                  <c:v>-0.25858444288717586</c:v>
                </c:pt>
                <c:pt idx="8">
                  <c:v>8.1574443810610298E-2</c:v>
                </c:pt>
                <c:pt idx="9">
                  <c:v>-0.28497023809523814</c:v>
                </c:pt>
                <c:pt idx="10">
                  <c:v>-3.0976192583413997E-3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F70-4F4B-A2EA-32FBDA1819B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F70-4F4B-A2EA-32FBDA1819B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F70-4F4B-A2EA-32FBDA1819B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F70-4F4B-A2EA-32FBDA1819B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F70-4F4B-A2EA-32FBDA1819B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F70-4F4B-A2EA-32FBDA1819B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F70-4F4B-A2EA-32FBDA1819B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F70-4F4B-A2EA-32FBDA1819BE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3.5066626590521989E-2</c:v>
                </c:pt>
                <c:pt idx="2">
                  <c:v>0.96493337340947805</c:v>
                </c:pt>
                <c:pt idx="3">
                  <c:v>0.39318991798703251</c:v>
                </c:pt>
                <c:pt idx="4">
                  <c:v>8.3830706914566247E-2</c:v>
                </c:pt>
                <c:pt idx="5">
                  <c:v>8.4574978172814064E-2</c:v>
                </c:pt>
                <c:pt idx="6">
                  <c:v>2.4861522607239471E-2</c:v>
                </c:pt>
                <c:pt idx="7">
                  <c:v>1.5143057523580517E-2</c:v>
                </c:pt>
                <c:pt idx="8">
                  <c:v>2.7137275108420286E-2</c:v>
                </c:pt>
                <c:pt idx="9">
                  <c:v>1.3754705368772095E-2</c:v>
                </c:pt>
                <c:pt idx="10">
                  <c:v>0.32244120972705281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F70-4F4B-A2EA-32FBDA181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D3-4CE4-AAAC-E8BEDB30C59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D3-4CE4-AAAC-E8BEDB30C59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D3-4CE4-AAAC-E8BEDB30C59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D3-4CE4-AAAC-E8BEDB30C59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D3-4CE4-AAAC-E8BEDB30C59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D3-4CE4-AAAC-E8BEDB30C59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D3-4CE4-AAAC-E8BEDB30C59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ED3-4CE4-AAAC-E8BEDB30C5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56793</c:v>
                </c:pt>
                <c:pt idx="1">
                  <c:v>1901</c:v>
                </c:pt>
                <c:pt idx="2">
                  <c:v>54892</c:v>
                </c:pt>
                <c:pt idx="3">
                  <c:v>22374</c:v>
                </c:pt>
                <c:pt idx="4">
                  <c:v>5090</c:v>
                </c:pt>
                <c:pt idx="5">
                  <c:v>4988</c:v>
                </c:pt>
                <c:pt idx="6">
                  <c:v>1321</c:v>
                </c:pt>
                <c:pt idx="7">
                  <c:v>807</c:v>
                </c:pt>
                <c:pt idx="8">
                  <c:v>1672</c:v>
                </c:pt>
                <c:pt idx="9">
                  <c:v>737</c:v>
                </c:pt>
                <c:pt idx="10">
                  <c:v>17903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D3-4CE4-AAAC-E8BEDB30C593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-6.2636165577342084E-2</c:v>
                </c:pt>
                <c:pt idx="1">
                  <c:v>-0.49103078982597059</c:v>
                </c:pt>
                <c:pt idx="2">
                  <c:v>-3.4492463018662156E-2</c:v>
                </c:pt>
                <c:pt idx="3">
                  <c:v>2.2157247932751645E-2</c:v>
                </c:pt>
                <c:pt idx="4">
                  <c:v>-0.16461513211882484</c:v>
                </c:pt>
                <c:pt idx="5">
                  <c:v>-4.3894958788575855E-2</c:v>
                </c:pt>
                <c:pt idx="6">
                  <c:v>-5.8446186742694195E-2</c:v>
                </c:pt>
                <c:pt idx="7">
                  <c:v>-0.31260647359454852</c:v>
                </c:pt>
                <c:pt idx="8">
                  <c:v>5.8898036732109027E-2</c:v>
                </c:pt>
                <c:pt idx="9">
                  <c:v>-0.31632653061224492</c:v>
                </c:pt>
                <c:pt idx="10">
                  <c:v>-2.8067318132464658E-2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D3-4CE4-AAAC-E8BEDB30C59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ED3-4CE4-AAAC-E8BEDB30C59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ED3-4CE4-AAAC-E8BEDB30C59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ED3-4CE4-AAAC-E8BEDB30C59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ED3-4CE4-AAAC-E8BEDB30C59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ED3-4CE4-AAAC-E8BEDB30C59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ED3-4CE4-AAAC-E8BEDB30C59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ED3-4CE4-AAAC-E8BEDB30C593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3.347243498318455E-2</c:v>
                </c:pt>
                <c:pt idx="2">
                  <c:v>0.96652756501681547</c:v>
                </c:pt>
                <c:pt idx="3">
                  <c:v>0.39395700174317255</c:v>
                </c:pt>
                <c:pt idx="4">
                  <c:v>8.9623721233250575E-2</c:v>
                </c:pt>
                <c:pt idx="5">
                  <c:v>8.7827725247829835E-2</c:v>
                </c:pt>
                <c:pt idx="6">
                  <c:v>2.3259908791576425E-2</c:v>
                </c:pt>
                <c:pt idx="7">
                  <c:v>1.4209497649358195E-2</c:v>
                </c:pt>
                <c:pt idx="8">
                  <c:v>2.9440247917877204E-2</c:v>
                </c:pt>
                <c:pt idx="9">
                  <c:v>1.2976951384853767E-2</c:v>
                </c:pt>
                <c:pt idx="10">
                  <c:v>0.31523251104889688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ED3-4CE4-AAAC-E8BEDB30C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00-424E-86C8-8573083AD5F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00-424E-86C8-8573083AD5F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00-424E-86C8-8573083AD5F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00-424E-86C8-8573083AD5F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00-424E-86C8-8573083AD5F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00-424E-86C8-8573083AD5F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00-424E-86C8-8573083AD5F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C00-424E-86C8-8573083AD5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13074</c:v>
                </c:pt>
                <c:pt idx="1">
                  <c:v>549</c:v>
                </c:pt>
                <c:pt idx="2">
                  <c:v>12525</c:v>
                </c:pt>
                <c:pt idx="3">
                  <c:v>5097</c:v>
                </c:pt>
                <c:pt idx="4">
                  <c:v>767</c:v>
                </c:pt>
                <c:pt idx="5">
                  <c:v>921</c:v>
                </c:pt>
                <c:pt idx="6">
                  <c:v>416</c:v>
                </c:pt>
                <c:pt idx="7">
                  <c:v>251</c:v>
                </c:pt>
                <c:pt idx="8">
                  <c:v>224</c:v>
                </c:pt>
                <c:pt idx="9">
                  <c:v>224</c:v>
                </c:pt>
                <c:pt idx="10">
                  <c:v>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00-424E-86C8-8573083AD5FB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-1.9866556713396766E-2</c:v>
                </c:pt>
                <c:pt idx="1">
                  <c:v>-0.43979591836734699</c:v>
                </c:pt>
                <c:pt idx="2">
                  <c:v>1.3431507403511622E-2</c:v>
                </c:pt>
                <c:pt idx="3">
                  <c:v>-6.2706877528503124E-2</c:v>
                </c:pt>
                <c:pt idx="4">
                  <c:v>-0.2076446280991735</c:v>
                </c:pt>
                <c:pt idx="5">
                  <c:v>0.19765929778933677</c:v>
                </c:pt>
                <c:pt idx="6">
                  <c:v>0.32907348242811496</c:v>
                </c:pt>
                <c:pt idx="7">
                  <c:v>-7.905138339920903E-3</c:v>
                </c:pt>
                <c:pt idx="8">
                  <c:v>0.28735632183908044</c:v>
                </c:pt>
                <c:pt idx="9">
                  <c:v>-0.15789473684210531</c:v>
                </c:pt>
                <c:pt idx="10">
                  <c:v>0.10698898994734329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00-424E-86C8-8573083AD5F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00-424E-86C8-8573083AD5F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C00-424E-86C8-8573083AD5F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C00-424E-86C8-8573083AD5F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C00-424E-86C8-8573083AD5F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C00-424E-86C8-8573083AD5F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C00-424E-86C8-8573083AD5F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C00-424E-86C8-8573083AD5FB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4.1991739329967873E-2</c:v>
                </c:pt>
                <c:pt idx="2">
                  <c:v>0.95800826067003209</c:v>
                </c:pt>
                <c:pt idx="3">
                  <c:v>0.38985773290500231</c:v>
                </c:pt>
                <c:pt idx="4">
                  <c:v>5.8666054765182808E-2</c:v>
                </c:pt>
                <c:pt idx="5">
                  <c:v>7.0445158329508956E-2</c:v>
                </c:pt>
                <c:pt idx="6">
                  <c:v>3.1818877160777116E-2</c:v>
                </c:pt>
                <c:pt idx="7">
                  <c:v>1.9198409056141962E-2</c:v>
                </c:pt>
                <c:pt idx="8">
                  <c:v>1.7133241548110755E-2</c:v>
                </c:pt>
                <c:pt idx="9">
                  <c:v>1.7133241548110755E-2</c:v>
                </c:pt>
                <c:pt idx="10">
                  <c:v>0.3537555453571975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C00-424E-86C8-8573083AD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A2-4A38-B92A-7EF5DEA4CC2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A2-4A38-B92A-7EF5DEA4CC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A2-4A38-B92A-7EF5DEA4CC2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A2-4A38-B92A-7EF5DEA4CC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A2-4A38-B92A-7EF5DEA4CC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A2-4A38-B92A-7EF5DEA4CC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A2-4A38-B92A-7EF5DEA4CC2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4A2-4A38-B92A-7EF5DEA4CC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28645</c:v>
                </c:pt>
                <c:pt idx="1">
                  <c:v>1026</c:v>
                </c:pt>
                <c:pt idx="2">
                  <c:v>27619</c:v>
                </c:pt>
                <c:pt idx="3">
                  <c:v>11158</c:v>
                </c:pt>
                <c:pt idx="4">
                  <c:v>2856</c:v>
                </c:pt>
                <c:pt idx="5">
                  <c:v>2307</c:v>
                </c:pt>
                <c:pt idx="6">
                  <c:v>697</c:v>
                </c:pt>
                <c:pt idx="7">
                  <c:v>480</c:v>
                </c:pt>
                <c:pt idx="8">
                  <c:v>795</c:v>
                </c:pt>
                <c:pt idx="9">
                  <c:v>367</c:v>
                </c:pt>
                <c:pt idx="10">
                  <c:v>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A2-4A38-B92A-7EF5DEA4CC24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-0.10548668144770945</c:v>
                </c:pt>
                <c:pt idx="1">
                  <c:v>-0.57725587144622992</c:v>
                </c:pt>
                <c:pt idx="2">
                  <c:v>-6.6799567509122859E-2</c:v>
                </c:pt>
                <c:pt idx="3">
                  <c:v>4.1246733855916373E-2</c:v>
                </c:pt>
                <c:pt idx="4">
                  <c:v>-0.30392395807945405</c:v>
                </c:pt>
                <c:pt idx="5">
                  <c:v>-0.27906249999999999</c:v>
                </c:pt>
                <c:pt idx="6">
                  <c:v>5.9270516717325306E-2</c:v>
                </c:pt>
                <c:pt idx="7">
                  <c:v>-0.33518005540166207</c:v>
                </c:pt>
                <c:pt idx="8">
                  <c:v>0.18303571428571419</c:v>
                </c:pt>
                <c:pt idx="9">
                  <c:v>-0.35614035087719298</c:v>
                </c:pt>
                <c:pt idx="10">
                  <c:v>4.4667783361251878E-4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A2-4A38-B92A-7EF5DEA4CC2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A2-4A38-B92A-7EF5DEA4CC2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A2-4A38-B92A-7EF5DEA4CC2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A2-4A38-B92A-7EF5DEA4CC2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4A2-4A38-B92A-7EF5DEA4CC2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4A2-4A38-B92A-7EF5DEA4CC2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4A2-4A38-B92A-7EF5DEA4CC2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4A2-4A38-B92A-7EF5DEA4CC24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3.5817769244196197E-2</c:v>
                </c:pt>
                <c:pt idx="2">
                  <c:v>0.96418223075580378</c:v>
                </c:pt>
                <c:pt idx="3">
                  <c:v>0.38952696805725257</c:v>
                </c:pt>
                <c:pt idx="4">
                  <c:v>9.9703264094955488E-2</c:v>
                </c:pt>
                <c:pt idx="5">
                  <c:v>8.0537615639727694E-2</c:v>
                </c:pt>
                <c:pt idx="6">
                  <c:v>2.433234421364985E-2</c:v>
                </c:pt>
                <c:pt idx="7">
                  <c:v>1.6756851108395882E-2</c:v>
                </c:pt>
                <c:pt idx="8">
                  <c:v>2.7753534648280679E-2</c:v>
                </c:pt>
                <c:pt idx="9">
                  <c:v>1.2812009076627684E-2</c:v>
                </c:pt>
                <c:pt idx="10">
                  <c:v>0.31275964391691397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4A2-4A38-B92A-7EF5DEA4C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50-43B2-9EB3-7E3B8006B3B2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50-43B2-9EB3-7E3B8006B3B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50-43B2-9EB3-7E3B8006B3B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50-43B2-9EB3-7E3B8006B3B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50-43B2-9EB3-7E3B8006B3B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50-43B2-9EB3-7E3B8006B3B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50-43B2-9EB3-7E3B8006B3B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50-43B2-9EB3-7E3B8006B3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84505</c:v>
                </c:pt>
                <c:pt idx="1">
                  <c:v>2882</c:v>
                </c:pt>
                <c:pt idx="2">
                  <c:v>913</c:v>
                </c:pt>
                <c:pt idx="3">
                  <c:v>1969</c:v>
                </c:pt>
                <c:pt idx="4">
                  <c:v>81623</c:v>
                </c:pt>
                <c:pt idx="5">
                  <c:v>33889</c:v>
                </c:pt>
                <c:pt idx="6">
                  <c:v>7244</c:v>
                </c:pt>
                <c:pt idx="7">
                  <c:v>6774</c:v>
                </c:pt>
                <c:pt idx="8">
                  <c:v>2054</c:v>
                </c:pt>
                <c:pt idx="9">
                  <c:v>1328</c:v>
                </c:pt>
                <c:pt idx="10">
                  <c:v>2231</c:v>
                </c:pt>
                <c:pt idx="11">
                  <c:v>1168</c:v>
                </c:pt>
                <c:pt idx="12">
                  <c:v>26935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50-43B2-9EB3-7E3B8006B3B2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-4.4525852809153887E-2</c:v>
                </c:pt>
                <c:pt idx="1">
                  <c:v>-0.43334644121116794</c:v>
                </c:pt>
                <c:pt idx="2">
                  <c:v>-0.70016420361247955</c:v>
                </c:pt>
                <c:pt idx="3">
                  <c:v>-3.5276825085742258E-2</c:v>
                </c:pt>
                <c:pt idx="4">
                  <c:v>-2.0802092205813527E-2</c:v>
                </c:pt>
                <c:pt idx="5">
                  <c:v>4.2545991509259862E-2</c:v>
                </c:pt>
                <c:pt idx="6">
                  <c:v>-0.16658996778647028</c:v>
                </c:pt>
                <c:pt idx="7">
                  <c:v>-0.10868421052631583</c:v>
                </c:pt>
                <c:pt idx="8">
                  <c:v>-6.8480725623582761E-2</c:v>
                </c:pt>
                <c:pt idx="9">
                  <c:v>-0.25140924464487036</c:v>
                </c:pt>
                <c:pt idx="10">
                  <c:v>9.9592575826166208E-3</c:v>
                </c:pt>
                <c:pt idx="11">
                  <c:v>-0.29212121212121211</c:v>
                </c:pt>
                <c:pt idx="12">
                  <c:v>8.0086823097937909E-3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50-43B2-9EB3-7E3B8006B3B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50-43B2-9EB3-7E3B8006B3B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50-43B2-9EB3-7E3B8006B3B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50-43B2-9EB3-7E3B8006B3B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50-43B2-9EB3-7E3B8006B3B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F50-43B2-9EB3-7E3B8006B3B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F50-43B2-9EB3-7E3B8006B3B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F50-43B2-9EB3-7E3B8006B3B2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3.4104490858529082E-2</c:v>
                </c:pt>
                <c:pt idx="2">
                  <c:v>1.0804094432282113E-2</c:v>
                </c:pt>
                <c:pt idx="3">
                  <c:v>2.3300396426246969E-2</c:v>
                </c:pt>
                <c:pt idx="4">
                  <c:v>0.96589550914147093</c:v>
                </c:pt>
                <c:pt idx="5">
                  <c:v>0.40102952488018462</c:v>
                </c:pt>
                <c:pt idx="6">
                  <c:v>8.572273829950891E-2</c:v>
                </c:pt>
                <c:pt idx="7">
                  <c:v>8.0160937222649553E-2</c:v>
                </c:pt>
                <c:pt idx="8">
                  <c:v>2.4306254067806638E-2</c:v>
                </c:pt>
                <c:pt idx="9">
                  <c:v>1.5715046446955802E-2</c:v>
                </c:pt>
                <c:pt idx="10">
                  <c:v>2.6400804686113246E-2</c:v>
                </c:pt>
                <c:pt idx="11">
                  <c:v>1.3821667356961127E-2</c:v>
                </c:pt>
                <c:pt idx="12">
                  <c:v>0.31873853618129105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F50-43B2-9EB3-7E3B8006B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73-41C9-9929-33A78E7215A9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3-41C9-9929-33A78E7215A9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73-41C9-9929-33A78E7215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3-41C9-9929-33A78E7215A9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73-41C9-9929-33A78E7215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73-41C9-9929-33A78E7215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12">
                  <c:v>504513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73-41C9-9929-33A78E721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73-41C9-9929-33A78E7215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73-41C9-9929-33A78E7215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73-41C9-9929-33A78E7215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73-41C9-9929-33A78E7215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73-41C9-9929-33A78E7215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73-41C9-9929-33A78E7215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73-41C9-9929-33A78E7215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73-41C9-9929-33A78E7215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73-41C9-9929-33A78E7215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73-41C9-9929-33A78E7215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73-41C9-9929-33A78E7215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73-41C9-9929-33A78E7215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73-41C9-9929-33A78E7215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73-41C9-9929-33A78E7215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73-41C9-9929-33A78E7215A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12">
                  <c:v>-2.4222637838297811E-2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73-41C9-9929-33A78E721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6E-4BB7-B4DB-F44DEA9B7720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6E-4BB7-B4DB-F44DEA9B7720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6E-4BB7-B4DB-F44DEA9B77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9">
                  <c:v>932</c:v>
                </c:pt>
                <c:pt idx="10">
                  <c:v>937</c:v>
                </c:pt>
                <c:pt idx="11">
                  <c:v>952</c:v>
                </c:pt>
                <c:pt idx="12">
                  <c:v>10812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6E-4BB7-B4DB-F44DEA9B7720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6E-4BB7-B4DB-F44DEA9B77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6E-4BB7-B4DB-F44DEA9B77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603</c:v>
                </c:pt>
                <c:pt idx="1">
                  <c:v>400</c:v>
                </c:pt>
                <c:pt idx="2">
                  <c:v>604</c:v>
                </c:pt>
                <c:pt idx="12">
                  <c:v>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6E-4BB7-B4DB-F44DEA9B7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6E-4BB7-B4DB-F44DEA9B77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332</c:v>
                      </c:pt>
                      <c:pt idx="1">
                        <c:v>399</c:v>
                      </c:pt>
                      <c:pt idx="2">
                        <c:v>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2124</c:v>
                      </c:pt>
                      <c:pt idx="8">
                        <c:v>1597</c:v>
                      </c:pt>
                      <c:pt idx="9">
                        <c:v>502</c:v>
                      </c:pt>
                      <c:pt idx="10">
                        <c:v>239</c:v>
                      </c:pt>
                      <c:pt idx="11">
                        <c:v>288</c:v>
                      </c:pt>
                      <c:pt idx="12">
                        <c:v>6781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6E-4BB7-B4DB-F44DEA9B77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6E-4BB7-B4DB-F44DEA9B77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6E-4BB7-B4DB-F44DEA9B77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6E-4BB7-B4DB-F44DEA9B77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6E-4BB7-B4DB-F44DEA9B77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6E-4BB7-B4DB-F44DEA9B77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6E-4BB7-B4DB-F44DEA9B77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6E-4BB7-B4DB-F44DEA9B77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6E-4BB7-B4DB-F44DEA9B77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6E-4BB7-B4DB-F44DEA9B77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6E-4BB7-B4DB-F44DEA9B77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6E-4BB7-B4DB-F44DEA9B77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6E-4BB7-B4DB-F44DEA9B77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6E-4BB7-B4DB-F44DEA9B772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0.30802603036876364</c:v>
                </c:pt>
                <c:pt idx="1">
                  <c:v>-0.15433403805496826</c:v>
                </c:pt>
                <c:pt idx="2">
                  <c:v>-0.25707257072570722</c:v>
                </c:pt>
                <c:pt idx="12">
                  <c:v>-8.0137378362907796E-2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6E-4BB7-B4DB-F44DEA9B7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CF-42A4-BC51-7F0F9DA31D34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CF-42A4-BC51-7F0F9DA31D34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CF-42A4-BC51-7F0F9DA31D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9">
                  <c:v>11565</c:v>
                </c:pt>
                <c:pt idx="10">
                  <c:v>5701</c:v>
                </c:pt>
                <c:pt idx="11">
                  <c:v>5544</c:v>
                </c:pt>
                <c:pt idx="12">
                  <c:v>103740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CF-42A4-BC51-7F0F9DA31D34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CF-42A4-BC51-7F0F9DA31D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CF-42A4-BC51-7F0F9DA31D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4190</c:v>
                </c:pt>
                <c:pt idx="1">
                  <c:v>2494</c:v>
                </c:pt>
                <c:pt idx="2">
                  <c:v>3474</c:v>
                </c:pt>
                <c:pt idx="12">
                  <c:v>10158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CF-42A4-BC51-7F0F9DA31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CF-42A4-BC51-7F0F9DA31D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2810</c:v>
                      </c:pt>
                      <c:pt idx="1">
                        <c:v>4481</c:v>
                      </c:pt>
                      <c:pt idx="2">
                        <c:v>1861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24732</c:v>
                      </c:pt>
                      <c:pt idx="8">
                        <c:v>10533</c:v>
                      </c:pt>
                      <c:pt idx="9">
                        <c:v>9331</c:v>
                      </c:pt>
                      <c:pt idx="10">
                        <c:v>6163</c:v>
                      </c:pt>
                      <c:pt idx="11">
                        <c:v>4505</c:v>
                      </c:pt>
                      <c:pt idx="12">
                        <c:v>77176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CF-42A4-BC51-7F0F9DA31D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CF-42A4-BC51-7F0F9DA31D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CF-42A4-BC51-7F0F9DA31D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CF-42A4-BC51-7F0F9DA31D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CF-42A4-BC51-7F0F9DA31D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CF-42A4-BC51-7F0F9DA31D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CF-42A4-BC51-7F0F9DA31D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CF-42A4-BC51-7F0F9DA31D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CF-42A4-BC51-7F0F9DA31D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CF-42A4-BC51-7F0F9DA31D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CF-42A4-BC51-7F0F9DA31D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CF-42A4-BC51-7F0F9DA31D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CF-42A4-BC51-7F0F9DA31D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CF-42A4-BC51-7F0F9DA31D34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-9.7566228731423621E-2</c:v>
                </c:pt>
                <c:pt idx="1">
                  <c:v>-0.2575171181899375</c:v>
                </c:pt>
                <c:pt idx="2">
                  <c:v>-0.52618657937806868</c:v>
                </c:pt>
                <c:pt idx="12">
                  <c:v>-0.33755054128081385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CF-42A4-BC51-7F0F9DA31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31-4F80-B985-01C9115CAAC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31-4F80-B985-01C9115CAAC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31-4F80-B985-01C9115CAA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9">
                  <c:v>4738</c:v>
                </c:pt>
                <c:pt idx="10">
                  <c:v>4224</c:v>
                </c:pt>
                <c:pt idx="11">
                  <c:v>4590</c:v>
                </c:pt>
                <c:pt idx="12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31-4F80-B985-01C9115CAAC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31-4F80-B985-01C9115CAA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31-4F80-B985-01C9115CAA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3585</c:v>
                </c:pt>
                <c:pt idx="1">
                  <c:v>1820</c:v>
                </c:pt>
                <c:pt idx="2">
                  <c:v>2781</c:v>
                </c:pt>
                <c:pt idx="12">
                  <c:v>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31-4F80-B985-01C9115CA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31-4F80-B985-01C9115CAA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1602</c:v>
                      </c:pt>
                      <c:pt idx="1">
                        <c:v>1729</c:v>
                      </c:pt>
                      <c:pt idx="2">
                        <c:v>789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8054</c:v>
                      </c:pt>
                      <c:pt idx="8">
                        <c:v>4755</c:v>
                      </c:pt>
                      <c:pt idx="9">
                        <c:v>2420</c:v>
                      </c:pt>
                      <c:pt idx="10">
                        <c:v>1179</c:v>
                      </c:pt>
                      <c:pt idx="11">
                        <c:v>1230</c:v>
                      </c:pt>
                      <c:pt idx="12">
                        <c:v>26118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31-4F80-B985-01C9115CAA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31-4F80-B985-01C9115CAA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31-4F80-B985-01C9115CAA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31-4F80-B985-01C9115CAA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31-4F80-B985-01C9115CAA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31-4F80-B985-01C9115CAA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31-4F80-B985-01C9115CAA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31-4F80-B985-01C9115CAA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31-4F80-B985-01C9115CAA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31-4F80-B985-01C9115CAA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31-4F80-B985-01C9115CAA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31-4F80-B985-01C9115CAA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31-4F80-B985-01C9115CAA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31-4F80-B985-01C9115CAAC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0.33968609865470856</c:v>
                </c:pt>
                <c:pt idx="1">
                  <c:v>8.5271317829457294E-2</c:v>
                </c:pt>
                <c:pt idx="2">
                  <c:v>-0.16860986547085199</c:v>
                </c:pt>
                <c:pt idx="12">
                  <c:v>6.3393089114055501E-2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31-4F80-B985-01C9115CA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51-4D94-8F26-3204C5C42B05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1-4D94-8F26-3204C5C42B05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51-4D94-8F26-3204C5C42B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9">
                  <c:v>6827</c:v>
                </c:pt>
                <c:pt idx="10">
                  <c:v>1477</c:v>
                </c:pt>
                <c:pt idx="11">
                  <c:v>954</c:v>
                </c:pt>
                <c:pt idx="12">
                  <c:v>47885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51-4D94-8F26-3204C5C42B05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51-4D94-8F26-3204C5C42B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51-4D94-8F26-3204C5C42B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605</c:v>
                </c:pt>
                <c:pt idx="1">
                  <c:v>674</c:v>
                </c:pt>
                <c:pt idx="2">
                  <c:v>693</c:v>
                </c:pt>
                <c:pt idx="12">
                  <c:v>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51-4D94-8F26-3204C5C42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51-4D94-8F26-3204C5C42B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2752</c:v>
                      </c:pt>
                      <c:pt idx="2">
                        <c:v>1072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16678</c:v>
                      </c:pt>
                      <c:pt idx="8">
                        <c:v>5778</c:v>
                      </c:pt>
                      <c:pt idx="9">
                        <c:v>6911</c:v>
                      </c:pt>
                      <c:pt idx="10">
                        <c:v>4984</c:v>
                      </c:pt>
                      <c:pt idx="11">
                        <c:v>3275</c:v>
                      </c:pt>
                      <c:pt idx="12">
                        <c:v>51058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51-4D94-8F26-3204C5C42B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51-4D94-8F26-3204C5C42B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51-4D94-8F26-3204C5C42B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51-4D94-8F26-3204C5C42B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51-4D94-8F26-3204C5C42B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51-4D94-8F26-3204C5C42B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51-4D94-8F26-3204C5C42B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51-4D94-8F26-3204C5C42B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51-4D94-8F26-3204C5C42B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51-4D94-8F26-3204C5C42B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51-4D94-8F26-3204C5C42B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51-4D94-8F26-3204C5C42B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51-4D94-8F26-3204C5C42B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51-4D94-8F26-3204C5C42B05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-0.69242501270971024</c:v>
                </c:pt>
                <c:pt idx="1">
                  <c:v>-0.59928656361474442</c:v>
                </c:pt>
                <c:pt idx="2">
                  <c:v>-0.82618510158013547</c:v>
                </c:pt>
                <c:pt idx="12">
                  <c:v>-0.74174960712414872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51-4D94-8F26-3204C5C42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4B-4EC9-B3AC-5516F628A6CE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EC9-B3AC-5516F628A6CE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4B-4EC9-B3AC-5516F628A6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9">
                  <c:v>166146</c:v>
                </c:pt>
                <c:pt idx="10">
                  <c:v>156940</c:v>
                </c:pt>
                <c:pt idx="11">
                  <c:v>154995</c:v>
                </c:pt>
                <c:pt idx="12">
                  <c:v>1885040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4B-4EC9-B3AC-5516F628A6CE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4B-4EC9-B3AC-5516F628A6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4B-4EC9-B3AC-5516F628A6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165754</c:v>
                </c:pt>
                <c:pt idx="1">
                  <c:v>165672</c:v>
                </c:pt>
                <c:pt idx="2">
                  <c:v>162929</c:v>
                </c:pt>
                <c:pt idx="12">
                  <c:v>494355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4B-4EC9-B3AC-5516F628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4B-4EC9-B3AC-5516F628A6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154990</c:v>
                      </c:pt>
                      <c:pt idx="1">
                        <c:v>168403</c:v>
                      </c:pt>
                      <c:pt idx="2">
                        <c:v>80146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35781</c:v>
                      </c:pt>
                      <c:pt idx="8">
                        <c:v>12376</c:v>
                      </c:pt>
                      <c:pt idx="9">
                        <c:v>15012</c:v>
                      </c:pt>
                      <c:pt idx="10">
                        <c:v>24493</c:v>
                      </c:pt>
                      <c:pt idx="11">
                        <c:v>28687</c:v>
                      </c:pt>
                      <c:pt idx="12">
                        <c:v>533590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4B-4EC9-B3AC-5516F628A6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4B-4EC9-B3AC-5516F628A6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4B-4EC9-B3AC-5516F628A6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4B-4EC9-B3AC-5516F628A6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4B-4EC9-B3AC-5516F628A6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4B-4EC9-B3AC-5516F628A6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4B-4EC9-B3AC-5516F628A6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4B-4EC9-B3AC-5516F628A6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4B-4EC9-B3AC-5516F628A6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4B-4EC9-B3AC-5516F628A6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4B-4EC9-B3AC-5516F628A6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4B-4EC9-B3AC-5516F628A6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4B-4EC9-B3AC-5516F628A6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4B-4EC9-B3AC-5516F628A6CE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-1.7841377062779551E-2</c:v>
                </c:pt>
                <c:pt idx="1">
                  <c:v>1.3904528763769797E-2</c:v>
                </c:pt>
                <c:pt idx="2">
                  <c:v>-3.8982411022897567E-2</c:v>
                </c:pt>
                <c:pt idx="12">
                  <c:v>-1.4646115331181986E-2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4B-4EC9-B3AC-5516F628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1F-4527-A5BD-51F3506926B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1F-4527-A5BD-51F3506926B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1F-4527-A5BD-51F3506926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9">
                  <c:v>81903</c:v>
                </c:pt>
                <c:pt idx="10">
                  <c:v>69290</c:v>
                </c:pt>
                <c:pt idx="11">
                  <c:v>63488</c:v>
                </c:pt>
                <c:pt idx="12">
                  <c:v>857461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1F-4527-A5BD-51F3506926B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1F-4527-A5BD-51F3506926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1F-4527-A5BD-51F3506926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72901</c:v>
                </c:pt>
                <c:pt idx="1">
                  <c:v>72176</c:v>
                </c:pt>
                <c:pt idx="2">
                  <c:v>65836</c:v>
                </c:pt>
                <c:pt idx="12">
                  <c:v>210913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1F-4527-A5BD-51F35069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1F-4527-A5BD-51F3506926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75091</c:v>
                      </c:pt>
                      <c:pt idx="1">
                        <c:v>81036</c:v>
                      </c:pt>
                      <c:pt idx="2">
                        <c:v>42067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2044</c:v>
                      </c:pt>
                      <c:pt idx="8">
                        <c:v>1376</c:v>
                      </c:pt>
                      <c:pt idx="9">
                        <c:v>2708</c:v>
                      </c:pt>
                      <c:pt idx="10">
                        <c:v>10487</c:v>
                      </c:pt>
                      <c:pt idx="11">
                        <c:v>8843</c:v>
                      </c:pt>
                      <c:pt idx="12">
                        <c:v>226701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1F-4527-A5BD-51F3506926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1F-4527-A5BD-51F3506926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1F-4527-A5BD-51F3506926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1F-4527-A5BD-51F3506926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1F-4527-A5BD-51F3506926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1F-4527-A5BD-51F3506926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1F-4527-A5BD-51F3506926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1F-4527-A5BD-51F3506926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1F-4527-A5BD-51F3506926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1F-4527-A5BD-51F3506926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1F-4527-A5BD-51F3506926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1F-4527-A5BD-51F3506926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1F-4527-A5BD-51F3506926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1F-4527-A5BD-51F3506926B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9.0173617861255329E-2</c:v>
                </c:pt>
                <c:pt idx="1">
                  <c:v>5.8531935176358463E-2</c:v>
                </c:pt>
                <c:pt idx="2">
                  <c:v>5.8303460914015615E-2</c:v>
                </c:pt>
                <c:pt idx="12">
                  <c:v>6.9186120193648115E-2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1F-4527-A5BD-51F35069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16-45C8-9B5C-6E2C591BD449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6-45C8-9B5C-6E2C591BD449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16-45C8-9B5C-6E2C591BD44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9">
                  <c:v>17259</c:v>
                </c:pt>
                <c:pt idx="10">
                  <c:v>20409</c:v>
                </c:pt>
                <c:pt idx="11">
                  <c:v>15069</c:v>
                </c:pt>
                <c:pt idx="12">
                  <c:v>190327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16-45C8-9B5C-6E2C591BD449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16-45C8-9B5C-6E2C591BD4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16-45C8-9B5C-6E2C591BD44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14398</c:v>
                </c:pt>
                <c:pt idx="1">
                  <c:v>15634</c:v>
                </c:pt>
                <c:pt idx="2">
                  <c:v>19555</c:v>
                </c:pt>
                <c:pt idx="12">
                  <c:v>49587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16-45C8-9B5C-6E2C591BD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16-45C8-9B5C-6E2C591BD4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10425</c:v>
                      </c:pt>
                      <c:pt idx="1">
                        <c:v>8886</c:v>
                      </c:pt>
                      <c:pt idx="2">
                        <c:v>6218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6670</c:v>
                      </c:pt>
                      <c:pt idx="8">
                        <c:v>1355</c:v>
                      </c:pt>
                      <c:pt idx="9">
                        <c:v>926</c:v>
                      </c:pt>
                      <c:pt idx="10">
                        <c:v>4663</c:v>
                      </c:pt>
                      <c:pt idx="11">
                        <c:v>3478</c:v>
                      </c:pt>
                      <c:pt idx="12">
                        <c:v>45672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16-45C8-9B5C-6E2C591BD4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16-45C8-9B5C-6E2C591BD4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16-45C8-9B5C-6E2C591BD4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16-45C8-9B5C-6E2C591BD4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16-45C8-9B5C-6E2C591BD4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16-45C8-9B5C-6E2C591BD4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16-45C8-9B5C-6E2C591BD4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16-45C8-9B5C-6E2C591BD4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16-45C8-9B5C-6E2C591BD4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16-45C8-9B5C-6E2C591BD4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16-45C8-9B5C-6E2C591BD4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16-45C8-9B5C-6E2C591BD4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16-45C8-9B5C-6E2C591BD4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16-45C8-9B5C-6E2C591BD449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-6.6640736419032787E-2</c:v>
                </c:pt>
                <c:pt idx="1">
                  <c:v>-0.16022989740559701</c:v>
                </c:pt>
                <c:pt idx="2">
                  <c:v>-0.27963604214248872</c:v>
                </c:pt>
                <c:pt idx="12">
                  <c:v>-0.18960924349147723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16-45C8-9B5C-6E2C591BD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7F-4747-907E-9FFDEABDD6A3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F-4747-907E-9FFDEABDD6A3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7F-4747-907E-9FFDEABDD6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9">
                  <c:v>17244</c:v>
                </c:pt>
                <c:pt idx="10">
                  <c:v>7982</c:v>
                </c:pt>
                <c:pt idx="11">
                  <c:v>9423</c:v>
                </c:pt>
                <c:pt idx="12">
                  <c:v>166671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7F-4747-907E-9FFDEABDD6A3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7F-4747-907E-9FFDEABDD6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7F-4747-907E-9FFDEABDD6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11295</c:v>
                </c:pt>
                <c:pt idx="1">
                  <c:v>14802</c:v>
                </c:pt>
                <c:pt idx="2">
                  <c:v>13070</c:v>
                </c:pt>
                <c:pt idx="12">
                  <c:v>39167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7F-4747-907E-9FFDEABD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7F-4747-907E-9FFDEABDD6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7789</c:v>
                      </c:pt>
                      <c:pt idx="1">
                        <c:v>9927</c:v>
                      </c:pt>
                      <c:pt idx="2">
                        <c:v>5151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6745</c:v>
                      </c:pt>
                      <c:pt idx="8">
                        <c:v>2045</c:v>
                      </c:pt>
                      <c:pt idx="9">
                        <c:v>5235</c:v>
                      </c:pt>
                      <c:pt idx="10">
                        <c:v>480</c:v>
                      </c:pt>
                      <c:pt idx="11">
                        <c:v>3888</c:v>
                      </c:pt>
                      <c:pt idx="12">
                        <c:v>42455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7F-4747-907E-9FFDEABDD6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7F-4747-907E-9FFDEABDD6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7F-4747-907E-9FFDEABDD6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7F-4747-907E-9FFDEABDD6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7F-4747-907E-9FFDEABDD6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7F-4747-907E-9FFDEABDD6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7F-4747-907E-9FFDEABDD6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7F-4747-907E-9FFDEABDD6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7F-4747-907E-9FFDEABDD6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7F-4747-907E-9FFDEABDD6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7F-4747-907E-9FFDEABDD6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7F-4747-907E-9FFDEABDD6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7F-4747-907E-9FFDEABDD6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7F-4747-907E-9FFDEABDD6A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-5.8357649020425173E-2</c:v>
                </c:pt>
                <c:pt idx="1">
                  <c:v>0.17756563245823398</c:v>
                </c:pt>
                <c:pt idx="2">
                  <c:v>-0.24319629415170818</c:v>
                </c:pt>
                <c:pt idx="12">
                  <c:v>-6.3774351619457437E-2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7F-4747-907E-9FFDEABD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51-4890-BAAB-AF4BD96282B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1-4890-BAAB-AF4BD96282B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51-4890-BAAB-AF4BD96282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9">
                  <c:v>2226</c:v>
                </c:pt>
                <c:pt idx="10">
                  <c:v>2752</c:v>
                </c:pt>
                <c:pt idx="11">
                  <c:v>3325</c:v>
                </c:pt>
                <c:pt idx="12">
                  <c:v>41917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51-4890-BAAB-AF4BD96282B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51-4890-BAAB-AF4BD96282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51-4890-BAAB-AF4BD96282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2559</c:v>
                </c:pt>
                <c:pt idx="1">
                  <c:v>2201</c:v>
                </c:pt>
                <c:pt idx="2">
                  <c:v>2940</c:v>
                </c:pt>
                <c:pt idx="12">
                  <c:v>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51-4890-BAAB-AF4BD9628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51-4890-BAAB-AF4BD96282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2917</c:v>
                      </c:pt>
                      <c:pt idx="1">
                        <c:v>2019</c:v>
                      </c:pt>
                      <c:pt idx="2">
                        <c:v>1630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2699</c:v>
                      </c:pt>
                      <c:pt idx="8">
                        <c:v>1017</c:v>
                      </c:pt>
                      <c:pt idx="9">
                        <c:v>641</c:v>
                      </c:pt>
                      <c:pt idx="10">
                        <c:v>395</c:v>
                      </c:pt>
                      <c:pt idx="11">
                        <c:v>659</c:v>
                      </c:pt>
                      <c:pt idx="12">
                        <c:v>12571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51-4890-BAAB-AF4BD96282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51-4890-BAAB-AF4BD96282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51-4890-BAAB-AF4BD96282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51-4890-BAAB-AF4BD96282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51-4890-BAAB-AF4BD96282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51-4890-BAAB-AF4BD96282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51-4890-BAAB-AF4BD96282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51-4890-BAAB-AF4BD96282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51-4890-BAAB-AF4BD96282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51-4890-BAAB-AF4BD96282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51-4890-BAAB-AF4BD96282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51-4890-BAAB-AF4BD96282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51-4890-BAAB-AF4BD96282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51-4890-BAAB-AF4BD96282B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-0.22478036958497427</c:v>
                </c:pt>
                <c:pt idx="1">
                  <c:v>-0.37754524886877827</c:v>
                </c:pt>
                <c:pt idx="2">
                  <c:v>-0.35540451655338745</c:v>
                </c:pt>
                <c:pt idx="12">
                  <c:v>-0.32444288471661697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51-4890-BAAB-AF4BD9628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5-4E2B-81FB-843B3B8506D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5-4E2B-81FB-843B3B8506D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25-4E2B-81FB-843B3B8506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9">
                  <c:v>5114</c:v>
                </c:pt>
                <c:pt idx="10">
                  <c:v>3398</c:v>
                </c:pt>
                <c:pt idx="11">
                  <c:v>3856</c:v>
                </c:pt>
                <c:pt idx="12">
                  <c:v>58930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25-4E2B-81FB-843B3B8506D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25-4E2B-81FB-843B3B8506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25-4E2B-81FB-843B3B8506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4517</c:v>
                </c:pt>
                <c:pt idx="1">
                  <c:v>4373</c:v>
                </c:pt>
                <c:pt idx="2">
                  <c:v>4108</c:v>
                </c:pt>
                <c:pt idx="12">
                  <c:v>12998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25-4E2B-81FB-843B3B85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25-4E2B-81FB-843B3B8506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2259</c:v>
                      </c:pt>
                      <c:pt idx="1">
                        <c:v>1854</c:v>
                      </c:pt>
                      <c:pt idx="2">
                        <c:v>1287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1357</c:v>
                      </c:pt>
                      <c:pt idx="8">
                        <c:v>57</c:v>
                      </c:pt>
                      <c:pt idx="9">
                        <c:v>87</c:v>
                      </c:pt>
                      <c:pt idx="10">
                        <c:v>659</c:v>
                      </c:pt>
                      <c:pt idx="11">
                        <c:v>515</c:v>
                      </c:pt>
                      <c:pt idx="12">
                        <c:v>8958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25-4E2B-81FB-843B3B8506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25-4E2B-81FB-843B3B8506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25-4E2B-81FB-843B3B8506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25-4E2B-81FB-843B3B8506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25-4E2B-81FB-843B3B8506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25-4E2B-81FB-843B3B8506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25-4E2B-81FB-843B3B8506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25-4E2B-81FB-843B3B8506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25-4E2B-81FB-843B3B8506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25-4E2B-81FB-843B3B8506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25-4E2B-81FB-843B3B8506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25-4E2B-81FB-843B3B8506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25-4E2B-81FB-843B3B8506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25-4E2B-81FB-843B3B8506D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-0.18758992805755392</c:v>
                </c:pt>
                <c:pt idx="1">
                  <c:v>-0.32054070851460537</c:v>
                </c:pt>
                <c:pt idx="2">
                  <c:v>-0.17010101010101009</c:v>
                </c:pt>
                <c:pt idx="12">
                  <c:v>-0.2329753334120146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25-4E2B-81FB-843B3B85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0D-4D8A-B18A-CE48D2AD53CB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0D-4D8A-B18A-CE48D2AD53CB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0D-4D8A-B18A-CE48D2AD53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9">
                  <c:v>1114</c:v>
                </c:pt>
                <c:pt idx="10">
                  <c:v>3947</c:v>
                </c:pt>
                <c:pt idx="11">
                  <c:v>4912</c:v>
                </c:pt>
                <c:pt idx="12">
                  <c:v>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0D-4D8A-B18A-CE48D2AD53CB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0D-4D8A-B18A-CE48D2AD53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0D-4D8A-B18A-CE48D2AD53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5194</c:v>
                </c:pt>
                <c:pt idx="1">
                  <c:v>4547</c:v>
                </c:pt>
                <c:pt idx="2">
                  <c:v>5135</c:v>
                </c:pt>
                <c:pt idx="12">
                  <c:v>14876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0D-4D8A-B18A-CE48D2AD5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0D-4D8A-B18A-CE48D2AD53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4664</c:v>
                      </c:pt>
                      <c:pt idx="1">
                        <c:v>7381</c:v>
                      </c:pt>
                      <c:pt idx="2">
                        <c:v>3235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3</c:v>
                      </c:pt>
                      <c:pt idx="10">
                        <c:v>11</c:v>
                      </c:pt>
                      <c:pt idx="11">
                        <c:v>51</c:v>
                      </c:pt>
                      <c:pt idx="12">
                        <c:v>15372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0D-4D8A-B18A-CE48D2AD53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0D-4D8A-B18A-CE48D2AD53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0D-4D8A-B18A-CE48D2AD53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0D-4D8A-B18A-CE48D2AD53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0D-4D8A-B18A-CE48D2AD53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0D-4D8A-B18A-CE48D2AD53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0D-4D8A-B18A-CE48D2AD53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0D-4D8A-B18A-CE48D2AD53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0D-4D8A-B18A-CE48D2AD53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0D-4D8A-B18A-CE48D2AD53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0D-4D8A-B18A-CE48D2AD53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0D-4D8A-B18A-CE48D2AD53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0D-4D8A-B18A-CE48D2AD53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0D-4D8A-B18A-CE48D2AD53C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-3.6899684776562247E-2</c:v>
                </c:pt>
                <c:pt idx="1">
                  <c:v>-0.10544953767460163</c:v>
                </c:pt>
                <c:pt idx="2">
                  <c:v>0.27609343936381703</c:v>
                </c:pt>
                <c:pt idx="12">
                  <c:v>2.5931034482758575E-2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0D-4D8A-B18A-CE48D2AD5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4-44FC-8DB0-60FDF672A039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4-44FC-8DB0-60FDF672A039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4-44FC-8DB0-60FDF672A0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9">
                  <c:v>2557</c:v>
                </c:pt>
                <c:pt idx="10">
                  <c:v>367</c:v>
                </c:pt>
                <c:pt idx="11">
                  <c:v>447</c:v>
                </c:pt>
                <c:pt idx="12">
                  <c:v>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4-44FC-8DB0-60FDF672A039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4-44FC-8DB0-60FDF672A0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D4-44FC-8DB0-60FDF672A0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248</c:v>
                </c:pt>
                <c:pt idx="1">
                  <c:v>270</c:v>
                </c:pt>
                <c:pt idx="2">
                  <c:v>325</c:v>
                </c:pt>
                <c:pt idx="12">
                  <c:v>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D4-44FC-8DB0-60FDF672A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D4-44FC-8DB0-60FDF672A0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495</c:v>
                      </c:pt>
                      <c:pt idx="1">
                        <c:v>917</c:v>
                      </c:pt>
                      <c:pt idx="2">
                        <c:v>351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5921</c:v>
                      </c:pt>
                      <c:pt idx="8">
                        <c:v>2381</c:v>
                      </c:pt>
                      <c:pt idx="9">
                        <c:v>3254</c:v>
                      </c:pt>
                      <c:pt idx="10">
                        <c:v>1323</c:v>
                      </c:pt>
                      <c:pt idx="11">
                        <c:v>1567</c:v>
                      </c:pt>
                      <c:pt idx="12">
                        <c:v>20058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D4-44FC-8DB0-60FDF672A0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D4-44FC-8DB0-60FDF672A0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D4-44FC-8DB0-60FDF672A0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D4-44FC-8DB0-60FDF672A0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D4-44FC-8DB0-60FDF672A0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D4-44FC-8DB0-60FDF672A0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D4-44FC-8DB0-60FDF672A0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D4-44FC-8DB0-60FDF672A0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D4-44FC-8DB0-60FDF672A0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D4-44FC-8DB0-60FDF672A0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D4-44FC-8DB0-60FDF672A0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D4-44FC-8DB0-60FDF672A0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D4-44FC-8DB0-60FDF672A0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D4-44FC-8DB0-60FDF672A039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-0.56567425569176888</c:v>
                </c:pt>
                <c:pt idx="1">
                  <c:v>-0.68965517241379315</c:v>
                </c:pt>
                <c:pt idx="2">
                  <c:v>-0.78716437459070066</c:v>
                </c:pt>
                <c:pt idx="12">
                  <c:v>-0.71597035040431267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D4-44FC-8DB0-60FDF672A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81-4077-865B-D9F5CF037D8C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1-4077-865B-D9F5CF037D8C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81-4077-865B-D9F5CF037D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9">
                  <c:v>1129</c:v>
                </c:pt>
                <c:pt idx="10">
                  <c:v>3568</c:v>
                </c:pt>
                <c:pt idx="11">
                  <c:v>3681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1-4077-865B-D9F5CF037D8C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81-4077-865B-D9F5CF037D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81-4077-865B-D9F5CF037D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2656</c:v>
                </c:pt>
                <c:pt idx="1">
                  <c:v>2572</c:v>
                </c:pt>
                <c:pt idx="2">
                  <c:v>2401</c:v>
                </c:pt>
                <c:pt idx="12">
                  <c:v>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81-4077-865B-D9F5CF037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81-4077-865B-D9F5CF037D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9860</c:v>
                      </c:pt>
                      <c:pt idx="1">
                        <c:v>14874</c:v>
                      </c:pt>
                      <c:pt idx="2">
                        <c:v>4046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</c:v>
                      </c:pt>
                      <c:pt idx="8">
                        <c:v>0</c:v>
                      </c:pt>
                      <c:pt idx="9">
                        <c:v>331</c:v>
                      </c:pt>
                      <c:pt idx="10">
                        <c:v>300</c:v>
                      </c:pt>
                      <c:pt idx="11">
                        <c:v>55</c:v>
                      </c:pt>
                      <c:pt idx="12">
                        <c:v>29519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81-4077-865B-D9F5CF037D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81-4077-865B-D9F5CF037D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81-4077-865B-D9F5CF037D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81-4077-865B-D9F5CF037D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81-4077-865B-D9F5CF037D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81-4077-865B-D9F5CF037D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81-4077-865B-D9F5CF037D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81-4077-865B-D9F5CF037D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81-4077-865B-D9F5CF037D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81-4077-865B-D9F5CF037D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81-4077-865B-D9F5CF037D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81-4077-865B-D9F5CF037D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81-4077-865B-D9F5CF037D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81-4077-865B-D9F5CF037D8C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-0.20999405116002379</c:v>
                </c:pt>
                <c:pt idx="1">
                  <c:v>-0.2056825200741198</c:v>
                </c:pt>
                <c:pt idx="2">
                  <c:v>-0.15842972309849279</c:v>
                </c:pt>
                <c:pt idx="12">
                  <c:v>-0.19295461758172006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81-4077-865B-D9F5CF037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DE-48F6-A140-F0B1C71E2416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DE-48F6-A140-F0B1C71E2416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DE-48F6-A140-F0B1C71E241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DE-48F6-A140-F0B1C71E2416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DE-48F6-A140-F0B1C71E24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DE-48F6-A140-F0B1C71E241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12">
                  <c:v>504513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DE-48F6-A140-F0B1C71E2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DE-48F6-A140-F0B1C71E24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DE-48F6-A140-F0B1C71E24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DE-48F6-A140-F0B1C71E24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DE-48F6-A140-F0B1C71E24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DE-48F6-A140-F0B1C71E24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DE-48F6-A140-F0B1C71E24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DE-48F6-A140-F0B1C71E24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DE-48F6-A140-F0B1C71E24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DE-48F6-A140-F0B1C71E24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DE-48F6-A140-F0B1C71E24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DE-48F6-A140-F0B1C71E24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DE-48F6-A140-F0B1C71E24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DE-48F6-A140-F0B1C71E24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DE-48F6-A140-F0B1C71E24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DE-48F6-A140-F0B1C71E241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12">
                  <c:v>-2.4222637838297811E-2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DE-48F6-A140-F0B1C71E2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7-4E8D-899A-8CEE53C831CD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7-4E8D-899A-8CEE53C831CD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97-4E8D-899A-8CEE53C831C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9">
                  <c:v>149661</c:v>
                </c:pt>
                <c:pt idx="10">
                  <c:v>131764</c:v>
                </c:pt>
                <c:pt idx="11">
                  <c:v>130081</c:v>
                </c:pt>
                <c:pt idx="12">
                  <c:v>1666380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97-4E8D-899A-8CEE53C831CD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97-4E8D-899A-8CEE53C831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97-4E8D-899A-8CEE53C831C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138341</c:v>
                </c:pt>
                <c:pt idx="1">
                  <c:v>137229</c:v>
                </c:pt>
                <c:pt idx="2">
                  <c:v>134131</c:v>
                </c:pt>
                <c:pt idx="12">
                  <c:v>409701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97-4E8D-899A-8CEE53C83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97-4E8D-899A-8CEE53C831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114606</c:v>
                      </c:pt>
                      <c:pt idx="1">
                        <c:v>133643</c:v>
                      </c:pt>
                      <c:pt idx="2">
                        <c:v>58888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52066</c:v>
                      </c:pt>
                      <c:pt idx="8">
                        <c:v>18190</c:v>
                      </c:pt>
                      <c:pt idx="9">
                        <c:v>20865</c:v>
                      </c:pt>
                      <c:pt idx="10">
                        <c:v>26883</c:v>
                      </c:pt>
                      <c:pt idx="11">
                        <c:v>28481</c:v>
                      </c:pt>
                      <c:pt idx="12">
                        <c:v>473644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97-4E8D-899A-8CEE53C831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97-4E8D-899A-8CEE53C831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97-4E8D-899A-8CEE53C831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97-4E8D-899A-8CEE53C831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97-4E8D-899A-8CEE53C831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97-4E8D-899A-8CEE53C831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97-4E8D-899A-8CEE53C831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97-4E8D-899A-8CEE53C831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97-4E8D-899A-8CEE53C831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97-4E8D-899A-8CEE53C831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97-4E8D-899A-8CEE53C831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97-4E8D-899A-8CEE53C831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97-4E8D-899A-8CEE53C831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97-4E8D-899A-8CEE53C831CD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-2.7746347222905476E-2</c:v>
                </c:pt>
                <c:pt idx="1">
                  <c:v>-3.3162833953331083E-2</c:v>
                </c:pt>
                <c:pt idx="2">
                  <c:v>-8.0456854531868016E-2</c:v>
                </c:pt>
                <c:pt idx="12">
                  <c:v>-4.7410786529393678E-2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97-4E8D-899A-8CEE53C83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F-4F4C-BC76-32E7BD710A0E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F-4F4C-BC76-32E7BD710A0E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9F-4F4C-BC76-32E7BD710A0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9">
                  <c:v>123226</c:v>
                </c:pt>
                <c:pt idx="10">
                  <c:v>105403</c:v>
                </c:pt>
                <c:pt idx="11">
                  <c:v>105060</c:v>
                </c:pt>
                <c:pt idx="12">
                  <c:v>1328291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F-4F4C-BC76-32E7BD710A0E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9F-4F4C-BC76-32E7BD710A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9F-4F4C-BC76-32E7BD710A0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109525</c:v>
                </c:pt>
                <c:pt idx="1">
                  <c:v>111410</c:v>
                </c:pt>
                <c:pt idx="2">
                  <c:v>110011</c:v>
                </c:pt>
                <c:pt idx="12">
                  <c:v>330946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9F-4F4C-BC76-32E7BD710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9F-4F4C-BC76-32E7BD710A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88467</c:v>
                      </c:pt>
                      <c:pt idx="1">
                        <c:v>107490</c:v>
                      </c:pt>
                      <c:pt idx="2">
                        <c:v>46120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39936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9F-4F4C-BC76-32E7BD710A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9F-4F4C-BC76-32E7BD710A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9F-4F4C-BC76-32E7BD710A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9F-4F4C-BC76-32E7BD710A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9F-4F4C-BC76-32E7BD710A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9F-4F4C-BC76-32E7BD710A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9F-4F4C-BC76-32E7BD710A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9F-4F4C-BC76-32E7BD710A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9F-4F4C-BC76-32E7BD710A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9F-4F4C-BC76-32E7BD710A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9F-4F4C-BC76-32E7BD710A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9F-4F4C-BC76-32E7BD710A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9F-4F4C-BC76-32E7BD710A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9F-4F4C-BC76-32E7BD710A0E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-3.7066669011174502E-2</c:v>
                </c:pt>
                <c:pt idx="1">
                  <c:v>-2.1087777875406388E-2</c:v>
                </c:pt>
                <c:pt idx="2">
                  <c:v>-5.6549890656489854E-2</c:v>
                </c:pt>
                <c:pt idx="12">
                  <c:v>-3.8383756203582142E-2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9F-4F4C-BC76-32E7BD710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0E-48DD-B534-93692F059D1E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E-48DD-B534-93692F059D1E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0E-48DD-B534-93692F059D1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9">
                  <c:v>26435</c:v>
                </c:pt>
                <c:pt idx="10">
                  <c:v>26361</c:v>
                </c:pt>
                <c:pt idx="11">
                  <c:v>25021</c:v>
                </c:pt>
                <c:pt idx="12">
                  <c:v>338089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0E-48DD-B534-93692F059D1E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0E-48DD-B534-93692F059D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0E-48DD-B534-93692F059D1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28816</c:v>
                </c:pt>
                <c:pt idx="1">
                  <c:v>25819</c:v>
                </c:pt>
                <c:pt idx="2">
                  <c:v>24120</c:v>
                </c:pt>
                <c:pt idx="12">
                  <c:v>78755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0E-48DD-B534-93692F059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0E-48DD-B534-93692F059D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26139</c:v>
                      </c:pt>
                      <c:pt idx="1">
                        <c:v>26153</c:v>
                      </c:pt>
                      <c:pt idx="2">
                        <c:v>12768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12130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0E-48DD-B534-93692F059D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0E-48DD-B534-93692F059D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0E-48DD-B534-93692F059D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0E-48DD-B534-93692F059D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0E-48DD-B534-93692F059D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0E-48DD-B534-93692F059D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0E-48DD-B534-93692F059D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0E-48DD-B534-93692F059D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0E-48DD-B534-93692F059D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0E-48DD-B534-93692F059D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0E-48DD-B534-93692F059D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0E-48DD-B534-93692F059D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0E-48DD-B534-93692F059D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0E-48DD-B534-93692F059D1E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9.3876979122879955E-3</c:v>
                </c:pt>
                <c:pt idx="1">
                  <c:v>-8.2023750266657203E-2</c:v>
                </c:pt>
                <c:pt idx="2">
                  <c:v>-0.17572278039778555</c:v>
                </c:pt>
                <c:pt idx="12">
                  <c:v>-8.3562185812697809E-2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0E-48DD-B534-93692F059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BA-4DCB-B7D4-6B2F77A5AFE7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BA-4DCB-B7D4-6B2F77A5AFE7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BA-4DCB-B7D4-6B2F77A5AF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9">
                  <c:v>28050</c:v>
                </c:pt>
                <c:pt idx="10">
                  <c:v>30877</c:v>
                </c:pt>
                <c:pt idx="11">
                  <c:v>30458</c:v>
                </c:pt>
                <c:pt idx="12">
                  <c:v>322400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BA-4DCB-B7D4-6B2F77A5AFE7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BA-4DCB-B7D4-6B2F77A5AF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BA-4DCB-B7D4-6B2F77A5AF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31603</c:v>
                </c:pt>
                <c:pt idx="1">
                  <c:v>30937</c:v>
                </c:pt>
                <c:pt idx="2">
                  <c:v>32272</c:v>
                </c:pt>
                <c:pt idx="12">
                  <c:v>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BA-4DCB-B7D4-6B2F77A5A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BA-4DCB-B7D4-6B2F77A5AF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43194</c:v>
                      </c:pt>
                      <c:pt idx="1">
                        <c:v>39241</c:v>
                      </c:pt>
                      <c:pt idx="2">
                        <c:v>23119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8447</c:v>
                      </c:pt>
                      <c:pt idx="8">
                        <c:v>4719</c:v>
                      </c:pt>
                      <c:pt idx="9">
                        <c:v>3478</c:v>
                      </c:pt>
                      <c:pt idx="10">
                        <c:v>3773</c:v>
                      </c:pt>
                      <c:pt idx="11">
                        <c:v>4711</c:v>
                      </c:pt>
                      <c:pt idx="12">
                        <c:v>137122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BA-4DCB-B7D4-6B2F77A5AF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BA-4DCB-B7D4-6B2F77A5AF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BA-4DCB-B7D4-6B2F77A5AF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BA-4DCB-B7D4-6B2F77A5AF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BA-4DCB-B7D4-6B2F77A5AF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BA-4DCB-B7D4-6B2F77A5AF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BA-4DCB-B7D4-6B2F77A5AF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BA-4DCB-B7D4-6B2F77A5AF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BA-4DCB-B7D4-6B2F77A5AF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BA-4DCB-B7D4-6B2F77A5AF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BA-4DCB-B7D4-6B2F77A5AF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BA-4DCB-B7D4-6B2F77A5AF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BA-4DCB-B7D4-6B2F77A5AF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BA-4DCB-B7D4-6B2F77A5AFE7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1.5553199010250873E-2</c:v>
                </c:pt>
                <c:pt idx="1">
                  <c:v>0.24630383112436038</c:v>
                </c:pt>
                <c:pt idx="2">
                  <c:v>4.0931522755862426E-2</c:v>
                </c:pt>
                <c:pt idx="12">
                  <c:v>9.0482488929783278E-2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BA-4DCB-B7D4-6B2F77A5A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3B-4C8E-9C93-CA2AE0F18E93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3B-4C8E-9C93-CA2AE0F18E93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3B-4C8E-9C93-CA2AE0F18E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3B-4C8E-9C93-CA2AE0F18E93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3B-4C8E-9C93-CA2AE0F18E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3B-4C8E-9C93-CA2AE0F18E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12">
                  <c:v>7.2210485636996005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3B-4C8E-9C93-CA2AE0F1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3B-4C8E-9C93-CA2AE0F18E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3B-4C8E-9C93-CA2AE0F18E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3B-4C8E-9C93-CA2AE0F18E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3B-4C8E-9C93-CA2AE0F18E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3B-4C8E-9C93-CA2AE0F18E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3B-4C8E-9C93-CA2AE0F18E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3B-4C8E-9C93-CA2AE0F18E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B-4C8E-9C93-CA2AE0F18E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B-4C8E-9C93-CA2AE0F18E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B-4C8E-9C93-CA2AE0F18E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B-4C8E-9C93-CA2AE0F18E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B-4C8E-9C93-CA2AE0F18E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3B-4C8E-9C93-CA2AE0F18E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3B-4C8E-9C93-CA2AE0F18E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3B-4C8E-9C93-CA2AE0F18E93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12">
                  <c:v>0.22716270332382393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3B-4C8E-9C93-CA2AE0F1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06-46A3-BFFE-32D121B3F6D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6-46A3-BFFE-32D121B3F6D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06-46A3-BFFE-32D121B3F6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9">
                  <c:v>3.3147033533963888</c:v>
                </c:pt>
                <c:pt idx="10">
                  <c:v>4.3719325153374236</c:v>
                </c:pt>
                <c:pt idx="11">
                  <c:v>3.9628305932809149</c:v>
                </c:pt>
                <c:pt idx="12">
                  <c:v>3.5542003563108127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06-46A3-BFFE-32D121B3F6D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06-46A3-BFFE-32D121B3F6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06-46A3-BFFE-32D121B3F6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4.9236192714453582</c:v>
                </c:pt>
                <c:pt idx="1">
                  <c:v>3.7223880597014927</c:v>
                </c:pt>
                <c:pt idx="2">
                  <c:v>3.7395048439181915</c:v>
                </c:pt>
                <c:pt idx="12">
                  <c:v>4.1461224489795923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06-46A3-BFFE-32D121B3F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06-46A3-BFFE-32D121B3F6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3.3978234582829505</c:v>
                      </c:pt>
                      <c:pt idx="1">
                        <c:v>3.4050151975683889</c:v>
                      </c:pt>
                      <c:pt idx="2">
                        <c:v>3.8292181069958846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3.0742075823492852</c:v>
                      </c:pt>
                      <c:pt idx="8">
                        <c:v>2.647812971342383</c:v>
                      </c:pt>
                      <c:pt idx="9">
                        <c:v>2.4842917997870075</c:v>
                      </c:pt>
                      <c:pt idx="10">
                        <c:v>3.945582586427657</c:v>
                      </c:pt>
                      <c:pt idx="11">
                        <c:v>2.4285714285714284</c:v>
                      </c:pt>
                      <c:pt idx="12">
                        <c:v>2.875516971571221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06-46A3-BFFE-32D121B3F6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06-46A3-BFFE-32D121B3F6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06-46A3-BFFE-32D121B3F6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06-46A3-BFFE-32D121B3F6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06-46A3-BFFE-32D121B3F6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06-46A3-BFFE-32D121B3F6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06-46A3-BFFE-32D121B3F6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06-46A3-BFFE-32D121B3F6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06-46A3-BFFE-32D121B3F6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06-46A3-BFFE-32D121B3F6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06-46A3-BFFE-32D121B3F6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06-46A3-BFFE-32D121B3F6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06-46A3-BFFE-32D121B3F6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06-46A3-BFFE-32D121B3F6D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0.42458826369341995</c:v>
                </c:pt>
                <c:pt idx="1">
                  <c:v>1.2212711572443071</c:v>
                </c:pt>
                <c:pt idx="2">
                  <c:v>0.60617151058485819</c:v>
                </c:pt>
                <c:pt idx="12">
                  <c:v>0.89394853593611412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06-46A3-BFFE-32D121B3F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78-4B9D-80E1-914CECF520B4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8-4B9D-80E1-914CECF520B4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78-4B9D-80E1-914CECF520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9">
                  <c:v>5.0836909871244638</c:v>
                </c:pt>
                <c:pt idx="10">
                  <c:v>4.5080042689434361</c:v>
                </c:pt>
                <c:pt idx="11">
                  <c:v>4.8214285714285712</c:v>
                </c:pt>
                <c:pt idx="12">
                  <c:v>5.166019237883833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78-4B9D-80E1-914CECF520B4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78-4B9D-80E1-914CECF520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78-4B9D-80E1-914CECF520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5.9452736318407959</c:v>
                </c:pt>
                <c:pt idx="1">
                  <c:v>4.55</c:v>
                </c:pt>
                <c:pt idx="2">
                  <c:v>4.6043046357615891</c:v>
                </c:pt>
                <c:pt idx="12">
                  <c:v>5.0939639079029249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78-4B9D-80E1-914CECF52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78-4B9D-80E1-914CECF520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4.8253012048192767</c:v>
                      </c:pt>
                      <c:pt idx="1">
                        <c:v>4.333333333333333</c:v>
                      </c:pt>
                      <c:pt idx="2">
                        <c:v>5.8444444444444441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3.7919020715630887</c:v>
                      </c:pt>
                      <c:pt idx="8">
                        <c:v>2.9774577332498433</c:v>
                      </c:pt>
                      <c:pt idx="9">
                        <c:v>4.8207171314741037</c:v>
                      </c:pt>
                      <c:pt idx="10">
                        <c:v>4.9330543933054392</c:v>
                      </c:pt>
                      <c:pt idx="11">
                        <c:v>4.270833333333333</c:v>
                      </c:pt>
                      <c:pt idx="12">
                        <c:v>3.8516443002507006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78-4B9D-80E1-914CECF520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78-4B9D-80E1-914CECF520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78-4B9D-80E1-914CECF520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78-4B9D-80E1-914CECF520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78-4B9D-80E1-914CECF520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78-4B9D-80E1-914CECF520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78-4B9D-80E1-914CECF520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78-4B9D-80E1-914CECF520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78-4B9D-80E1-914CECF520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78-4B9D-80E1-914CECF520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78-4B9D-80E1-914CECF520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78-4B9D-80E1-914CECF520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78-4B9D-80E1-914CECF520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78-4B9D-80E1-914CECF520B4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0.14050139756747715</c:v>
                </c:pt>
                <c:pt idx="1">
                  <c:v>1.0045454545454544</c:v>
                </c:pt>
                <c:pt idx="2">
                  <c:v>0.48991349185015043</c:v>
                </c:pt>
                <c:pt idx="12">
                  <c:v>0.68755291763389259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78-4B9D-80E1-914CECF52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81-41FB-9E9D-0B91710471D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1-41FB-9E9D-0B91710471D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81-41FB-9E9D-0B91710471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9">
                  <c:v>2.6699256941728589</c:v>
                </c:pt>
                <c:pt idx="10">
                  <c:v>4.0245231607629428</c:v>
                </c:pt>
                <c:pt idx="11">
                  <c:v>2.1342281879194629</c:v>
                </c:pt>
                <c:pt idx="12">
                  <c:v>2.6058445798868091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81-41FB-9E9D-0B91710471D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81-41FB-9E9D-0B91710471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81-41FB-9E9D-0B91710471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2.439516129032258</c:v>
                </c:pt>
                <c:pt idx="1">
                  <c:v>2.4962962962962965</c:v>
                </c:pt>
                <c:pt idx="2">
                  <c:v>2.1323076923076925</c:v>
                </c:pt>
                <c:pt idx="12">
                  <c:v>2.33926453143535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81-41FB-9E9D-0B9171047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81-41FB-9E9D-0B91710471D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2.4404040404040406</c:v>
                      </c:pt>
                      <c:pt idx="1">
                        <c:v>3.0010905125408942</c:v>
                      </c:pt>
                      <c:pt idx="2">
                        <c:v>3.0541310541310542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2.8167539267015709</c:v>
                      </c:pt>
                      <c:pt idx="8">
                        <c:v>2.4267114657706848</c:v>
                      </c:pt>
                      <c:pt idx="9">
                        <c:v>2.1238475722188075</c:v>
                      </c:pt>
                      <c:pt idx="10">
                        <c:v>3.767195767195767</c:v>
                      </c:pt>
                      <c:pt idx="11">
                        <c:v>2.0899808551372048</c:v>
                      </c:pt>
                      <c:pt idx="12">
                        <c:v>2.5455179978063613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81-41FB-9E9D-0B91710471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81-41FB-9E9D-0B91710471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81-41FB-9E9D-0B91710471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81-41FB-9E9D-0B91710471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81-41FB-9E9D-0B91710471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81-41FB-9E9D-0B91710471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81-41FB-9E9D-0B91710471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81-41FB-9E9D-0B91710471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81-41FB-9E9D-0B91710471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81-41FB-9E9D-0B91710471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81-41FB-9E9D-0B91710471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81-41FB-9E9D-0B91710471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81-41FB-9E9D-0B91710471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81-41FB-9E9D-0B91710471D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-1.005317496186656</c:v>
                </c:pt>
                <c:pt idx="1">
                  <c:v>0.56296296296296311</c:v>
                </c:pt>
                <c:pt idx="2">
                  <c:v>-0.47869427232884965</c:v>
                </c:pt>
                <c:pt idx="12">
                  <c:v>-0.2335117488881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81-41FB-9E9D-0B9171047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45-4955-B629-C51AED3151CE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5-4955-B629-C51AED3151CE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45-4955-B629-C51AED3151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9">
                  <c:v>23852</c:v>
                </c:pt>
                <c:pt idx="10">
                  <c:v>22059</c:v>
                </c:pt>
                <c:pt idx="11">
                  <c:v>21891</c:v>
                </c:pt>
                <c:pt idx="12">
                  <c:v>258622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45-4955-B629-C51AED3151CE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45-4955-B629-C51AED3151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45-4955-B629-C51AED3151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21677</c:v>
                </c:pt>
                <c:pt idx="1">
                  <c:v>22615</c:v>
                </c:pt>
                <c:pt idx="2">
                  <c:v>23125</c:v>
                </c:pt>
                <c:pt idx="12">
                  <c:v>67417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45-4955-B629-C51AED315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45-4955-B629-C51AED3151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20204</c:v>
                      </c:pt>
                      <c:pt idx="1">
                        <c:v>21087</c:v>
                      </c:pt>
                      <c:pt idx="2">
                        <c:v>8379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5250</c:v>
                      </c:pt>
                      <c:pt idx="8">
                        <c:v>1747</c:v>
                      </c:pt>
                      <c:pt idx="9">
                        <c:v>2909</c:v>
                      </c:pt>
                      <c:pt idx="10">
                        <c:v>3366</c:v>
                      </c:pt>
                      <c:pt idx="11">
                        <c:v>4406</c:v>
                      </c:pt>
                      <c:pt idx="12">
                        <c:v>69842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45-4955-B629-C51AED3151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45-4955-B629-C51AED3151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45-4955-B629-C51AED3151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45-4955-B629-C51AED3151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45-4955-B629-C51AED3151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45-4955-B629-C51AED3151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45-4955-B629-C51AED3151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45-4955-B629-C51AED3151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45-4955-B629-C51AED3151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45-4955-B629-C51AED3151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45-4955-B629-C51AED3151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45-4955-B629-C51AED3151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45-4955-B629-C51AED3151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45-4955-B629-C51AED3151CE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2.729207142196266E-3</c:v>
                </c:pt>
                <c:pt idx="1">
                  <c:v>1.6387633979979555E-3</c:v>
                </c:pt>
                <c:pt idx="2">
                  <c:v>-7.559162136232811E-2</c:v>
                </c:pt>
                <c:pt idx="12">
                  <c:v>-2.5934808992660208E-2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45-4955-B629-C51AED315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8F-4236-9AA7-59D71651689D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F-4236-9AA7-59D71651689D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8F-4236-9AA7-59D7165168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9">
                  <c:v>6.9657051819553919</c:v>
                </c:pt>
                <c:pt idx="10">
                  <c:v>7.1145564168819986</c:v>
                </c:pt>
                <c:pt idx="11">
                  <c:v>7.0803069754693713</c:v>
                </c:pt>
                <c:pt idx="12">
                  <c:v>7.2887844034923557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8F-4236-9AA7-59D71651689D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8F-4236-9AA7-59D7165168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8F-4236-9AA7-59D7165168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7.6465378050468242</c:v>
                </c:pt>
                <c:pt idx="1">
                  <c:v>7.3257572407694012</c:v>
                </c:pt>
                <c:pt idx="2">
                  <c:v>7.0455783783783783</c:v>
                </c:pt>
                <c:pt idx="12">
                  <c:v>7.3327943990388178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8F-4236-9AA7-59D716516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8F-4236-9AA7-59D7165168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7.6712532171847156</c:v>
                      </c:pt>
                      <c:pt idx="1">
                        <c:v>7.9861051832882817</c:v>
                      </c:pt>
                      <c:pt idx="2">
                        <c:v>9.565103234276167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6.8154285714285718</c:v>
                      </c:pt>
                      <c:pt idx="8">
                        <c:v>7.0841442472810536</c:v>
                      </c:pt>
                      <c:pt idx="9">
                        <c:v>5.1605362667583359</c:v>
                      </c:pt>
                      <c:pt idx="10">
                        <c:v>7.2765894236482476</c:v>
                      </c:pt>
                      <c:pt idx="11">
                        <c:v>6.5108942351339083</c:v>
                      </c:pt>
                      <c:pt idx="12">
                        <c:v>7.6399587640674662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8F-4236-9AA7-59D7165168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8F-4236-9AA7-59D7165168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8F-4236-9AA7-59D7165168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8F-4236-9AA7-59D7165168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8F-4236-9AA7-59D7165168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8F-4236-9AA7-59D7165168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8F-4236-9AA7-59D7165168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8F-4236-9AA7-59D7165168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8F-4236-9AA7-59D7165168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8F-4236-9AA7-59D7165168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8F-4236-9AA7-59D7165168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8F-4236-9AA7-59D7165168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8F-4236-9AA7-59D7165168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8F-4236-9AA7-59D71651689D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-0.16015106533896528</c:v>
                </c:pt>
                <c:pt idx="1">
                  <c:v>8.8623747988818558E-2</c:v>
                </c:pt>
                <c:pt idx="2">
                  <c:v>0.26839577524438418</c:v>
                </c:pt>
                <c:pt idx="12">
                  <c:v>8.4008061409504897E-2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8F-4236-9AA7-59D716516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82-4BB7-BC7E-F1DE1E717722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82-4BB7-BC7E-F1DE1E717722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82-4BB7-BC7E-F1DE1E7177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9">
                  <c:v>7.3660401115208201</c:v>
                </c:pt>
                <c:pt idx="10">
                  <c:v>7.3525042444821729</c:v>
                </c:pt>
                <c:pt idx="11">
                  <c:v>6.8791851771589556</c:v>
                </c:pt>
                <c:pt idx="12">
                  <c:v>7.3817870332905757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82-4BB7-BC7E-F1DE1E717722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82-4BB7-BC7E-F1DE1E7177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82-4BB7-BC7E-F1DE1E7177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8.2206811005863774</c:v>
                </c:pt>
                <c:pt idx="1">
                  <c:v>7.6376719576719578</c:v>
                </c:pt>
                <c:pt idx="2">
                  <c:v>7.1928329509450455</c:v>
                </c:pt>
                <c:pt idx="12">
                  <c:v>7.677660077900331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82-4BB7-BC7E-F1DE1E717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82-4BB7-BC7E-F1DE1E7177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8.6530306522240146</c:v>
                      </c:pt>
                      <c:pt idx="1">
                        <c:v>9.1680054304785603</c:v>
                      </c:pt>
                      <c:pt idx="2">
                        <c:v>9.9803084223013041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6.7682119205298017</c:v>
                      </c:pt>
                      <c:pt idx="8">
                        <c:v>5.57085020242915</c:v>
                      </c:pt>
                      <c:pt idx="9">
                        <c:v>3.9648609077598831</c:v>
                      </c:pt>
                      <c:pt idx="10">
                        <c:v>7.705363703159442</c:v>
                      </c:pt>
                      <c:pt idx="11">
                        <c:v>7.0630990415335466</c:v>
                      </c:pt>
                      <c:pt idx="12">
                        <c:v>8.6881922354654506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82-4BB7-BC7E-F1DE1E7177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82-4BB7-BC7E-F1DE1E7177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82-4BB7-BC7E-F1DE1E7177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82-4BB7-BC7E-F1DE1E7177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82-4BB7-BC7E-F1DE1E7177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82-4BB7-BC7E-F1DE1E7177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82-4BB7-BC7E-F1DE1E7177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82-4BB7-BC7E-F1DE1E7177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82-4BB7-BC7E-F1DE1E7177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82-4BB7-BC7E-F1DE1E7177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82-4BB7-BC7E-F1DE1E7177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82-4BB7-BC7E-F1DE1E7177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82-4BB7-BC7E-F1DE1E7177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82-4BB7-BC7E-F1DE1E71772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0.42140421698479091</c:v>
                </c:pt>
                <c:pt idx="1">
                  <c:v>0.31225296325855023</c:v>
                </c:pt>
                <c:pt idx="2">
                  <c:v>0.60638509493657544</c:v>
                </c:pt>
                <c:pt idx="12">
                  <c:v>0.45897526068658667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82-4BB7-BC7E-F1DE1E717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9B-4A8E-A6DD-937575AAD7E8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B-4A8E-A6DD-937575AAD7E8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9B-4A8E-A6DD-937575AAD7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9">
                  <c:v>8.8236196319018401</c:v>
                </c:pt>
                <c:pt idx="10">
                  <c:v>8.2161835748792278</c:v>
                </c:pt>
                <c:pt idx="11">
                  <c:v>8.446748878923767</c:v>
                </c:pt>
                <c:pt idx="12">
                  <c:v>8.8693322149214779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9B-4A8E-A6DD-937575AAD7E8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9B-4A8E-A6DD-937575AAD7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9B-4A8E-A6DD-937575AAD7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8.2321326472269867</c:v>
                </c:pt>
                <c:pt idx="1">
                  <c:v>8.9388221841052022</c:v>
                </c:pt>
                <c:pt idx="2">
                  <c:v>8.2895294616362865</c:v>
                </c:pt>
                <c:pt idx="12">
                  <c:v>8.4662796653576908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9B-4A8E-A6DD-937575AAD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9B-4A8E-A6DD-937575AAD7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6.9177173191771733</c:v>
                      </c:pt>
                      <c:pt idx="1">
                        <c:v>7.3316831683168315</c:v>
                      </c:pt>
                      <c:pt idx="2">
                        <c:v>10.029032258064516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7.3946784922394677</c:v>
                      </c:pt>
                      <c:pt idx="8">
                        <c:v>17.828947368421051</c:v>
                      </c:pt>
                      <c:pt idx="9">
                        <c:v>4.7731958762886597</c:v>
                      </c:pt>
                      <c:pt idx="10">
                        <c:v>7.6947194719471943</c:v>
                      </c:pt>
                      <c:pt idx="11">
                        <c:v>7.9045454545454543</c:v>
                      </c:pt>
                      <c:pt idx="12">
                        <c:v>7.5590863952333667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9B-4A8E-A6DD-937575AAD7E8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F9B-4A8E-A6DD-937575AAD7E8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9.500934579439253</c:v>
                      </c:pt>
                      <c:pt idx="1">
                        <c:v>7.2494226327944569</c:v>
                      </c:pt>
                      <c:pt idx="2">
                        <c:v>7.4262717321313589</c:v>
                      </c:pt>
                      <c:pt idx="3">
                        <c:v>7.5292955892034232</c:v>
                      </c:pt>
                      <c:pt idx="4">
                        <c:v>7.7900113507377977</c:v>
                      </c:pt>
                      <c:pt idx="5">
                        <c:v>7.3679031037093115</c:v>
                      </c:pt>
                      <c:pt idx="6">
                        <c:v>8.3393177737881512</c:v>
                      </c:pt>
                      <c:pt idx="7">
                        <c:v>9.4428857715430858</c:v>
                      </c:pt>
                      <c:pt idx="8">
                        <c:v>9.1776504297994261</c:v>
                      </c:pt>
                      <c:pt idx="9">
                        <c:v>7.3299583085169742</c:v>
                      </c:pt>
                      <c:pt idx="10">
                        <c:v>7.955390334572491</c:v>
                      </c:pt>
                      <c:pt idx="11">
                        <c:v>7.965578635014837</c:v>
                      </c:pt>
                      <c:pt idx="12">
                        <c:v>7.9858322782902276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F9B-4A8E-A6DD-937575AAD7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9B-4A8E-A6DD-937575AAD7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9B-4A8E-A6DD-937575AAD7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9B-4A8E-A6DD-937575AAD7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9B-4A8E-A6DD-937575AAD7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9B-4A8E-A6DD-937575AAD7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9B-4A8E-A6DD-937575AAD7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9B-4A8E-A6DD-937575AAD7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9B-4A8E-A6DD-937575AAD7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9B-4A8E-A6DD-937575AAD7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9B-4A8E-A6DD-937575AAD7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9B-4A8E-A6DD-937575AAD7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9B-4A8E-A6DD-937575AAD7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9B-4A8E-A6DD-937575AAD7E8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-1.379082306044042</c:v>
                </c:pt>
                <c:pt idx="1">
                  <c:v>-0.24115809202892002</c:v>
                </c:pt>
                <c:pt idx="2">
                  <c:v>0.3706263111111987</c:v>
                </c:pt>
                <c:pt idx="12">
                  <c:v>-0.19949005564500055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9B-4A8E-A6DD-937575AAD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2B-4988-82CC-CE47B102D8C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B-4988-82CC-CE47B102D8C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2B-4988-82CC-CE47B102D8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9">
                  <c:v>6.1717967072297784</c:v>
                </c:pt>
                <c:pt idx="10">
                  <c:v>5.8347953216374266</c:v>
                </c:pt>
                <c:pt idx="11">
                  <c:v>6.7889048991354466</c:v>
                </c:pt>
                <c:pt idx="12">
                  <c:v>6.7810325887953127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B-4988-82CC-CE47B102D8C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2B-4988-82CC-CE47B102D8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2B-4988-82CC-CE47B102D8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7.2264875239923221</c:v>
                </c:pt>
                <c:pt idx="1">
                  <c:v>6.3094629156010233</c:v>
                </c:pt>
                <c:pt idx="2">
                  <c:v>6.5350000000000001</c:v>
                </c:pt>
                <c:pt idx="12">
                  <c:v>6.6283635132848202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2B-4988-82CC-CE47B102D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2B-4988-82CC-CE47B102D8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5.5201984408221119</c:v>
                      </c:pt>
                      <c:pt idx="1">
                        <c:v>6.3634615384615385</c:v>
                      </c:pt>
                      <c:pt idx="2">
                        <c:v>8.701013513513514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7.6909920182440139</c:v>
                      </c:pt>
                      <c:pt idx="8">
                        <c:v>7.98828125</c:v>
                      </c:pt>
                      <c:pt idx="9">
                        <c:v>6.2247324613555293</c:v>
                      </c:pt>
                      <c:pt idx="10">
                        <c:v>8</c:v>
                      </c:pt>
                      <c:pt idx="11">
                        <c:v>5.0691003911342891</c:v>
                      </c:pt>
                      <c:pt idx="12">
                        <c:v>6.446249620406924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2B-4988-82CC-CE47B102D8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2B-4988-82CC-CE47B102D8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2B-4988-82CC-CE47B102D8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2B-4988-82CC-CE47B102D8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2B-4988-82CC-CE47B102D8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2B-4988-82CC-CE47B102D8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2B-4988-82CC-CE47B102D8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2B-4988-82CC-CE47B102D8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2B-4988-82CC-CE47B102D8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2B-4988-82CC-CE47B102D8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2B-4988-82CC-CE47B102D8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2B-4988-82CC-CE47B102D8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2B-4988-82CC-CE47B102D8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2B-4988-82CC-CE47B102D8C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-0.93337642158590839</c:v>
                </c:pt>
                <c:pt idx="1">
                  <c:v>0.1986218849738961</c:v>
                </c:pt>
                <c:pt idx="2">
                  <c:v>-0.48818015453436381</c:v>
                </c:pt>
                <c:pt idx="12">
                  <c:v>-0.36044370355447164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2B-4988-82CC-CE47B102D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C1-41F8-8E14-A6FBD8FAA47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1-41F8-8E14-A6FBD8FAA47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C1-41F8-8E14-A6FBD8FAA4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C1-41F8-8E14-A6FBD8FAA47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C1-41F8-8E14-A6FBD8FAA4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C1-41F8-8E14-A6FBD8FAA4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12">
                  <c:v>7.2778827977315688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C1-41F8-8E14-A6FBD8FAA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C1-41F8-8E14-A6FBD8FAA4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C1-41F8-8E14-A6FBD8FAA4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C1-41F8-8E14-A6FBD8FAA4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C1-41F8-8E14-A6FBD8FAA4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C1-41F8-8E14-A6FBD8FAA4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C1-41F8-8E14-A6FBD8FAA4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C1-41F8-8E14-A6FBD8FAA4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C1-41F8-8E14-A6FBD8FAA4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C1-41F8-8E14-A6FBD8FAA4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C1-41F8-8E14-A6FBD8FAA4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C1-41F8-8E14-A6FBD8FAA4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C1-41F8-8E14-A6FBD8FAA4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C1-41F8-8E14-A6FBD8FAA4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C1-41F8-8E14-A6FBD8FAA4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C1-41F8-8E14-A6FBD8FAA47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12">
                  <c:v>-0.70950332700564189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C1-41F8-8E14-A6FBD8FAA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61-40FC-B8BE-A26180282C86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1-40FC-B8BE-A26180282C86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61-40FC-B8BE-A26180282C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9">
                  <c:v>7.2849002849002851</c:v>
                </c:pt>
                <c:pt idx="10">
                  <c:v>5.5432300163132133</c:v>
                </c:pt>
                <c:pt idx="11">
                  <c:v>7.8854805725971371</c:v>
                </c:pt>
                <c:pt idx="12">
                  <c:v>9.0189776553412919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61-40FC-B8BE-A26180282C86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61-40FC-B8BE-A26180282C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61-40FC-B8BE-A26180282C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8.822265625</c:v>
                </c:pt>
                <c:pt idx="1">
                  <c:v>6.4498525073746311</c:v>
                </c:pt>
                <c:pt idx="2">
                  <c:v>7.5100548446069473</c:v>
                </c:pt>
                <c:pt idx="12">
                  <c:v>7.483016695451929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61-40FC-B8BE-A26180282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61-40FC-B8BE-A26180282C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6.4727793696275073</c:v>
                      </c:pt>
                      <c:pt idx="1">
                        <c:v>7.0763358778625953</c:v>
                      </c:pt>
                      <c:pt idx="2">
                        <c:v>8.3571428571428577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8.0295857988165675</c:v>
                      </c:pt>
                      <c:pt idx="8">
                        <c:v>28.5</c:v>
                      </c:pt>
                      <c:pt idx="9">
                        <c:v>4.5789473684210522</c:v>
                      </c:pt>
                      <c:pt idx="10">
                        <c:v>5.7807017543859649</c:v>
                      </c:pt>
                      <c:pt idx="11">
                        <c:v>6.3580246913580245</c:v>
                      </c:pt>
                      <c:pt idx="12">
                        <c:v>7.0369206598586018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61-40FC-B8BE-A26180282C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61-40FC-B8BE-A26180282C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61-40FC-B8BE-A26180282C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61-40FC-B8BE-A26180282C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61-40FC-B8BE-A26180282C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61-40FC-B8BE-A26180282C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61-40FC-B8BE-A26180282C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61-40FC-B8BE-A26180282C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61-40FC-B8BE-A26180282C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61-40FC-B8BE-A26180282C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61-40FC-B8BE-A26180282C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61-40FC-B8BE-A26180282C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61-40FC-B8BE-A26180282C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61-40FC-B8BE-A26180282C86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-1.2138354580324915</c:v>
                </c:pt>
                <c:pt idx="1">
                  <c:v>-3.1704763416537691</c:v>
                </c:pt>
                <c:pt idx="2">
                  <c:v>-2.5305131067115108</c:v>
                </c:pt>
                <c:pt idx="12">
                  <c:v>-2.3922746798394465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61-40FC-B8BE-A26180282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D4-4DC9-AC02-07795C66F9F3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4-4DC9-AC02-07795C66F9F3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D4-4DC9-AC02-07795C66F9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D4-4DC9-AC02-07795C66F9F3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D4-4DC9-AC02-07795C66F9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D4-4DC9-AC02-07795C66F9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12">
                  <c:v>7.2778827977315688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D4-4DC9-AC02-07795C66F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D4-4DC9-AC02-07795C66F9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D4-4DC9-AC02-07795C66F9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D4-4DC9-AC02-07795C66F9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D4-4DC9-AC02-07795C66F9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D4-4DC9-AC02-07795C66F9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D4-4DC9-AC02-07795C66F9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D4-4DC9-AC02-07795C66F9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D4-4DC9-AC02-07795C66F9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D4-4DC9-AC02-07795C66F9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D4-4DC9-AC02-07795C66F9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D4-4DC9-AC02-07795C66F9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D4-4DC9-AC02-07795C66F9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D4-4DC9-AC02-07795C66F9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D4-4DC9-AC02-07795C66F9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D4-4DC9-AC02-07795C66F9F3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12">
                  <c:v>-0.70950332700564189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D4-4DC9-AC02-07795C66F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C1-4CAF-BC44-EF9F695E4BA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1-4CAF-BC44-EF9F695E4BA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C1-4CAF-BC44-EF9F695E4B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9">
                  <c:v>6.3295454545454541</c:v>
                </c:pt>
                <c:pt idx="10">
                  <c:v>7.6789883268482493</c:v>
                </c:pt>
                <c:pt idx="11">
                  <c:v>7.2662721893491122</c:v>
                </c:pt>
                <c:pt idx="12">
                  <c:v>7.8162845385067605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C1-4CAF-BC44-EF9F695E4BA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C1-4CAF-BC44-EF9F695E4B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C1-4CAF-BC44-EF9F695E4B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7.822289156626506</c:v>
                </c:pt>
                <c:pt idx="1">
                  <c:v>7.8127147766323022</c:v>
                </c:pt>
                <c:pt idx="2">
                  <c:v>7.9</c:v>
                </c:pt>
                <c:pt idx="12">
                  <c:v>7.8459915611814344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C1-4CAF-BC44-EF9F695E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C1-4CAF-BC44-EF9F695E4B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7.6333878887070377</c:v>
                      </c:pt>
                      <c:pt idx="1">
                        <c:v>6.9110486891385765</c:v>
                      </c:pt>
                      <c:pt idx="2">
                        <c:v>11.471631205673759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3.6666666666666665</c:v>
                      </c:pt>
                      <c:pt idx="11">
                        <c:v>8.5</c:v>
                      </c:pt>
                      <c:pt idx="12">
                        <c:v>7.7675593734209194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C1-4CAF-BC44-EF9F695E4B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C1-4CAF-BC44-EF9F695E4B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C1-4CAF-BC44-EF9F695E4B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C1-4CAF-BC44-EF9F695E4B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C1-4CAF-BC44-EF9F695E4B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C1-4CAF-BC44-EF9F695E4B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C1-4CAF-BC44-EF9F695E4B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C1-4CAF-BC44-EF9F695E4B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C1-4CAF-BC44-EF9F695E4B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C1-4CAF-BC44-EF9F695E4B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C1-4CAF-BC44-EF9F695E4B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C1-4CAF-BC44-EF9F695E4B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C1-4CAF-BC44-EF9F695E4B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C1-4CAF-BC44-EF9F695E4BA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-0.93258097324362321</c:v>
                </c:pt>
                <c:pt idx="1">
                  <c:v>-0.15436986286613052</c:v>
                </c:pt>
                <c:pt idx="2">
                  <c:v>-0.16412825651302576</c:v>
                </c:pt>
                <c:pt idx="12">
                  <c:v>-0.42554295108325402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C1-4CAF-BC44-EF9F695E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1A-4E06-8E1F-22153D9F75CA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A-4E06-8E1F-22153D9F75CA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1A-4E06-8E1F-22153D9F75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9">
                  <c:v>4.9301310043668121</c:v>
                </c:pt>
                <c:pt idx="10">
                  <c:v>6.8747591522158</c:v>
                </c:pt>
                <c:pt idx="11">
                  <c:v>7.6053719008264462</c:v>
                </c:pt>
                <c:pt idx="12">
                  <c:v>6.9926766752105456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1A-4E06-8E1F-22153D9F75CA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1A-4E06-8E1F-22153D9F75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1A-4E06-8E1F-22153D9F75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7.7660818713450288</c:v>
                </c:pt>
                <c:pt idx="1">
                  <c:v>8.9305555555555554</c:v>
                </c:pt>
                <c:pt idx="2">
                  <c:v>7.2537764350453173</c:v>
                </c:pt>
                <c:pt idx="12">
                  <c:v>7.9386056191467222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1A-4E06-8E1F-22153D9F7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1A-4E06-8E1F-22153D9F75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7.4640423921271761</c:v>
                      </c:pt>
                      <c:pt idx="1">
                        <c:v>6.8924930491195555</c:v>
                      </c:pt>
                      <c:pt idx="2">
                        <c:v>8.9118942731277535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5.666666666666667</c:v>
                      </c:pt>
                      <c:pt idx="8">
                        <c:v>0</c:v>
                      </c:pt>
                      <c:pt idx="9">
                        <c:v>5.807017543859649</c:v>
                      </c:pt>
                      <c:pt idx="10">
                        <c:v>8.5714285714285712</c:v>
                      </c:pt>
                      <c:pt idx="11">
                        <c:v>4.583333333333333</c:v>
                      </c:pt>
                      <c:pt idx="12">
                        <c:v>7.288641975308642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1A-4E06-8E1F-22153D9F75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1A-4E06-8E1F-22153D9F75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1A-4E06-8E1F-22153D9F75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1A-4E06-8E1F-22153D9F75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1A-4E06-8E1F-22153D9F75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1A-4E06-8E1F-22153D9F75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1A-4E06-8E1F-22153D9F75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1A-4E06-8E1F-22153D9F75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1A-4E06-8E1F-22153D9F75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1A-4E06-8E1F-22153D9F75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1A-4E06-8E1F-22153D9F75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1A-4E06-8E1F-22153D9F75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1A-4E06-8E1F-22153D9F75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1A-4E06-8E1F-22153D9F75CA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0.91883136218005923</c:v>
                </c:pt>
                <c:pt idx="1">
                  <c:v>0.97478159978159962</c:v>
                </c:pt>
                <c:pt idx="2">
                  <c:v>0.8569154484982322</c:v>
                </c:pt>
                <c:pt idx="12">
                  <c:v>0.90512347628957901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1A-4E06-8E1F-22153D9F7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27-4A5D-BDE0-04D857D9B23D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27-4A5D-BDE0-04D857D9B23D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27-4A5D-BDE0-04D857D9B23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27-4A5D-BDE0-04D857D9B23D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27-4A5D-BDE0-04D857D9B2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27-4A5D-BDE0-04D857D9B23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12">
                  <c:v>7.2210485636996005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27-4A5D-BDE0-04D857D9B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27-4A5D-BDE0-04D857D9B2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27-4A5D-BDE0-04D857D9B2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27-4A5D-BDE0-04D857D9B2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27-4A5D-BDE0-04D857D9B2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27-4A5D-BDE0-04D857D9B2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27-4A5D-BDE0-04D857D9B2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27-4A5D-BDE0-04D857D9B2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27-4A5D-BDE0-04D857D9B2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27-4A5D-BDE0-04D857D9B2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27-4A5D-BDE0-04D857D9B2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27-4A5D-BDE0-04D857D9B2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27-4A5D-BDE0-04D857D9B2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27-4A5D-BDE0-04D857D9B2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27-4A5D-BDE0-04D857D9B2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27-4A5D-BDE0-04D857D9B23D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12">
                  <c:v>0.22716270332382393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27-4A5D-BDE0-04D857D9B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D4-4DCB-BFCC-3398C0D0E10A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4-4DCB-BFCC-3398C0D0E10A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D4-4DCB-BFCC-3398C0D0E1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9">
                  <c:v>11119</c:v>
                </c:pt>
                <c:pt idx="10">
                  <c:v>9424</c:v>
                </c:pt>
                <c:pt idx="11">
                  <c:v>9229</c:v>
                </c:pt>
                <c:pt idx="12">
                  <c:v>116159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D4-4DCB-BFCC-3398C0D0E10A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D4-4DCB-BFCC-3398C0D0E1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D4-4DCB-BFCC-3398C0D0E1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8868</c:v>
                </c:pt>
                <c:pt idx="1">
                  <c:v>9450</c:v>
                </c:pt>
                <c:pt idx="2">
                  <c:v>9153</c:v>
                </c:pt>
                <c:pt idx="12">
                  <c:v>27471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D4-4DCB-BFCC-3398C0D0E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D4-4DCB-BFCC-3398C0D0E10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8678</c:v>
                      </c:pt>
                      <c:pt idx="1">
                        <c:v>8839</c:v>
                      </c:pt>
                      <c:pt idx="2">
                        <c:v>4215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302</c:v>
                      </c:pt>
                      <c:pt idx="8">
                        <c:v>247</c:v>
                      </c:pt>
                      <c:pt idx="9">
                        <c:v>683</c:v>
                      </c:pt>
                      <c:pt idx="10">
                        <c:v>1361</c:v>
                      </c:pt>
                      <c:pt idx="11">
                        <c:v>1252</c:v>
                      </c:pt>
                      <c:pt idx="12">
                        <c:v>26093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D4-4DCB-BFCC-3398C0D0E1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D4-4DCB-BFCC-3398C0D0E1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D4-4DCB-BFCC-3398C0D0E1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D4-4DCB-BFCC-3398C0D0E1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D4-4DCB-BFCC-3398C0D0E1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D4-4DCB-BFCC-3398C0D0E1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D4-4DCB-BFCC-3398C0D0E1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D4-4DCB-BFCC-3398C0D0E1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D4-4DCB-BFCC-3398C0D0E1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D4-4DCB-BFCC-3398C0D0E1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D4-4DCB-BFCC-3398C0D0E1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D4-4DCB-BFCC-3398C0D0E1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D4-4DCB-BFCC-3398C0D0E1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D4-4DCB-BFCC-3398C0D0E10A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3.4289713086074203E-2</c:v>
                </c:pt>
                <c:pt idx="1">
                  <c:v>1.5255694026643729E-2</c:v>
                </c:pt>
                <c:pt idx="2">
                  <c:v>-3.0915828480677643E-2</c:v>
                </c:pt>
                <c:pt idx="12">
                  <c:v>5.2695136678011512E-3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D4-4DCB-BFCC-3398C0D0E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22-4301-870B-57745210399C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2-4301-870B-57745210399C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22-4301-870B-57745210399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9">
                  <c:v>6.6309703145768717</c:v>
                </c:pt>
                <c:pt idx="10">
                  <c:v>7.0974414220307027</c:v>
                </c:pt>
                <c:pt idx="11">
                  <c:v>7.0378726397229885</c:v>
                </c:pt>
                <c:pt idx="12">
                  <c:v>7.063027169075573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22-4301-870B-57745210399C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22-4301-870B-5774521039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22-4301-870B-57745210399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7.6305019305019304</c:v>
                </c:pt>
                <c:pt idx="1">
                  <c:v>7.1990871891721753</c:v>
                </c:pt>
                <c:pt idx="2">
                  <c:v>6.8430692311616754</c:v>
                </c:pt>
                <c:pt idx="12">
                  <c:v>7.2139348159104113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22-4301-870B-577452103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22-4301-870B-5774521039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7.1722886288253331</c:v>
                      </c:pt>
                      <c:pt idx="1">
                        <c:v>7.7980511144824369</c:v>
                      </c:pt>
                      <c:pt idx="2">
                        <c:v>9.5442463533225279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4.5153065649119766</c:v>
                      </c:pt>
                      <c:pt idx="8">
                        <c:v>3.9986810287975381</c:v>
                      </c:pt>
                      <c:pt idx="9">
                        <c:v>3.5746102449888641</c:v>
                      </c:pt>
                      <c:pt idx="10">
                        <c:v>6.106996819627442</c:v>
                      </c:pt>
                      <c:pt idx="11">
                        <c:v>5.2586779911373709</c:v>
                      </c:pt>
                      <c:pt idx="12">
                        <c:v>6.1436409624489263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22-4301-870B-5774521039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22-4301-870B-5774521039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22-4301-870B-5774521039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22-4301-870B-5774521039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22-4301-870B-5774521039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22-4301-870B-5774521039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22-4301-870B-5774521039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22-4301-870B-5774521039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22-4301-870B-5774521039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22-4301-870B-5774521039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22-4301-870B-5774521039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22-4301-870B-5774521039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22-4301-870B-5774521039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22-4301-870B-57745210399C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-0.15250868102853676</c:v>
                </c:pt>
                <c:pt idx="1">
                  <c:v>0.15441774307330647</c:v>
                </c:pt>
                <c:pt idx="2">
                  <c:v>0.26002924560341167</c:v>
                </c:pt>
                <c:pt idx="12">
                  <c:v>0.1153014231593712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22-4301-870B-577452103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A7-46CE-B076-3F9888DB48E3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7-46CE-B076-3F9888DB48E3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A7-46CE-B076-3F9888DB48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9">
                  <c:v>6.8535038932146826</c:v>
                </c:pt>
                <c:pt idx="10">
                  <c:v>7.313558145989453</c:v>
                </c:pt>
                <c:pt idx="11">
                  <c:v>7.1532647919929193</c:v>
                </c:pt>
                <c:pt idx="12">
                  <c:v>7.2451577712929884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7-46CE-B076-3F9888DB48E3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A7-46CE-B076-3F9888DB48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A7-46CE-B076-3F9888DB48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7.7086852477477477</c:v>
                </c:pt>
                <c:pt idx="1">
                  <c:v>7.367411718026716</c:v>
                </c:pt>
                <c:pt idx="2">
                  <c:v>7.0097489486427937</c:v>
                </c:pt>
                <c:pt idx="12">
                  <c:v>7.3504353233830848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A7-46CE-B076-3F9888DB4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A7-46CE-B076-3F9888DB48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6.6858373639661428</c:v>
                      </c:pt>
                      <c:pt idx="1">
                        <c:v>7.6288147622427251</c:v>
                      </c:pt>
                      <c:pt idx="2">
                        <c:v>8.848810437452034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4.7418665400142483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A7-46CE-B076-3F9888DB48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A7-46CE-B076-3F9888DB48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A7-46CE-B076-3F9888DB48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A7-46CE-B076-3F9888DB48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A7-46CE-B076-3F9888DB48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A7-46CE-B076-3F9888DB48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A7-46CE-B076-3F9888DB48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A7-46CE-B076-3F9888DB48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A7-46CE-B076-3F9888DB48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A7-46CE-B076-3F9888DB48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A7-46CE-B076-3F9888DB48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A7-46CE-B076-3F9888DB48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A7-46CE-B076-3F9888DB48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A7-46CE-B076-3F9888DB48E3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-0.21530806422104121</c:v>
                </c:pt>
                <c:pt idx="1">
                  <c:v>0.13495111812839333</c:v>
                </c:pt>
                <c:pt idx="2">
                  <c:v>0.34317756907615937</c:v>
                </c:pt>
                <c:pt idx="12">
                  <c:v>0.11738011226940515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A7-46CE-B076-3F9888DB4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98-425A-BCBC-AB31D47A6094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8-425A-BCBC-AB31D47A6094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98-425A-BCBC-AB31D47A609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9">
                  <c:v>5.7592592592592595</c:v>
                </c:pt>
                <c:pt idx="10">
                  <c:v>6.3474596677100887</c:v>
                </c:pt>
                <c:pt idx="11">
                  <c:v>6.5914120126448896</c:v>
                </c:pt>
                <c:pt idx="12">
                  <c:v>6.4281585702062936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8-425A-BCBC-AB31D47A6094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98-425A-BCBC-AB31D47A60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98-425A-BCBC-AB31D47A609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7.3472718001019892</c:v>
                </c:pt>
                <c:pt idx="1">
                  <c:v>6.5530456852791881</c:v>
                </c:pt>
                <c:pt idx="2">
                  <c:v>6.1735346813411827</c:v>
                </c:pt>
                <c:pt idx="12">
                  <c:v>6.6917325176310642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98-425A-BCBC-AB31D47A6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98-425A-BCBC-AB31D47A60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9.5154714233709505</c:v>
                      </c:pt>
                      <c:pt idx="1">
                        <c:v>8.580380577427821</c:v>
                      </c:pt>
                      <c:pt idx="2">
                        <c:v>13.32776617954071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3.9015760694757158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98-425A-BCBC-AB31D47A60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98-425A-BCBC-AB31D47A60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98-425A-BCBC-AB31D47A60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98-425A-BCBC-AB31D47A60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98-425A-BCBC-AB31D47A60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98-425A-BCBC-AB31D47A60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98-425A-BCBC-AB31D47A60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98-425A-BCBC-AB31D47A60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98-425A-BCBC-AB31D47A60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98-425A-BCBC-AB31D47A60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98-425A-BCBC-AB31D47A60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98-425A-BCBC-AB31D47A60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98-425A-BCBC-AB31D47A60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98-425A-BCBC-AB31D47A609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7.9451026171235561E-2</c:v>
                </c:pt>
                <c:pt idx="1">
                  <c:v>0.17815901256839961</c:v>
                </c:pt>
                <c:pt idx="2">
                  <c:v>-9.6446034321984619E-2</c:v>
                </c:pt>
                <c:pt idx="12">
                  <c:v>8.482854284825514E-2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98-425A-BCBC-AB31D47A6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D4-4121-B7E9-0A2B6D503208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4-4121-B7E9-0A2B6D503208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D4-4121-B7E9-0A2B6D50320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9">
                  <c:v>5.8792705931670506</c:v>
                </c:pt>
                <c:pt idx="10">
                  <c:v>6.4353897457273863</c:v>
                </c:pt>
                <c:pt idx="11">
                  <c:v>6.3361764094029542</c:v>
                </c:pt>
                <c:pt idx="12">
                  <c:v>6.214340786430224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D4-4121-B7E9-0A2B6D503208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D4-4121-B7E9-0A2B6D5032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D4-4121-B7E9-0A2B6D50320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7.185766257389723</c:v>
                </c:pt>
                <c:pt idx="1">
                  <c:v>7.3258347146578258</c:v>
                </c:pt>
                <c:pt idx="2">
                  <c:v>7.2472490455872443</c:v>
                </c:pt>
                <c:pt idx="12">
                  <c:v>7.2519504359798068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D4-4121-B7E9-0A2B6D503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D4-4121-B7E9-0A2B6D5032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8.5498812351543947</c:v>
                      </c:pt>
                      <c:pt idx="1">
                        <c:v>7.4531813865147196</c:v>
                      </c:pt>
                      <c:pt idx="2">
                        <c:v>8.57847866419295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4.7885487528344672</c:v>
                      </c:pt>
                      <c:pt idx="8">
                        <c:v>4.0127551020408161</c:v>
                      </c:pt>
                      <c:pt idx="9">
                        <c:v>4.2004830917874392</c:v>
                      </c:pt>
                      <c:pt idx="10">
                        <c:v>7.1730038022813689</c:v>
                      </c:pt>
                      <c:pt idx="11">
                        <c:v>5.5751479289940828</c:v>
                      </c:pt>
                      <c:pt idx="12">
                        <c:v>7.0010211375472275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D4-4121-B7E9-0A2B6D5032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D4-4121-B7E9-0A2B6D5032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D4-4121-B7E9-0A2B6D5032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D4-4121-B7E9-0A2B6D5032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D4-4121-B7E9-0A2B6D5032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D4-4121-B7E9-0A2B6D5032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D4-4121-B7E9-0A2B6D5032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D4-4121-B7E9-0A2B6D5032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D4-4121-B7E9-0A2B6D5032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D4-4121-B7E9-0A2B6D5032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D4-4121-B7E9-0A2B6D5032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D4-4121-B7E9-0A2B6D5032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D4-4121-B7E9-0A2B6D5032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D4-4121-B7E9-0A2B6D503208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6.1453070576535929E-2</c:v>
                </c:pt>
                <c:pt idx="1">
                  <c:v>0.7467199518695935</c:v>
                </c:pt>
                <c:pt idx="2">
                  <c:v>1.282839657361003</c:v>
                </c:pt>
                <c:pt idx="12">
                  <c:v>0.73384563052212659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D4-4121-B7E9-0A2B6D503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D7-469C-8EC2-0E1C4DB0DE16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D7-469C-8EC2-0E1C4DB0DE16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D7-469C-8EC2-0E1C4DB0DE1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  <c:pt idx="9">
                  <c:v>0.89359999999999995</c:v>
                </c:pt>
                <c:pt idx="10">
                  <c:v>0.83440000000000003</c:v>
                </c:pt>
                <c:pt idx="11">
                  <c:v>0.79709999999999992</c:v>
                </c:pt>
                <c:pt idx="12">
                  <c:v>0.84524916570756325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D7-469C-8EC2-0E1C4DB0DE16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D7-469C-8EC2-0E1C4DB0DE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D7-469C-8EC2-0E1C4DB0DE1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0.84379999999999999</c:v>
                </c:pt>
                <c:pt idx="1">
                  <c:v>0.9244</c:v>
                </c:pt>
                <c:pt idx="2">
                  <c:v>0.82620000000000005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D7-469C-8EC2-0E1C4DB0D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D7-469C-8EC2-0E1C4DB0DE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0.7387999999999999</c:v>
                      </c:pt>
                      <c:pt idx="1">
                        <c:v>0.82779999999999998</c:v>
                      </c:pt>
                      <c:pt idx="2">
                        <c:v>0.36729999999999996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0.43909999999999999</c:v>
                      </c:pt>
                      <c:pt idx="8">
                        <c:v>0.20370000000000002</c:v>
                      </c:pt>
                      <c:pt idx="9">
                        <c:v>0.20949999999999999</c:v>
                      </c:pt>
                      <c:pt idx="10">
                        <c:v>0.27260000000000001</c:v>
                      </c:pt>
                      <c:pt idx="11">
                        <c:v>0.2797</c:v>
                      </c:pt>
                      <c:pt idx="12">
                        <c:v>0.49125694136118242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D7-469C-8EC2-0E1C4DB0DE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D7-469C-8EC2-0E1C4DB0DE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D7-469C-8EC2-0E1C4DB0DE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D7-469C-8EC2-0E1C4DB0DE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D7-469C-8EC2-0E1C4DB0DE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D7-469C-8EC2-0E1C4DB0DE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D7-469C-8EC2-0E1C4DB0DE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D7-469C-8EC2-0E1C4DB0DE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D7-469C-8EC2-0E1C4DB0DE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D7-469C-8EC2-0E1C4DB0DE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D7-469C-8EC2-0E1C4DB0DE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D7-469C-8EC2-0E1C4DB0DE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D7-469C-8EC2-0E1C4DB0DE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D7-469C-8EC2-0E1C4DB0DE16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-3.2339449541284426E-2</c:v>
                </c:pt>
                <c:pt idx="1">
                  <c:v>3.1236055332440893E-2</c:v>
                </c:pt>
                <c:pt idx="2">
                  <c:v>-7.1059140993928405E-2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D7-469C-8EC2-0E1C4DB0D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E5-42FA-BB30-C20033B66A8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5-42FA-BB30-C20033B66A88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E5-42FA-BB30-C20033B66A8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9">
                  <c:v>0.54510000000000003</c:v>
                </c:pt>
                <c:pt idx="10">
                  <c:v>0.59079999999999999</c:v>
                </c:pt>
                <c:pt idx="11">
                  <c:v>0.56399999999999995</c:v>
                </c:pt>
                <c:pt idx="12">
                  <c:v>0.5269166666666667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E5-42FA-BB30-C20033B66A88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E5-42FA-BB30-C20033B66A8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0.58520000000000005</c:v>
                </c:pt>
                <c:pt idx="1">
                  <c:v>0.63429999999999997</c:v>
                </c:pt>
                <c:pt idx="2">
                  <c:v>0.59760000000000002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E5-42FA-BB30-C20033B6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E5-42FA-BB30-C20033B66A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E5-42FA-BB30-C20033B66A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E5-42FA-BB30-C20033B66A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E5-42FA-BB30-C20033B66A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E5-42FA-BB30-C20033B66A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E5-42FA-BB30-C20033B66A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E5-42FA-BB30-C20033B66A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E5-42FA-BB30-C20033B66A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E5-42FA-BB30-C20033B66A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E5-42FA-BB30-C20033B66A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E5-42FA-BB30-C20033B66A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E5-42FA-BB30-C20033B66A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E5-42FA-BB30-C20033B66A88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-3.2247395402678958E-2</c:v>
                </c:pt>
                <c:pt idx="1">
                  <c:v>0.18760531735630015</c:v>
                </c:pt>
                <c:pt idx="2">
                  <c:v>-8.1327800829875674E-3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E5-42FA-BB30-C20033B6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98-4E44-BE01-C059F327ED1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8-4E44-BE01-C059F327ED1F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98-4E44-BE01-C059F327ED1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9">
                  <c:v>0.80370000000000008</c:v>
                </c:pt>
                <c:pt idx="10">
                  <c:v>0.82819999999999994</c:v>
                </c:pt>
                <c:pt idx="11">
                  <c:v>0.76069999999999993</c:v>
                </c:pt>
                <c:pt idx="12">
                  <c:v>0.8732833333333333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98-4E44-BE01-C059F327ED1F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98-4E44-BE01-C059F327ED1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0.87609999999999999</c:v>
                </c:pt>
                <c:pt idx="1">
                  <c:v>0.86909999999999998</c:v>
                </c:pt>
                <c:pt idx="2">
                  <c:v>0.73329999999999995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98-4E44-BE01-C059F327E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98-4E44-BE01-C059F327ED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98-4E44-BE01-C059F327ED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98-4E44-BE01-C059F327ED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98-4E44-BE01-C059F327ED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98-4E44-BE01-C059F327ED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98-4E44-BE01-C059F327ED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98-4E44-BE01-C059F327ED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98-4E44-BE01-C059F327ED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98-4E44-BE01-C059F327ED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98-4E44-BE01-C059F327ED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98-4E44-BE01-C059F327ED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98-4E44-BE01-C059F327ED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98-4E44-BE01-C059F327ED1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9.3317972350230871E-3</c:v>
                </c:pt>
                <c:pt idx="1">
                  <c:v>-8.1968944755466344E-2</c:v>
                </c:pt>
                <c:pt idx="2">
                  <c:v>-0.17578959199730249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98-4E44-BE01-C059F327E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02-4DFA-B425-C55D7327E4EF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2-4DFA-B425-C55D7327E4EF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02-4DFA-B425-C55D7327E4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  <c:pt idx="9">
                  <c:v>1.0153000000000001</c:v>
                </c:pt>
                <c:pt idx="10">
                  <c:v>0.92370000000000008</c:v>
                </c:pt>
                <c:pt idx="11">
                  <c:v>0.88249999999999995</c:v>
                </c:pt>
                <c:pt idx="12">
                  <c:v>0.95750805881643142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02-4DFA-B425-C55D7327E4EF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02-4DFA-B425-C55D7327E4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02-4DFA-B425-C55D7327E4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0.93849999999999989</c:v>
                </c:pt>
                <c:pt idx="1">
                  <c:v>1.0306999999999999</c:v>
                </c:pt>
                <c:pt idx="2">
                  <c:v>0.90989999999999993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02-4DFA-B425-C55D7327E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02-4DFA-B425-C55D7327E4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0.8327</c:v>
                      </c:pt>
                      <c:pt idx="1">
                        <c:v>0.9698</c:v>
                      </c:pt>
                      <c:pt idx="2">
                        <c:v>0.39979999999999999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0.52979999999999994</c:v>
                      </c:pt>
                      <c:pt idx="8">
                        <c:v>0.25850000000000001</c:v>
                      </c:pt>
                      <c:pt idx="9">
                        <c:v>0.28689999999999999</c:v>
                      </c:pt>
                      <c:pt idx="10">
                        <c:v>0.38200000000000001</c:v>
                      </c:pt>
                      <c:pt idx="11">
                        <c:v>0.39159999999999995</c:v>
                      </c:pt>
                      <c:pt idx="12">
                        <c:v>0.52310000000000001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02-4DFA-B425-C55D7327E4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02-4DFA-B425-C55D7327E4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02-4DFA-B425-C55D7327E4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02-4DFA-B425-C55D7327E4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02-4DFA-B425-C55D7327E4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02-4DFA-B425-C55D7327E4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02-4DFA-B425-C55D7327E4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02-4DFA-B425-C55D7327E4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02-4DFA-B425-C55D7327E4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02-4DFA-B425-C55D7327E4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02-4DFA-B425-C55D7327E4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02-4DFA-B425-C55D7327E4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02-4DFA-B425-C55D7327E4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02-4DFA-B425-C55D7327E4EF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-2.776338961980751E-2</c:v>
                </c:pt>
                <c:pt idx="1">
                  <c:v>-3.3205140230747721E-2</c:v>
                </c:pt>
                <c:pt idx="2">
                  <c:v>-8.0537590945836679E-2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02-4DFA-B425-C55D7327E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E3-4DB3-9BD9-FB6EBD8B535D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3-4DB3-9BD9-FB6EBD8B535D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E3-4DB3-9BD9-FB6EBD8B535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  <c:pt idx="9">
                  <c:v>1.0761000000000001</c:v>
                </c:pt>
                <c:pt idx="10">
                  <c:v>0.95109999999999995</c:v>
                </c:pt>
                <c:pt idx="11">
                  <c:v>0.91739999999999999</c:v>
                </c:pt>
                <c:pt idx="12">
                  <c:v>0.9824608507075423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E3-4DB3-9BD9-FB6EBD8B535D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E3-4DB3-9BD9-FB6EBD8B53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E3-4DB3-9BD9-FB6EBD8B535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0.95640000000000003</c:v>
                </c:pt>
                <c:pt idx="1">
                  <c:v>1.0770999999999999</c:v>
                </c:pt>
                <c:pt idx="2">
                  <c:v>0.96069999999999989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E3-4DB3-9BD9-FB6EBD8B5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E3-4DB3-9BD9-FB6EBD8B53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0.84459999999999991</c:v>
                      </c:pt>
                      <c:pt idx="1">
                        <c:v>1.0042</c:v>
                      </c:pt>
                      <c:pt idx="2">
                        <c:v>0.40310000000000001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0.61080000000000001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E3-4DB3-9BD9-FB6EBD8B53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E3-4DB3-9BD9-FB6EBD8B53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E3-4DB3-9BD9-FB6EBD8B53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E3-4DB3-9BD9-FB6EBD8B53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E3-4DB3-9BD9-FB6EBD8B53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E3-4DB3-9BD9-FB6EBD8B53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E3-4DB3-9BD9-FB6EBD8B53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E3-4DB3-9BD9-FB6EBD8B53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E3-4DB3-9BD9-FB6EBD8B53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E3-4DB3-9BD9-FB6EBD8B53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E3-4DB3-9BD9-FB6EBD8B53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E3-4DB3-9BD9-FB6EBD8B53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E3-4DB3-9BD9-FB6EBD8B53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E3-4DB3-9BD9-FB6EBD8B535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-3.7051953282319694E-2</c:v>
                </c:pt>
                <c:pt idx="1">
                  <c:v>-2.1085158593111109E-2</c:v>
                </c:pt>
                <c:pt idx="2">
                  <c:v>-5.6564863006972499E-2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E3-4DB3-9BD9-FB6EBD8B5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1747</c:v>
                </c:pt>
                <c:pt idx="1">
                  <c:v>2472</c:v>
                </c:pt>
                <c:pt idx="2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1-45D3-866A-2E9A896FBDE8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1607</c:v>
                </c:pt>
                <c:pt idx="1">
                  <c:v>361</c:v>
                </c:pt>
                <c:pt idx="2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1-45D3-866A-2E9A896FB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391-45D3-866A-2E9A896FBDE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391-45D3-866A-2E9A896FBDE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391-45D3-866A-2E9A896FBDE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1-45D3-866A-2E9A896FBDE8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1-45D3-866A-2E9A896FBDE8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91-45D3-866A-2E9A896FBDE8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91-45D3-866A-2E9A896FBDE8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91-45D3-866A-2E9A896FBDE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91-45D3-866A-2E9A896FBDE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0.65591836734693876</c:v>
                </c:pt>
                <c:pt idx="1">
                  <c:v>0.14734693877551019</c:v>
                </c:pt>
                <c:pt idx="2">
                  <c:v>0.19673469387755102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391-45D3-866A-2E9A896FB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91-45D3-866A-2E9A896FBDE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91-45D3-866A-2E9A896FBDE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91-45D3-866A-2E9A896FBDE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91-45D3-866A-2E9A896FBDE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91-45D3-866A-2E9A896FBDE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91-45D3-866A-2E9A896FBDE8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91-45D3-866A-2E9A896FBDE8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91-45D3-866A-2E9A896FBDE8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91-45D3-866A-2E9A896FBDE8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91-45D3-866A-2E9A896FBDE8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91-45D3-866A-2E9A896FBDE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91-45D3-866A-2E9A896FBDE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-8.0137378362907796E-2</c:v>
                </c:pt>
                <c:pt idx="1">
                  <c:v>-0.85396440129449835</c:v>
                </c:pt>
                <c:pt idx="2">
                  <c:v>-2.8225806451612878E-2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91-45D3-866A-2E9A896FBD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88-4FC7-8424-CB57C86107ED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8-4FC7-8424-CB57C86107ED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88-4FC7-8424-CB57C86107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9">
                  <c:v>1956</c:v>
                </c:pt>
                <c:pt idx="10">
                  <c:v>2484</c:v>
                </c:pt>
                <c:pt idx="11">
                  <c:v>1784</c:v>
                </c:pt>
                <c:pt idx="12">
                  <c:v>21459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88-4FC7-8424-CB57C86107ED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88-4FC7-8424-CB57C86107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88-4FC7-8424-CB57C86107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1749</c:v>
                </c:pt>
                <c:pt idx="1">
                  <c:v>1749</c:v>
                </c:pt>
                <c:pt idx="2">
                  <c:v>2359</c:v>
                </c:pt>
                <c:pt idx="12">
                  <c:v>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88-4FC7-8424-CB57C8610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88-4FC7-8424-CB57C86107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1507</c:v>
                      </c:pt>
                      <c:pt idx="1">
                        <c:v>1212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902</c:v>
                      </c:pt>
                      <c:pt idx="8">
                        <c:v>76</c:v>
                      </c:pt>
                      <c:pt idx="9">
                        <c:v>194</c:v>
                      </c:pt>
                      <c:pt idx="10">
                        <c:v>606</c:v>
                      </c:pt>
                      <c:pt idx="11">
                        <c:v>440</c:v>
                      </c:pt>
                      <c:pt idx="12">
                        <c:v>6042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88-4FC7-8424-CB57C86107E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088-4FC7-8424-CB57C86107ED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1070</c:v>
                      </c:pt>
                      <c:pt idx="1">
                        <c:v>1299</c:v>
                      </c:pt>
                      <c:pt idx="2">
                        <c:v>1553</c:v>
                      </c:pt>
                      <c:pt idx="3">
                        <c:v>1519</c:v>
                      </c:pt>
                      <c:pt idx="4">
                        <c:v>881</c:v>
                      </c:pt>
                      <c:pt idx="5">
                        <c:v>1321</c:v>
                      </c:pt>
                      <c:pt idx="6">
                        <c:v>1114</c:v>
                      </c:pt>
                      <c:pt idx="7">
                        <c:v>998</c:v>
                      </c:pt>
                      <c:pt idx="8">
                        <c:v>1047</c:v>
                      </c:pt>
                      <c:pt idx="9">
                        <c:v>1679</c:v>
                      </c:pt>
                      <c:pt idx="10">
                        <c:v>2421</c:v>
                      </c:pt>
                      <c:pt idx="11">
                        <c:v>1685</c:v>
                      </c:pt>
                      <c:pt idx="12">
                        <c:v>16587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088-4FC7-8424-CB57C86107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88-4FC7-8424-CB57C86107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88-4FC7-8424-CB57C86107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88-4FC7-8424-CB57C86107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88-4FC7-8424-CB57C86107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88-4FC7-8424-CB57C86107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88-4FC7-8424-CB57C86107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88-4FC7-8424-CB57C86107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88-4FC7-8424-CB57C86107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88-4FC7-8424-CB57C86107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88-4FC7-8424-CB57C86107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88-4FC7-8424-CB57C86107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88-4FC7-8424-CB57C86107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88-4FC7-8424-CB57C86107E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8.9719626168224265E-2</c:v>
                </c:pt>
                <c:pt idx="1">
                  <c:v>-0.1375739644970414</c:v>
                </c:pt>
                <c:pt idx="2">
                  <c:v>-0.31184364060676784</c:v>
                </c:pt>
                <c:pt idx="12">
                  <c:v>-0.17051409148845775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88-4FC7-8424-CB57C8610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F74-447B-9458-614DD1B8F3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F74-447B-9458-614DD1B8F3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F74-447B-9458-614DD1B8F3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F74-447B-9458-614DD1B8F3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F74-447B-9458-614DD1B8F35F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4-447B-9458-614DD1B8F35F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4-447B-9458-614DD1B8F35F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4-447B-9458-614DD1B8F35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4-447B-9458-614DD1B8F35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74-447B-9458-614DD1B8F35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74-447B-9458-614DD1B8F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1607</c:v>
                </c:pt>
                <c:pt idx="1">
                  <c:v>361</c:v>
                </c:pt>
                <c:pt idx="2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74-447B-9458-614DD1B8F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91-433D-8A04-E7F5CBE9F55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91-433D-8A04-E7F5CBE9F55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1-433D-8A04-E7F5CBE9F55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1-433D-8A04-E7F5CBE9F55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91-433D-8A04-E7F5CBE9F55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1-433D-8A04-E7F5CBE9F55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91-433D-8A04-E7F5CBE9F55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91-433D-8A04-E7F5CBE9F55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91-433D-8A04-E7F5CBE9F55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91-433D-8A04-E7F5CBE9F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B91-433D-8A04-E7F5CBE9F55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91-433D-8A04-E7F5CBE9F55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91-433D-8A04-E7F5CBE9F55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91-433D-8A04-E7F5CBE9F55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91-433D-8A04-E7F5CBE9F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B91-433D-8A04-E7F5CBE9F55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B91-433D-8A04-E7F5CBE9F55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91-433D-8A04-E7F5CBE9F55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91-433D-8A04-E7F5CBE9F55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91-433D-8A04-E7F5CBE9F55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91-433D-8A04-E7F5CBE9F55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91-433D-8A04-E7F5CBE9F55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91-433D-8A04-E7F5CBE9F55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91-433D-8A04-E7F5CBE9F55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91-433D-8A04-E7F5CBE9F55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91-433D-8A04-E7F5CBE9F55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91-433D-8A04-E7F5CBE9F55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91-433D-8A04-E7F5CBE9F55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91-433D-8A04-E7F5CBE9F55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91-433D-8A04-E7F5CBE9F55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91-433D-8A04-E7F5CBE9F55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91-433D-8A04-E7F5CBE9F55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91-433D-8A04-E7F5CBE9F5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B91-433D-8A04-E7F5CBE9F55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91-433D-8A04-E7F5CBE9F5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B91-433D-8A04-E7F5CBE9F5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91-433D-8A04-E7F5CBE9F5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B91-433D-8A04-E7F5CBE9F5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B91-433D-8A04-E7F5CBE9F5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B91-433D-8A04-E7F5CBE9F5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B91-433D-8A04-E7F5CBE9F5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B91-433D-8A04-E7F5CBE9F5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B91-433D-8A04-E7F5CBE9F5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B91-433D-8A04-E7F5CBE9F5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B91-433D-8A04-E7F5CBE9F5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B91-433D-8A04-E7F5CBE9F55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B91-433D-8A04-E7F5CBE9F55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B91-433D-8A04-E7F5CBE9F55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B91-433D-8A04-E7F5CBE9F55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B91-433D-8A04-E7F5CBE9F5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91-433D-8A04-E7F5CBE9F55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91-433D-8A04-E7F5CBE9F55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91-433D-8A04-E7F5CBE9F55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91-433D-8A04-E7F5CBE9F55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91-433D-8A04-E7F5CBE9F55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91-433D-8A04-E7F5CBE9F55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91-433D-8A04-E7F5CBE9F55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91-433D-8A04-E7F5CBE9F55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B91-433D-8A04-E7F5CBE9F55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91-433D-8A04-E7F5CBE9F55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91-433D-8A04-E7F5CBE9F55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B91-433D-8A04-E7F5CBE9F55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91-433D-8A04-E7F5CBE9F55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B91-433D-8A04-E7F5CBE9F55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B91-433D-8A04-E7F5CBE9F55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B91-433D-8A04-E7F5CBE9F5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B91-433D-8A04-E7F5CBE9F55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B91-433D-8A04-E7F5CBE9F55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B91-433D-8A04-E7F5CBE9F55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B91-433D-8A04-E7F5CBE9F55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B91-433D-8A04-E7F5CBE9F55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B91-433D-8A04-E7F5CBE9F55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B91-433D-8A04-E7F5CBE9F55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B91-433D-8A04-E7F5CBE9F55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B91-433D-8A04-E7F5CBE9F55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B91-433D-8A04-E7F5CBE9F55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91-433D-8A04-E7F5CBE9F55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B91-433D-8A04-E7F5CBE9F55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B91-433D-8A04-E7F5CBE9F55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B91-433D-8A04-E7F5CBE9F55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B91-433D-8A04-E7F5CBE9F55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B91-433D-8A04-E7F5CBE9F55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B91-433D-8A04-E7F5CBE9F5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B91-433D-8A04-E7F5CBE9F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89B-4B4F-B055-C65BD8DE9E0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B-4B4F-B055-C65BD8DE9E0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9B-4B4F-B055-C65BD8DE9E0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9B-4B4F-B055-C65BD8DE9E0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239</c:v>
                </c:pt>
                <c:pt idx="1">
                  <c:v>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9B-4B4F-B055-C65BD8DE9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3606</c:v>
                </c:pt>
                <c:pt idx="1">
                  <c:v>689</c:v>
                </c:pt>
                <c:pt idx="2">
                  <c:v>2917</c:v>
                </c:pt>
                <c:pt idx="3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6-4075-9776-E287E72EF16C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3735</c:v>
                </c:pt>
                <c:pt idx="1">
                  <c:v>1715</c:v>
                </c:pt>
                <c:pt idx="2">
                  <c:v>2020</c:v>
                </c:pt>
                <c:pt idx="3">
                  <c:v>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6-4075-9776-E287E72EF16C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1901</c:v>
                </c:pt>
                <c:pt idx="1">
                  <c:v>239</c:v>
                </c:pt>
                <c:pt idx="2">
                  <c:v>1662</c:v>
                </c:pt>
                <c:pt idx="3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C6-4075-9776-E287E72EF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-0.49103078982597059</c:v>
                </c:pt>
                <c:pt idx="1">
                  <c:v>-0.86064139941690965</c:v>
                </c:pt>
                <c:pt idx="2">
                  <c:v>-0.17722772277227727</c:v>
                </c:pt>
                <c:pt idx="3">
                  <c:v>-0.43979591836734699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C6-4075-9776-E287E72EF16C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0.77591836734693875</c:v>
                </c:pt>
                <c:pt idx="1">
                  <c:v>9.7551020408163269E-2</c:v>
                </c:pt>
                <c:pt idx="2">
                  <c:v>0.67836734693877554</c:v>
                </c:pt>
                <c:pt idx="3">
                  <c:v>0.22408163265306122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6-4075-9776-E287E72EF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96F-4A9D-AB77-CD3E2278DFF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96F-4A9D-AB77-CD3E2278DFF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6F-4A9D-AB77-CD3E2278DFF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6F-4A9D-AB77-CD3E2278DFF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6F-4A9D-AB77-CD3E2278D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1398</c:v>
                </c:pt>
                <c:pt idx="1">
                  <c:v>0</c:v>
                </c:pt>
                <c:pt idx="2">
                  <c:v>1398</c:v>
                </c:pt>
                <c:pt idx="3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D-4ED9-9B4C-1D3AB6D6370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1422</c:v>
                </c:pt>
                <c:pt idx="1">
                  <c:v>0</c:v>
                </c:pt>
                <c:pt idx="2">
                  <c:v>1422</c:v>
                </c:pt>
                <c:pt idx="3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D-4ED9-9B4C-1D3AB6D6370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1233</c:v>
                </c:pt>
                <c:pt idx="1">
                  <c:v>0</c:v>
                </c:pt>
                <c:pt idx="2">
                  <c:v>1233</c:v>
                </c:pt>
                <c:pt idx="3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8D-4ED9-9B4C-1D3AB6D63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-0.13291139240506333</c:v>
                </c:pt>
                <c:pt idx="1">
                  <c:v>0</c:v>
                </c:pt>
                <c:pt idx="2">
                  <c:v>-0.13291139240506333</c:v>
                </c:pt>
                <c:pt idx="3">
                  <c:v>0.15076923076923077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8D-4ED9-9B4C-1D3AB6D6370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0.76726820161792164</c:v>
                </c:pt>
                <c:pt idx="1">
                  <c:v>0</c:v>
                </c:pt>
                <c:pt idx="2">
                  <c:v>0.76726820161792164</c:v>
                </c:pt>
                <c:pt idx="3">
                  <c:v>0.23273179838207841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8D-4ED9-9B4C-1D3AB6D63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614-476E-8F30-A2A7EC81731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14-476E-8F30-A2A7EC81731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14-476E-8F30-A2A7EC81731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14-476E-8F30-A2A7EC81731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239</c:v>
                </c:pt>
                <c:pt idx="1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14-476E-8F30-A2A7EC81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2208</c:v>
                </c:pt>
                <c:pt idx="1">
                  <c:v>689</c:v>
                </c:pt>
                <c:pt idx="2">
                  <c:v>1519</c:v>
                </c:pt>
                <c:pt idx="3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2-4060-8B1E-73D8A813648F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2313</c:v>
                </c:pt>
                <c:pt idx="1">
                  <c:v>1715</c:v>
                </c:pt>
                <c:pt idx="2">
                  <c:v>598</c:v>
                </c:pt>
                <c:pt idx="3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2-4060-8B1E-73D8A813648F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668</c:v>
                </c:pt>
                <c:pt idx="1">
                  <c:v>239</c:v>
                </c:pt>
                <c:pt idx="2">
                  <c:v>429</c:v>
                </c:pt>
                <c:pt idx="3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72-4060-8B1E-73D8A8136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-0.71119757890185908</c:v>
                </c:pt>
                <c:pt idx="1">
                  <c:v>-0.86064139941690965</c:v>
                </c:pt>
                <c:pt idx="2">
                  <c:v>-0.28260869565217395</c:v>
                </c:pt>
                <c:pt idx="3">
                  <c:v>-0.73282442748091603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72-4060-8B1E-73D8A813648F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0.79240806642941874</c:v>
                </c:pt>
                <c:pt idx="1">
                  <c:v>0.28351126927639381</c:v>
                </c:pt>
                <c:pt idx="2">
                  <c:v>0.50889679715302494</c:v>
                </c:pt>
                <c:pt idx="3">
                  <c:v>0.20759193357058126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72-4060-8B1E-73D8A8136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AB-4276-9329-E19091FF2D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AB-4276-9329-E19091FF2D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1AB-4276-9329-E19091FF2D9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1AB-4276-9329-E19091FF2D9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1AB-4276-9329-E19091FF2D9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1AB-4276-9329-E19091FF2D9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1AB-4276-9329-E19091FF2D9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1AB-4276-9329-E19091FF2D9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1AB-4276-9329-E19091FF2D9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1AB-4276-9329-E19091FF2D9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AB-4276-9329-E19091FF2D9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B-4276-9329-E19091FF2D9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B-4276-9329-E19091FF2D9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B-4276-9329-E19091FF2D9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AB-4276-9329-E19091FF2D9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AB-4276-9329-E19091FF2D9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AB-4276-9329-E19091FF2D9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AB-4276-9329-E19091FF2D9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AB-4276-9329-E19091FF2D9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1AB-4276-9329-E19091FF2D9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1AB-4276-9329-E19091FF2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0A-4205-9EAC-686D8649EC9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0A-4205-9EAC-686D8649EC9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0A-4205-9EAC-686D8649EC9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0A-4205-9EAC-686D8649EC9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0A-4205-9EAC-686D8649EC9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0A-4205-9EAC-686D8649EC9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0A-4205-9EAC-686D8649EC9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0A-4205-9EAC-686D8649EC9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0A-4205-9EAC-686D8649EC9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0A-4205-9EAC-686D8649E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20A-4205-9EAC-686D8649EC9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0A-4205-9EAC-686D8649EC9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0A-4205-9EAC-686D8649EC9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0A-4205-9EAC-686D8649EC9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0A-4205-9EAC-686D8649E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20A-4205-9EAC-686D8649EC9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20A-4205-9EAC-686D8649EC9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0A-4205-9EAC-686D8649EC9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0A-4205-9EAC-686D8649EC9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0A-4205-9EAC-686D8649EC9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0A-4205-9EAC-686D8649EC9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0A-4205-9EAC-686D8649EC9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0A-4205-9EAC-686D8649EC9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0A-4205-9EAC-686D8649EC9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0A-4205-9EAC-686D8649EC9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0A-4205-9EAC-686D8649EC9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0A-4205-9EAC-686D8649EC9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0A-4205-9EAC-686D8649EC9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0A-4205-9EAC-686D8649EC9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0A-4205-9EAC-686D8649EC9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0A-4205-9EAC-686D8649EC9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0A-4205-9EAC-686D8649EC9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0A-4205-9EAC-686D8649EC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20A-4205-9EAC-686D8649EC9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0A-4205-9EAC-686D8649EC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20A-4205-9EAC-686D8649EC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20A-4205-9EAC-686D8649EC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20A-4205-9EAC-686D8649EC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20A-4205-9EAC-686D8649EC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20A-4205-9EAC-686D8649EC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20A-4205-9EAC-686D8649EC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20A-4205-9EAC-686D8649EC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20A-4205-9EAC-686D8649EC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20A-4205-9EAC-686D8649EC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20A-4205-9EAC-686D8649EC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20A-4205-9EAC-686D8649EC9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20A-4205-9EAC-686D8649EC9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20A-4205-9EAC-686D8649EC9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20A-4205-9EAC-686D8649EC9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20A-4205-9EAC-686D8649EC9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0A-4205-9EAC-686D8649EC9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20A-4205-9EAC-686D8649EC9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0A-4205-9EAC-686D8649EC9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20A-4205-9EAC-686D8649EC9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0A-4205-9EAC-686D8649EC9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20A-4205-9EAC-686D8649EC9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0A-4205-9EAC-686D8649EC9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20A-4205-9EAC-686D8649EC9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20A-4205-9EAC-686D8649EC9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20A-4205-9EAC-686D8649EC9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20A-4205-9EAC-686D8649EC9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20A-4205-9EAC-686D8649EC9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20A-4205-9EAC-686D8649EC9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20A-4205-9EAC-686D8649EC9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20A-4205-9EAC-686D8649EC9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20A-4205-9EAC-686D8649EC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20A-4205-9EAC-686D8649EC9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20A-4205-9EAC-686D8649EC9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20A-4205-9EAC-686D8649EC9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20A-4205-9EAC-686D8649EC9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20A-4205-9EAC-686D8649EC9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20A-4205-9EAC-686D8649EC9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20A-4205-9EAC-686D8649EC9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20A-4205-9EAC-686D8649EC9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20A-4205-9EAC-686D8649EC9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20A-4205-9EAC-686D8649EC9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20A-4205-9EAC-686D8649EC9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20A-4205-9EAC-686D8649EC9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20A-4205-9EAC-686D8649EC9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20A-4205-9EAC-686D8649EC9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20A-4205-9EAC-686D8649EC9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20A-4205-9EAC-686D8649EC9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20A-4205-9EAC-686D8649EC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20A-4205-9EAC-686D8649E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C5-44AD-8C8E-FFCD8D1088DD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5-44AD-8C8E-FFCD8D1088DD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C5-44AD-8C8E-FFCD8D1088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9">
                  <c:v>2794</c:v>
                </c:pt>
                <c:pt idx="10">
                  <c:v>1368</c:v>
                </c:pt>
                <c:pt idx="11">
                  <c:v>1388</c:v>
                </c:pt>
                <c:pt idx="12">
                  <c:v>24579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C5-44AD-8C8E-FFCD8D1088DD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C5-44AD-8C8E-FFCD8D1088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C5-44AD-8C8E-FFCD8D1088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1563</c:v>
                </c:pt>
                <c:pt idx="1">
                  <c:v>2346</c:v>
                </c:pt>
                <c:pt idx="2">
                  <c:v>2000</c:v>
                </c:pt>
                <c:pt idx="12">
                  <c:v>5909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C5-44AD-8C8E-FFCD8D108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C5-44AD-8C8E-FFCD8D1088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1411</c:v>
                      </c:pt>
                      <c:pt idx="1">
                        <c:v>1560</c:v>
                      </c:pt>
                      <c:pt idx="2">
                        <c:v>592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877</c:v>
                      </c:pt>
                      <c:pt idx="8">
                        <c:v>256</c:v>
                      </c:pt>
                      <c:pt idx="9">
                        <c:v>841</c:v>
                      </c:pt>
                      <c:pt idx="10">
                        <c:v>60</c:v>
                      </c:pt>
                      <c:pt idx="11">
                        <c:v>767</c:v>
                      </c:pt>
                      <c:pt idx="12">
                        <c:v>6586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C5-44AD-8C8E-FFCD8D1088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C5-44AD-8C8E-FFCD8D1088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C5-44AD-8C8E-FFCD8D1088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C5-44AD-8C8E-FFCD8D1088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C5-44AD-8C8E-FFCD8D1088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C5-44AD-8C8E-FFCD8D1088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C5-44AD-8C8E-FFCD8D1088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C5-44AD-8C8E-FFCD8D1088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C5-44AD-8C8E-FFCD8D1088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C5-44AD-8C8E-FFCD8D1088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C5-44AD-8C8E-FFCD8D1088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C5-44AD-8C8E-FFCD8D1088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C5-44AD-8C8E-FFCD8D1088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C5-44AD-8C8E-FFCD8D1088DD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6.3265306122449072E-2</c:v>
                </c:pt>
                <c:pt idx="1">
                  <c:v>0.14049586776859502</c:v>
                </c:pt>
                <c:pt idx="2">
                  <c:v>-0.18666124440829601</c:v>
                </c:pt>
                <c:pt idx="12">
                  <c:v>-1.2863347811560288E-2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C5-44AD-8C8E-FFCD8D108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23815</c:v>
                </c:pt>
                <c:pt idx="1">
                  <c:v>16153</c:v>
                </c:pt>
                <c:pt idx="2">
                  <c:v>6615</c:v>
                </c:pt>
                <c:pt idx="3">
                  <c:v>62046</c:v>
                </c:pt>
                <c:pt idx="4">
                  <c:v>8715</c:v>
                </c:pt>
                <c:pt idx="5">
                  <c:v>37915</c:v>
                </c:pt>
                <c:pt idx="6">
                  <c:v>9564</c:v>
                </c:pt>
                <c:pt idx="7">
                  <c:v>4578</c:v>
                </c:pt>
                <c:pt idx="8">
                  <c:v>5860</c:v>
                </c:pt>
                <c:pt idx="9">
                  <c:v>12313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0-45C8-9DC9-662C12087817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25613</c:v>
                </c:pt>
                <c:pt idx="1">
                  <c:v>18063</c:v>
                </c:pt>
                <c:pt idx="2">
                  <c:v>3821</c:v>
                </c:pt>
                <c:pt idx="3">
                  <c:v>60965</c:v>
                </c:pt>
                <c:pt idx="4">
                  <c:v>7680</c:v>
                </c:pt>
                <c:pt idx="5">
                  <c:v>36583</c:v>
                </c:pt>
                <c:pt idx="6">
                  <c:v>6976</c:v>
                </c:pt>
                <c:pt idx="7">
                  <c:v>4715</c:v>
                </c:pt>
                <c:pt idx="8">
                  <c:v>8520</c:v>
                </c:pt>
                <c:pt idx="9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0-45C8-9DC9-662C12087817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60-45C8-9DC9-662C12087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-0.24651544137742554</c:v>
                </c:pt>
                <c:pt idx="1">
                  <c:v>-6.7541382937496564E-2</c:v>
                </c:pt>
                <c:pt idx="2">
                  <c:v>-0.42083224286835907</c:v>
                </c:pt>
                <c:pt idx="3">
                  <c:v>2.4145001230214014E-2</c:v>
                </c:pt>
                <c:pt idx="4">
                  <c:v>6.1588541666666607E-2</c:v>
                </c:pt>
                <c:pt idx="5">
                  <c:v>0.12134051335319684</c:v>
                </c:pt>
                <c:pt idx="6">
                  <c:v>2.8526376146789101E-2</c:v>
                </c:pt>
                <c:pt idx="7">
                  <c:v>-0.48038176033934255</c:v>
                </c:pt>
                <c:pt idx="8">
                  <c:v>-0.28204225352112677</c:v>
                </c:pt>
                <c:pt idx="9">
                  <c:v>-0.16904428135565264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60-45C8-9DC9-662C12087817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0.1097868999806583</c:v>
                </c:pt>
                <c:pt idx="1">
                  <c:v>9.5815366411432082E-2</c:v>
                </c:pt>
                <c:pt idx="2">
                  <c:v>1.2589170923736816E-2</c:v>
                </c:pt>
                <c:pt idx="3">
                  <c:v>0.35518755759844356</c:v>
                </c:pt>
                <c:pt idx="4">
                  <c:v>4.6380257813477752E-2</c:v>
                </c:pt>
                <c:pt idx="5">
                  <c:v>0.23336329400521089</c:v>
                </c:pt>
                <c:pt idx="6">
                  <c:v>4.0816674820520406E-2</c:v>
                </c:pt>
                <c:pt idx="7">
                  <c:v>1.3937401158226479E-2</c:v>
                </c:pt>
                <c:pt idx="8">
                  <c:v>3.4797993014233218E-2</c:v>
                </c:pt>
                <c:pt idx="9">
                  <c:v>5.7325384274060504E-2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60-45C8-9DC9-662C12087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ED-4C0D-BBC4-842AB3D17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ED-4C0D-BBC4-842AB3D17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ED-4C0D-BBC4-842AB3D17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ED-4C0D-BBC4-842AB3D1753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ED-4C0D-BBC4-842AB3D1753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ED-4C0D-BBC4-842AB3D1753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7ED-4C0D-BBC4-842AB3D1753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7ED-4C0D-BBC4-842AB3D1753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7ED-4C0D-BBC4-842AB3D1753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7ED-4C0D-BBC4-842AB3D1753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ED-4C0D-BBC4-842AB3D1753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ED-4C0D-BBC4-842AB3D1753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ED-4C0D-BBC4-842AB3D1753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ED-4C0D-BBC4-842AB3D1753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ED-4C0D-BBC4-842AB3D1753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ED-4C0D-BBC4-842AB3D1753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ED-4C0D-BBC4-842AB3D1753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ED-4C0D-BBC4-842AB3D1753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ED-4C0D-BBC4-842AB3D1753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7ED-4C0D-BBC4-842AB3D1753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7ED-4C0D-BBC4-842AB3D17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FF-45C3-9773-A4B80BE4A99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F-45C3-9773-A4B80BE4A99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FF-45C3-9773-A4B80BE4A99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FF-45C3-9773-A4B80BE4A99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FF-45C3-9773-A4B80BE4A99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F-45C3-9773-A4B80BE4A99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FF-45C3-9773-A4B80BE4A99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FF-45C3-9773-A4B80BE4A99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FF-45C3-9773-A4B80BE4A99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FF-45C3-9773-A4B80BE4A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2FF-45C3-9773-A4B80BE4A99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FF-45C3-9773-A4B80BE4A99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FF-45C3-9773-A4B80BE4A99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FF-45C3-9773-A4B80BE4A99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FF-45C3-9773-A4B80BE4A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2FF-45C3-9773-A4B80BE4A99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2FF-45C3-9773-A4B80BE4A99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FF-45C3-9773-A4B80BE4A99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FF-45C3-9773-A4B80BE4A99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FF-45C3-9773-A4B80BE4A99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FF-45C3-9773-A4B80BE4A99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FF-45C3-9773-A4B80BE4A99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FF-45C3-9773-A4B80BE4A99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FF-45C3-9773-A4B80BE4A99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FF-45C3-9773-A4B80BE4A99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FF-45C3-9773-A4B80BE4A99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FF-45C3-9773-A4B80BE4A99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FF-45C3-9773-A4B80BE4A99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FF-45C3-9773-A4B80BE4A99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FF-45C3-9773-A4B80BE4A99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FF-45C3-9773-A4B80BE4A99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FF-45C3-9773-A4B80BE4A99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FF-45C3-9773-A4B80BE4A9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2FF-45C3-9773-A4B80BE4A99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FF-45C3-9773-A4B80BE4A9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2FF-45C3-9773-A4B80BE4A9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2FF-45C3-9773-A4B80BE4A9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2FF-45C3-9773-A4B80BE4A9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2FF-45C3-9773-A4B80BE4A9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2FF-45C3-9773-A4B80BE4A9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2FF-45C3-9773-A4B80BE4A9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2FF-45C3-9773-A4B80BE4A9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2FF-45C3-9773-A4B80BE4A9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2FF-45C3-9773-A4B80BE4A9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2FF-45C3-9773-A4B80BE4A9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2FF-45C3-9773-A4B80BE4A9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2FF-45C3-9773-A4B80BE4A9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2FF-45C3-9773-A4B80BE4A9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2FF-45C3-9773-A4B80BE4A99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2FF-45C3-9773-A4B80BE4A99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FF-45C3-9773-A4B80BE4A99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FF-45C3-9773-A4B80BE4A99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FF-45C3-9773-A4B80BE4A99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FF-45C3-9773-A4B80BE4A99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FF-45C3-9773-A4B80BE4A99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FF-45C3-9773-A4B80BE4A99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FF-45C3-9773-A4B80BE4A99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FF-45C3-9773-A4B80BE4A99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FF-45C3-9773-A4B80BE4A99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FF-45C3-9773-A4B80BE4A99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FF-45C3-9773-A4B80BE4A99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FF-45C3-9773-A4B80BE4A99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FF-45C3-9773-A4B80BE4A99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FF-45C3-9773-A4B80BE4A99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FF-45C3-9773-A4B80BE4A99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FF-45C3-9773-A4B80BE4A9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2FF-45C3-9773-A4B80BE4A99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FF-45C3-9773-A4B80BE4A99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FF-45C3-9773-A4B80BE4A99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FF-45C3-9773-A4B80BE4A99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FF-45C3-9773-A4B80BE4A99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FF-45C3-9773-A4B80BE4A99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FF-45C3-9773-A4B80BE4A99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FF-45C3-9773-A4B80BE4A99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FF-45C3-9773-A4B80BE4A99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FF-45C3-9773-A4B80BE4A99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FF-45C3-9773-A4B80BE4A99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FF-45C3-9773-A4B80BE4A99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FF-45C3-9773-A4B80BE4A99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FF-45C3-9773-A4B80BE4A99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FF-45C3-9773-A4B80BE4A99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FF-45C3-9773-A4B80BE4A99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FF-45C3-9773-A4B80BE4A9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2FF-45C3-9773-A4B80B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14157</c:v>
                </c:pt>
                <c:pt idx="1">
                  <c:v>11293</c:v>
                </c:pt>
                <c:pt idx="2">
                  <c:v>1810</c:v>
                </c:pt>
                <c:pt idx="3">
                  <c:v>50254</c:v>
                </c:pt>
                <c:pt idx="4">
                  <c:v>5775</c:v>
                </c:pt>
                <c:pt idx="5">
                  <c:v>20693</c:v>
                </c:pt>
                <c:pt idx="6">
                  <c:v>6963</c:v>
                </c:pt>
                <c:pt idx="7">
                  <c:v>1978</c:v>
                </c:pt>
                <c:pt idx="8">
                  <c:v>1507</c:v>
                </c:pt>
                <c:pt idx="9">
                  <c:v>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B-4E80-B509-8210B80B55A1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16684</c:v>
                </c:pt>
                <c:pt idx="1">
                  <c:v>11209</c:v>
                </c:pt>
                <c:pt idx="2">
                  <c:v>1449</c:v>
                </c:pt>
                <c:pt idx="3">
                  <c:v>48161</c:v>
                </c:pt>
                <c:pt idx="4">
                  <c:v>5610</c:v>
                </c:pt>
                <c:pt idx="5">
                  <c:v>20233</c:v>
                </c:pt>
                <c:pt idx="6">
                  <c:v>5180</c:v>
                </c:pt>
                <c:pt idx="7">
                  <c:v>1747</c:v>
                </c:pt>
                <c:pt idx="8">
                  <c:v>4083</c:v>
                </c:pt>
                <c:pt idx="9">
                  <c:v>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6B-4E80-B509-8210B80B55A1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6B-4E80-B509-8210B80B5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-0.24976024934068564</c:v>
                </c:pt>
                <c:pt idx="1">
                  <c:v>-1.6326166473369597E-2</c:v>
                </c:pt>
                <c:pt idx="2">
                  <c:v>-0.37267080745341619</c:v>
                </c:pt>
                <c:pt idx="3">
                  <c:v>4.3063889869396466E-2</c:v>
                </c:pt>
                <c:pt idx="4">
                  <c:v>4.0285204991087342E-2</c:v>
                </c:pt>
                <c:pt idx="5">
                  <c:v>9.0199179558147602E-2</c:v>
                </c:pt>
                <c:pt idx="6">
                  <c:v>-2.5096525096525046E-2</c:v>
                </c:pt>
                <c:pt idx="7">
                  <c:v>-8.0137378362907796E-2</c:v>
                </c:pt>
                <c:pt idx="8">
                  <c:v>4.2370805780063581E-2</c:v>
                </c:pt>
                <c:pt idx="9">
                  <c:v>9.3948512203276602E-2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6B-4E80-B509-8210B80B55A1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0.10719730058407413</c:v>
                </c:pt>
                <c:pt idx="1">
                  <c:v>9.4428172584485215E-2</c:v>
                </c:pt>
                <c:pt idx="2">
                  <c:v>7.7848003699707109E-3</c:v>
                </c:pt>
                <c:pt idx="3">
                  <c:v>0.43021941318534507</c:v>
                </c:pt>
                <c:pt idx="4">
                  <c:v>4.9980302485312503E-2</c:v>
                </c:pt>
                <c:pt idx="5">
                  <c:v>0.18890772998989433</c:v>
                </c:pt>
                <c:pt idx="6">
                  <c:v>4.3248890944281727E-2</c:v>
                </c:pt>
                <c:pt idx="7">
                  <c:v>1.3762567870784304E-2</c:v>
                </c:pt>
                <c:pt idx="8">
                  <c:v>3.644896630868575E-2</c:v>
                </c:pt>
                <c:pt idx="9">
                  <c:v>2.8021855677166297E-2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6B-4E80-B509-8210B80B5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C4-41AA-B620-5ABCF4549A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C4-41AA-B620-5ABCF4549A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7C4-41AA-B620-5ABCF4549A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7C4-41AA-B620-5ABCF4549A4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7C4-41AA-B620-5ABCF4549A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7C4-41AA-B620-5ABCF4549A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7C4-41AA-B620-5ABCF4549A4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7C4-41AA-B620-5ABCF4549A4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7C4-41AA-B620-5ABCF4549A4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7C4-41AA-B620-5ABCF4549A4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4-41AA-B620-5ABCF4549A4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4-41AA-B620-5ABCF4549A4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4-41AA-B620-5ABCF4549A4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C4-41AA-B620-5ABCF4549A4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C4-41AA-B620-5ABCF4549A4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C4-41AA-B620-5ABCF4549A4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C4-41AA-B620-5ABCF4549A4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C4-41AA-B620-5ABCF4549A4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C4-41AA-B620-5ABCF4549A4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7C4-41AA-B620-5ABCF4549A4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7C4-41AA-B620-5ABCF4549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1D-4F5A-9B10-0BC939AA1F9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1D-4F5A-9B10-0BC939AA1F9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D-4F5A-9B10-0BC939AA1F9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1D-4F5A-9B10-0BC939AA1F9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1D-4F5A-9B10-0BC939AA1F9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D-4F5A-9B10-0BC939AA1F9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D-4F5A-9B10-0BC939AA1F9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1D-4F5A-9B10-0BC939AA1F9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1D-4F5A-9B10-0BC939AA1F9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1D-4F5A-9B10-0BC939AA1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A1D-4F5A-9B10-0BC939AA1F9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1D-4F5A-9B10-0BC939AA1F9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1D-4F5A-9B10-0BC939AA1F9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1D-4F5A-9B10-0BC939AA1F9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1D-4F5A-9B10-0BC939AA1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A1D-4F5A-9B10-0BC939AA1F9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A1D-4F5A-9B10-0BC939AA1F9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1D-4F5A-9B10-0BC939AA1F9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1D-4F5A-9B10-0BC939AA1F9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1D-4F5A-9B10-0BC939AA1F9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1D-4F5A-9B10-0BC939AA1F9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1D-4F5A-9B10-0BC939AA1F9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1D-4F5A-9B10-0BC939AA1F9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1D-4F5A-9B10-0BC939AA1F9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1D-4F5A-9B10-0BC939AA1F9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1D-4F5A-9B10-0BC939AA1F9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1D-4F5A-9B10-0BC939AA1F9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1D-4F5A-9B10-0BC939AA1F9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1D-4F5A-9B10-0BC939AA1F9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1D-4F5A-9B10-0BC939AA1F9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1D-4F5A-9B10-0BC939AA1F9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1D-4F5A-9B10-0BC939AA1F9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1D-4F5A-9B10-0BC939AA1F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A1D-4F5A-9B10-0BC939AA1F9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A1D-4F5A-9B10-0BC939AA1F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A1D-4F5A-9B10-0BC939AA1F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A1D-4F5A-9B10-0BC939AA1F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A1D-4F5A-9B10-0BC939AA1F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A1D-4F5A-9B10-0BC939AA1F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A1D-4F5A-9B10-0BC939AA1F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A1D-4F5A-9B10-0BC939AA1F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A1D-4F5A-9B10-0BC939AA1F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A1D-4F5A-9B10-0BC939AA1F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A1D-4F5A-9B10-0BC939AA1F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A1D-4F5A-9B10-0BC939AA1F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A1D-4F5A-9B10-0BC939AA1F9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A1D-4F5A-9B10-0BC939AA1F9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A1D-4F5A-9B10-0BC939AA1F9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A1D-4F5A-9B10-0BC939AA1F9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A1D-4F5A-9B10-0BC939AA1F9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1D-4F5A-9B10-0BC939AA1F9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A1D-4F5A-9B10-0BC939AA1F9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A1D-4F5A-9B10-0BC939AA1F9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A1D-4F5A-9B10-0BC939AA1F9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1D-4F5A-9B10-0BC939AA1F9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A1D-4F5A-9B10-0BC939AA1F9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A1D-4F5A-9B10-0BC939AA1F9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A1D-4F5A-9B10-0BC939AA1F9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A1D-4F5A-9B10-0BC939AA1F9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A1D-4F5A-9B10-0BC939AA1F9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A1D-4F5A-9B10-0BC939AA1F9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A1D-4F5A-9B10-0BC939AA1F9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A1D-4F5A-9B10-0BC939AA1F9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A1D-4F5A-9B10-0BC939AA1F9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A1D-4F5A-9B10-0BC939AA1F9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A1D-4F5A-9B10-0BC939AA1F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A1D-4F5A-9B10-0BC939AA1F9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A1D-4F5A-9B10-0BC939AA1F9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A1D-4F5A-9B10-0BC939AA1F9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A1D-4F5A-9B10-0BC939AA1F9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A1D-4F5A-9B10-0BC939AA1F9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A1D-4F5A-9B10-0BC939AA1F9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A1D-4F5A-9B10-0BC939AA1F9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A1D-4F5A-9B10-0BC939AA1F9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A1D-4F5A-9B10-0BC939AA1F9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A1D-4F5A-9B10-0BC939AA1F9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A1D-4F5A-9B10-0BC939AA1F9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A1D-4F5A-9B10-0BC939AA1F9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A1D-4F5A-9B10-0BC939AA1F9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A1D-4F5A-9B10-0BC939AA1F9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A1D-4F5A-9B10-0BC939AA1F9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A1D-4F5A-9B10-0BC939AA1F9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A1D-4F5A-9B10-0BC939AA1F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A1D-4F5A-9B10-0BC939AA1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9658</c:v>
                </c:pt>
                <c:pt idx="1">
                  <c:v>4860</c:v>
                </c:pt>
                <c:pt idx="2">
                  <c:v>4805</c:v>
                </c:pt>
                <c:pt idx="3">
                  <c:v>11792</c:v>
                </c:pt>
                <c:pt idx="4">
                  <c:v>2940</c:v>
                </c:pt>
                <c:pt idx="5">
                  <c:v>17222</c:v>
                </c:pt>
                <c:pt idx="6">
                  <c:v>2601</c:v>
                </c:pt>
                <c:pt idx="7">
                  <c:v>2600</c:v>
                </c:pt>
                <c:pt idx="8">
                  <c:v>4353</c:v>
                </c:pt>
                <c:pt idx="9">
                  <c:v>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C-45CA-B0BE-3A55A936035C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8929</c:v>
                </c:pt>
                <c:pt idx="1">
                  <c:v>6854</c:v>
                </c:pt>
                <c:pt idx="2">
                  <c:v>2372</c:v>
                </c:pt>
                <c:pt idx="3">
                  <c:v>12804</c:v>
                </c:pt>
                <c:pt idx="4">
                  <c:v>2070</c:v>
                </c:pt>
                <c:pt idx="5">
                  <c:v>16350</c:v>
                </c:pt>
                <c:pt idx="6">
                  <c:v>1796</c:v>
                </c:pt>
                <c:pt idx="7">
                  <c:v>2968</c:v>
                </c:pt>
                <c:pt idx="8">
                  <c:v>4437</c:v>
                </c:pt>
                <c:pt idx="9">
                  <c:v>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C-45CA-B0BE-3A55A936035C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DC-45CA-B0BE-3A55A9360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-0.24045245828200246</c:v>
                </c:pt>
                <c:pt idx="1">
                  <c:v>-0.15129851181791654</c:v>
                </c:pt>
                <c:pt idx="2">
                  <c:v>-0.4502529510961214</c:v>
                </c:pt>
                <c:pt idx="3">
                  <c:v>-4.7016557325835651E-2</c:v>
                </c:pt>
                <c:pt idx="4">
                  <c:v>0.11932367149758449</c:v>
                </c:pt>
                <c:pt idx="5">
                  <c:v>0.15987767584097856</c:v>
                </c:pt>
                <c:pt idx="6">
                  <c:v>0.18318485523385308</c:v>
                </c:pt>
                <c:pt idx="7">
                  <c:v>-0.71597035040431267</c:v>
                </c:pt>
                <c:pt idx="8">
                  <c:v>-0.58057245886860498</c:v>
                </c:pt>
                <c:pt idx="9">
                  <c:v>-0.25514448336252193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DC-45CA-B0BE-3A55A936035C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0.11491019993222637</c:v>
                </c:pt>
                <c:pt idx="1">
                  <c:v>9.8559810233819045E-2</c:v>
                </c:pt>
                <c:pt idx="2">
                  <c:v>2.2094205354117248E-2</c:v>
                </c:pt>
                <c:pt idx="3">
                  <c:v>0.20674347678752966</c:v>
                </c:pt>
                <c:pt idx="4">
                  <c:v>3.9257878685191462E-2</c:v>
                </c:pt>
                <c:pt idx="5">
                  <c:v>0.32131480853947814</c:v>
                </c:pt>
                <c:pt idx="6">
                  <c:v>3.6004744154523892E-2</c:v>
                </c:pt>
                <c:pt idx="7">
                  <c:v>1.42832937987123E-2</c:v>
                </c:pt>
                <c:pt idx="8">
                  <c:v>3.1531684174855981E-2</c:v>
                </c:pt>
                <c:pt idx="9">
                  <c:v>0.11529989833954592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DC-45CA-B0BE-3A55A9360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29188</c:v>
                </c:pt>
                <c:pt idx="1">
                  <c:v>32018</c:v>
                </c:pt>
                <c:pt idx="2">
                  <c:v>29061</c:v>
                </c:pt>
                <c:pt idx="3">
                  <c:v>45216</c:v>
                </c:pt>
                <c:pt idx="4">
                  <c:v>26839</c:v>
                </c:pt>
                <c:pt idx="5">
                  <c:v>45577</c:v>
                </c:pt>
                <c:pt idx="6">
                  <c:v>51968</c:v>
                </c:pt>
                <c:pt idx="7">
                  <c:v>41168</c:v>
                </c:pt>
                <c:pt idx="8">
                  <c:v>40703</c:v>
                </c:pt>
                <c:pt idx="9">
                  <c:v>41003</c:v>
                </c:pt>
                <c:pt idx="10">
                  <c:v>46267</c:v>
                </c:pt>
                <c:pt idx="11">
                  <c:v>38322</c:v>
                </c:pt>
                <c:pt idx="12">
                  <c:v>41405</c:v>
                </c:pt>
                <c:pt idx="13">
                  <c:v>37942</c:v>
                </c:pt>
                <c:pt idx="14">
                  <c:v>53633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88A-9BAC-9518A25DA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-8.838778187269658E-2</c:v>
                </c:pt>
                <c:pt idx="1">
                  <c:v>0.10175148824885594</c:v>
                </c:pt>
                <c:pt idx="2">
                  <c:v>-0.35728503184713378</c:v>
                </c:pt>
                <c:pt idx="3">
                  <c:v>0.68471254517679503</c:v>
                </c:pt>
                <c:pt idx="4">
                  <c:v>-0.41112842003642192</c:v>
                </c:pt>
                <c:pt idx="5">
                  <c:v>-0.12297952586206895</c:v>
                </c:pt>
                <c:pt idx="6">
                  <c:v>0.26233968130586871</c:v>
                </c:pt>
                <c:pt idx="7">
                  <c:v>1.1424219345011366E-2</c:v>
                </c:pt>
                <c:pt idx="8">
                  <c:v>-7.3165378143063009E-3</c:v>
                </c:pt>
                <c:pt idx="9">
                  <c:v>-0.11377439643806597</c:v>
                </c:pt>
                <c:pt idx="10">
                  <c:v>0.20732216481394494</c:v>
                </c:pt>
                <c:pt idx="11">
                  <c:v>-7.4459606327738181E-2</c:v>
                </c:pt>
                <c:pt idx="12">
                  <c:v>9.1270887143534818E-2</c:v>
                </c:pt>
                <c:pt idx="13">
                  <c:v>-0.2925624149311058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88A-9BAC-9518A25DA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10812</c:v>
                </c:pt>
                <c:pt idx="1">
                  <c:v>11280</c:v>
                </c:pt>
                <c:pt idx="2">
                  <c:v>9118</c:v>
                </c:pt>
                <c:pt idx="3">
                  <c:v>11021</c:v>
                </c:pt>
                <c:pt idx="4">
                  <c:v>6781</c:v>
                </c:pt>
                <c:pt idx="5">
                  <c:v>20687</c:v>
                </c:pt>
                <c:pt idx="6">
                  <c:v>15253</c:v>
                </c:pt>
                <c:pt idx="7">
                  <c:v>12335</c:v>
                </c:pt>
                <c:pt idx="8">
                  <c:v>11118</c:v>
                </c:pt>
                <c:pt idx="9">
                  <c:v>10682</c:v>
                </c:pt>
                <c:pt idx="10">
                  <c:v>13129</c:v>
                </c:pt>
                <c:pt idx="11">
                  <c:v>11148</c:v>
                </c:pt>
                <c:pt idx="12">
                  <c:v>22669</c:v>
                </c:pt>
                <c:pt idx="13">
                  <c:v>12886</c:v>
                </c:pt>
                <c:pt idx="14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E-4086-9E4D-814803B82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-4.1489361702127692E-2</c:v>
                </c:pt>
                <c:pt idx="1">
                  <c:v>0.23711340206185572</c:v>
                </c:pt>
                <c:pt idx="2">
                  <c:v>-0.17267035659196084</c:v>
                </c:pt>
                <c:pt idx="3">
                  <c:v>0.6252765078896918</c:v>
                </c:pt>
                <c:pt idx="4">
                  <c:v>-0.6722096002320298</c:v>
                </c:pt>
                <c:pt idx="5">
                  <c:v>0.35625778535370101</c:v>
                </c:pt>
                <c:pt idx="6">
                  <c:v>0.23656262667207129</c:v>
                </c:pt>
                <c:pt idx="7">
                  <c:v>0.10946213347724409</c:v>
                </c:pt>
                <c:pt idx="8">
                  <c:v>4.081632653061229E-2</c:v>
                </c:pt>
                <c:pt idx="9">
                  <c:v>-0.18638129332013098</c:v>
                </c:pt>
                <c:pt idx="10">
                  <c:v>0.17770003588087557</c:v>
                </c:pt>
                <c:pt idx="11">
                  <c:v>-0.50822709426970758</c:v>
                </c:pt>
                <c:pt idx="12">
                  <c:v>0.75919602669563857</c:v>
                </c:pt>
                <c:pt idx="13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E-4086-9E4D-814803B82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18376</c:v>
                </c:pt>
                <c:pt idx="1">
                  <c:v>20738</c:v>
                </c:pt>
                <c:pt idx="2">
                  <c:v>19943</c:v>
                </c:pt>
                <c:pt idx="3">
                  <c:v>34195</c:v>
                </c:pt>
                <c:pt idx="4">
                  <c:v>20058</c:v>
                </c:pt>
                <c:pt idx="5">
                  <c:v>24890</c:v>
                </c:pt>
                <c:pt idx="6">
                  <c:v>36715</c:v>
                </c:pt>
                <c:pt idx="7">
                  <c:v>28833</c:v>
                </c:pt>
                <c:pt idx="8">
                  <c:v>29585</c:v>
                </c:pt>
                <c:pt idx="9">
                  <c:v>30321</c:v>
                </c:pt>
                <c:pt idx="10">
                  <c:v>33138</c:v>
                </c:pt>
                <c:pt idx="11">
                  <c:v>27174</c:v>
                </c:pt>
                <c:pt idx="12">
                  <c:v>18736</c:v>
                </c:pt>
                <c:pt idx="13">
                  <c:v>25056</c:v>
                </c:pt>
                <c:pt idx="14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5-42A0-BEBD-7D6BF59DB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-0.1138971935577201</c:v>
                </c:pt>
                <c:pt idx="1">
                  <c:v>3.9863611292182632E-2</c:v>
                </c:pt>
                <c:pt idx="2">
                  <c:v>-0.41678607983623339</c:v>
                </c:pt>
                <c:pt idx="3">
                  <c:v>0.70480606241898491</c:v>
                </c:pt>
                <c:pt idx="4">
                  <c:v>-0.1941341904379269</c:v>
                </c:pt>
                <c:pt idx="5">
                  <c:v>-0.32207544600299609</c:v>
                </c:pt>
                <c:pt idx="6">
                  <c:v>0.27336732216557413</c:v>
                </c:pt>
                <c:pt idx="7">
                  <c:v>-2.5418286293729886E-2</c:v>
                </c:pt>
                <c:pt idx="8">
                  <c:v>-2.4273605751789162E-2</c:v>
                </c:pt>
                <c:pt idx="9">
                  <c:v>-8.5008147745790352E-2</c:v>
                </c:pt>
                <c:pt idx="10">
                  <c:v>0.21947449768160743</c:v>
                </c:pt>
                <c:pt idx="11">
                  <c:v>0.45036293766011948</c:v>
                </c:pt>
                <c:pt idx="12">
                  <c:v>-0.2522349936143039</c:v>
                </c:pt>
                <c:pt idx="13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5-42A0-BEBD-7D6BF59DB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D-4E08-8802-1B92FDD5268A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D-4E08-8802-1B92FDD5268A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9D-4E08-8802-1B92FDD526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9D-4E08-8802-1B92FDD5268A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9D-4E08-8802-1B92FDD526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9D-4E08-8802-1B92FDD526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12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9D-4E08-8802-1B92FDD52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9D-4E08-8802-1B92FDD526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9D-4E08-8802-1B92FDD526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9D-4E08-8802-1B92FDD526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9D-4E08-8802-1B92FDD526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9D-4E08-8802-1B92FDD526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9D-4E08-8802-1B92FDD526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9D-4E08-8802-1B92FDD526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9D-4E08-8802-1B92FDD526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9D-4E08-8802-1B92FDD526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9D-4E08-8802-1B92FDD526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9D-4E08-8802-1B92FDD526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9D-4E08-8802-1B92FDD526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9D-4E08-8802-1B92FDD526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9D-4E08-8802-1B92FDD526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9D-4E08-8802-1B92FDD5268A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12">
                  <c:v>-0.25858444288717586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9D-4E08-8802-1B92FDD52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5860FC-9CDE-4601-A481-9AE2F884A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5F67DA1-B698-4DD6-A5FB-58768EBEA5A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E00A22C-F6A1-018A-3BD3-7CC2B86E5C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BA3C3D2-1B82-506C-EAC2-F6901B85985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3331D4-94EA-4DE9-8B0E-D0ED422D5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DF9172-0692-4D97-953F-616303524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6FB62BF-9376-4294-A5FA-F8A63DE5619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ACB9470-F374-DC0C-8720-42D43F7F6A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AC25406-ED06-13C6-8189-8257CB7A53F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A6B69F-F49D-4D1B-A830-F20EC52B6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160ED0-D185-4E3A-84A8-B824E4994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96DA0AC-5C39-4A11-8E61-B0CC7509C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CD672F3-5AA2-4ACB-BFA4-09EEE678F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56661BA-3F94-4B60-AAAB-F7AF01A2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-71,6%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843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34,4%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843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34,4%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D1A6544-6200-4ECD-A74D-20133CF8D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69F315-09C8-4311-819C-449299517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6B707C-A9B8-4B7D-B4CF-3DBA0D025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02D67F-4D55-459C-9637-0AD3C2B03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1.901 viajeros 
cuota: 77,6%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549 viajeros
cuota: 22,4%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F69C7E4-DE8D-423C-9AAF-939465C7A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DBAAD9-908C-4A8B-AAB9-2FFD5023D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2CFB482-74A1-4321-870E-3DCD8633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DFA279-9468-414E-9783-2A74ACF37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1.233 viajeros 
cuota: 76,7%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374 viajeros
cuota: 23,3%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C6C4996-7F8E-46C8-BA3B-B52D1BFA1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27FB79-CC96-4B3A-9AF4-C5850C177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75487B6-44CF-49BC-BBF9-52D46F0C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9E5CD1-5CED-4E65-847B-BA3EE0880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668 viajeros 
cuota: 79,2%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175 viajeros
cuota: 20,8%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515C1D3-3559-4CF5-9DD2-0822C1A2E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5C085C-155F-48A2-9BD5-2DF78070A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4F1B6D3-DCC1-4F6B-AD1C-D2BE6B044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1686017-9ED0-47F1-8FEF-90C6AE09A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67CADF2-D32C-476D-937F-EADC509C0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EC4879E-E0A9-46E8-A494-E529D6758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2881E9-253F-4781-9F62-874D1EAEE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A81F796-A8F9-4B31-AF31-19B324785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D82087-C377-4FAD-BF9B-CE63B89E7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75C58A-F49C-46FA-8800-5551864A1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6DF9A34-AD5E-4CD7-AACC-D35707FBE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2DCE5D-6A24-40EF-A8F4-C2A77F25B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38C5E29-113F-477B-A231-67F34126B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9ECEE44-5A6F-498B-BD00-0A6542765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1314E7-A66B-4E87-87A5-314AC83CA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C71F98-FC35-4900-85BC-00FD850AE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AF6B4E-07B7-4575-AF1C-84F07EFE0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E52B3F-2CE4-4C67-AC65-F1ED9B804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004415-9A27-4B28-84C7-1F6F89902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29778F-B99C-42DC-A6DD-C418B7920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3D60FD-C837-47FB-8F59-991BC6A0A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DB353F-1383-4F8C-9F52-51D543218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3BFFCE-F7CB-4B33-84EC-8878DF072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0F918B-56AE-45E8-A9F8-D9532B293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781546-31D7-4C1F-85E5-8D949745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006D3-6CB4-428B-9894-58C77BA48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FECC3B-6E72-4CD6-95BB-520310DED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6AAB27-82B4-4F25-AFEF-343363F21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FE14EF-0666-4649-BBB8-B704644E8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70A39F-3A41-4518-BE94-818D764D0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99BFC4-DB2A-4BB8-8261-82BDB263A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DFC403A-4CB4-457A-8113-134E20600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630C6EC-3929-4DB0-86F4-581BD00A3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095606-9B31-42A9-8091-859A8316F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3D0093C-E578-4C67-B21F-DC7BB5BBF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6F2E69-2D26-41AC-B981-D5A0CD291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0963FB-4802-4DEE-8A0A-CE64D757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A9E21E-E783-4D95-927D-3D64D1575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8BF6672-6739-48AF-9E1C-7395B7B55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7399AF-6B16-4004-ADFA-0D37C3FE1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871B91-A53B-48A1-A79C-6396DEFE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A0EA37-C679-4636-9648-D685FC1C8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48450-7DFB-4925-A49F-805627648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ED66FB-0BE6-4D82-8B73-0811713CE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8E3B65-8794-4681-9FC7-50B08B8FA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8001E8-D0E8-4D5D-A43C-9D01B7424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1435BB5-BCCD-4E66-9985-ABEACD623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51A68D-BF27-4888-80F2-E8136D2B7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CA89551-0525-4C2A-81FD-159A8279C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90AE5C-85E8-4403-9054-2E65CC60C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B2F185-5BE1-4C93-8CE3-ABDFAD1DB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666B88-F2A3-4212-8796-F78880F3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E823455-AEDB-4A35-86C3-1C648237C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140B46-580F-46D0-B0D0-96142C7EB92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84DA96D-AC1C-F33F-1D42-969A7225F0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A73E603-2D80-3010-EA6F-599D353E966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1C30AA-D2BE-4CBE-B98A-068384774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9F5118-07BF-4BA6-AC53-5885B113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AABF808-B109-4DDC-A498-3C9118AA4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44E2CF-1AFC-4EA5-9DDA-9FEE50AE4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CB0DAF-454E-4035-8CD5-4822381A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95C0ADB-8008-43F7-82C5-909F4F2FD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E44465-36C5-4253-8B0D-49B6425CD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382D96-FA0A-45B3-A92D-51FD55BED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6AEDC-A45A-4E61-84E0-D29251E55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7481B1-2160-45CE-8BF6-CD62E9F2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F92983E-AE49-4447-9C54-512129749776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3C0B1BF-B785-0E24-AAFC-602E439C35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B35F802-2DF3-46B7-9DA4-321CF70F3D8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823AD4-3856-4ACD-BC80-6B931B53C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CD235C-19E2-4331-9DFE-39AC62224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49116F8-9022-4342-87C9-69E9BDDCC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D50DE2-C0C8-4586-90DF-8BC2C53A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89BF92-BE2B-4AEA-B5EA-E2F52010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72F6F65-D94C-438C-B334-F5091C17E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3FC629-EF82-480A-9173-894014EA6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0D23F1-3596-429A-BC8F-DBEE43E70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FE28F8-B35B-4B81-B06E-1B3CB569A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EBAFB74-76E9-4866-9E86-D543E9E2A47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03B3368-75D3-FB31-741C-1EB0763E95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3794A9F-54F6-E2BD-F96E-EF8AF29ECC1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717CC5-90F4-4145-B646-AC088B04A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CADA68-585E-4D11-B992-F47EA5E48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27119F-D091-43B4-9BE5-2B866760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27EA7C4-DBB1-4709-B115-809F384F6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A712951-4D71-4094-8F97-4EECC54B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2FF5BBA-D0C5-434E-87C6-62BCC0001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F6990C5-9876-4FC4-8B17-9F3A126A8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A04EE32-F96E-47D9-910A-1FD70D29D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BB2018C-D00B-407E-A8E3-AFD1AC064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9CBED6C-B907-437F-A0DE-429AB3C7D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295DCEE-C421-4EB3-AD64-BCF348156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B1B6A91-8BB7-4247-8CDF-2FF739255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D986C4E-B474-40D6-9439-2CB413571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7F0C5C7-3597-40EE-9B11-62CBF1611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1492FA-32DE-418D-8A86-7808FEEBC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CC10FF-2945-4382-BDE4-1E7364A90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44CC23-5C34-4E9D-94B3-38D4302D2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B86E9C-E7ED-4AB6-8DE4-2DCFBAD46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4ED427-ED96-4BE8-944A-3E35E1BD2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450180-4373-4AB6-AE9C-B8190B997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DFD8F3F-A8FD-477C-AA54-0C5F52E66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E23F932-2B77-497F-BA29-B3D886464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3EF4F7-E816-4516-B9A4-B46331F2F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64EA95E-F41B-4733-A445-3A980E219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316ADE-3273-477E-B01C-021F858483F9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BCC7870-839A-FE97-3932-1D43A7B998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356C3B6-9371-D000-D01E-4EBC5C4B470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272F0E-63AE-4D2F-ADF2-0F735A4FA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01D236-D3A3-4D6A-8016-B39890E94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59C9C1-2A07-4FF1-8711-96D38CF8D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79389A-A13D-48A3-9532-08A0651B1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AD3DB2-4B52-48F4-9C01-142B48848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6DCD2E-4ACF-4A1A-A256-9D027E5C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C5FE994-94DD-4A13-A880-864B05E11EA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869574F-62A7-3176-D226-71589A751A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D69194A-3395-6CB5-5407-D7A10B892A9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9106FFA-1C5C-40A7-8440-0DEB90FA9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ABC687-B72F-4C32-BFBC-12FB4D929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562BC6-4AA3-4617-B6FD-EBF401F9B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09CA25-0138-4A86-AC7A-918BC2C48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7805A1F-315D-49CE-A8F9-DCF2F9C82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71B8BC6-A331-41EB-A6FB-4EFBAF8A7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D876BE5-CC49-41F5-B01B-2674EFF1F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D0F9748-95C1-470F-891A-5B8E3FED8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B601FC0-C2BB-4EFA-B10C-F023F116A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5DF616A-5112-49C8-9C5B-83AD3322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BFEE9AC-850F-4D43-BDCD-9A1D15B7A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187ED49-4739-4BCC-B7BD-B6AF661EF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B42712F-08BF-4F36-BBA6-E42BC90D5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4BE40B3-DF3D-4A9D-9A6C-18DE9E737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9B18278-04B3-4DB8-B9C5-A1CCAC5EB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78D7CC-D4C5-4836-B35B-1D05244C5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02C99C-083E-40F6-80EA-105F3B3B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04FD74-3B5B-40ED-98A0-DB5EA9658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540911A-E8B5-4046-987F-64FA9C487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C5F1C9-C478-45F4-BF45-20AFD4CC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AAB2995-294B-4F4C-ADAA-D8CAC03C4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F8F124C-11B3-4BFA-A2DC-F6431867E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2CF6B98-25AF-4881-A593-51B121E9B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1F2C052-0B62-4285-A112-FE3364FFA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6AB19F9-5CA7-4C43-865C-B00A7543D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D8EAAF8-4998-4C16-BBCE-D63BC105F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2FBA1B0-7B4F-46BD-8424-7D26D7936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E1C89B6-5403-4F3B-93D3-D255592D3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AE7B378-7C14-48D8-9D32-BE9134C28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07CC72C-FC89-40DA-9C1C-8E5AA7FC3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864738D-0B6E-4F45-B382-C0DCD5201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D2397A-A76B-4CB0-9AA1-80117F25B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01ECE5-49E5-4193-B681-245D528C9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43EAA7-58A0-4717-8E3F-41B55BC51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31BE0F-59A6-4B6A-B77D-26998E5F0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007BA4-D099-47A4-A8B0-788F355C6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8E4CCFD-FEA5-436A-9CC8-196983079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E727A8D-293D-4D31-94AB-51CFB71AC8C2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E659A15-096C-0772-FAEF-26B1004D82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FD2A571-5344-1F53-E22B-91096FB2075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7A8245-66BB-4F42-A4FE-0DB0206A8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E4F975CC-2A32-4C39-95C8-11AD3B2E7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E5E70BE4-64F9-4335-88A3-C5CD0CE18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1784C6E-2289-4584-A5E5-062AFE7A8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6C2CC1F-31A8-4B45-8116-663A1142D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B42F77F-8F09-4D03-B2E3-C7CB2F95E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6814BA3-CB91-4698-8A20-40A69CFDC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febrero/Indicadores%20alojativos%20Santiago%20del%20Teide%20202502.xlsx" TargetMode="External"/><Relationship Id="rId1" Type="http://schemas.openxmlformats.org/officeDocument/2006/relationships/externalLinkPath" Target="/sites/INVESTIGACION/Documentos%20compartidos/General/Encuesta%20Alojam%20Tur&#237;sticos%20(ISTAC)/2025/Municipios/febrero/Indicadores%20alojativos%20Santiago%20del%20Teide%202025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enero/Indicadores%20alojativos%20Santiago%20del%20Teide%20012025.xlsx" TargetMode="External"/><Relationship Id="rId1" Type="http://schemas.openxmlformats.org/officeDocument/2006/relationships/externalLinkPath" Target="/sites/INVESTIGACION/Documentos%20compartidos/General/Encuesta%20Alojam%20Tur&#237;sticos%20(ISTAC)/2025/Municipios/enero/Indicadores%20alojativos%20Santiago%20del%20Teide%2001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21031</v>
          </cell>
          <cell r="I9">
            <v>22490</v>
          </cell>
          <cell r="K9">
            <v>22650</v>
          </cell>
          <cell r="M9">
            <v>22528</v>
          </cell>
          <cell r="N9">
            <v>-5.3863134657836653E-3</v>
          </cell>
        </row>
        <row r="10">
          <cell r="A10" t="str">
            <v>feb</v>
          </cell>
          <cell r="B10" t="str">
            <v>Febrero</v>
          </cell>
          <cell r="C10">
            <v>22403</v>
          </cell>
          <cell r="I10">
            <v>23086</v>
          </cell>
          <cell r="K10">
            <v>23921</v>
          </cell>
          <cell r="M10">
            <v>23285</v>
          </cell>
          <cell r="N10">
            <v>-2.6587517244262338E-2</v>
          </cell>
        </row>
        <row r="11">
          <cell r="A11" t="str">
            <v>mar</v>
          </cell>
          <cell r="B11" t="str">
            <v>Marzo</v>
          </cell>
          <cell r="C11">
            <v>8865</v>
          </cell>
          <cell r="I11">
            <v>21689</v>
          </cell>
          <cell r="K11">
            <v>27356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23484</v>
          </cell>
          <cell r="K12">
            <v>22205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21547</v>
          </cell>
          <cell r="K13">
            <v>23449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21065</v>
          </cell>
          <cell r="K14">
            <v>22841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24276</v>
          </cell>
          <cell r="K15">
            <v>24893</v>
          </cell>
        </row>
        <row r="16">
          <cell r="A16" t="str">
            <v>ago</v>
          </cell>
          <cell r="B16" t="str">
            <v>Agosto</v>
          </cell>
          <cell r="C16">
            <v>13295</v>
          </cell>
          <cell r="I16">
            <v>25495</v>
          </cell>
          <cell r="K16">
            <v>25319</v>
          </cell>
        </row>
        <row r="17">
          <cell r="A17" t="str">
            <v>sep</v>
          </cell>
          <cell r="B17" t="str">
            <v>Septiembre</v>
          </cell>
          <cell r="C17">
            <v>5725</v>
          </cell>
          <cell r="I17">
            <v>22106</v>
          </cell>
          <cell r="K17">
            <v>21182</v>
          </cell>
        </row>
        <row r="18">
          <cell r="A18" t="str">
            <v>oct</v>
          </cell>
          <cell r="B18" t="str">
            <v>Octubre</v>
          </cell>
          <cell r="C18">
            <v>6665</v>
          </cell>
          <cell r="I18">
            <v>25007</v>
          </cell>
          <cell r="K18">
            <v>27341</v>
          </cell>
        </row>
        <row r="19">
          <cell r="A19" t="str">
            <v>nov</v>
          </cell>
          <cell r="B19" t="str">
            <v>Noviembre</v>
          </cell>
          <cell r="C19">
            <v>4928</v>
          </cell>
          <cell r="I19">
            <v>24207</v>
          </cell>
          <cell r="K19">
            <v>23363</v>
          </cell>
        </row>
        <row r="20">
          <cell r="A20" t="str">
            <v>dic</v>
          </cell>
          <cell r="B20" t="str">
            <v>Diciembre</v>
          </cell>
          <cell r="C20">
            <v>6261</v>
          </cell>
          <cell r="I20">
            <v>24142</v>
          </cell>
          <cell r="K20">
            <v>23290</v>
          </cell>
        </row>
        <row r="21">
          <cell r="A21" t="str">
            <v>Total</v>
          </cell>
          <cell r="C21">
            <v>96681</v>
          </cell>
          <cell r="I21">
            <v>278594</v>
          </cell>
          <cell r="K21">
            <v>287810</v>
          </cell>
          <cell r="M21">
            <v>45813</v>
          </cell>
          <cell r="N21">
            <v>-1.6276223400828793E-2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827</v>
          </cell>
          <cell r="I31">
            <v>1649</v>
          </cell>
          <cell r="K31">
            <v>1032</v>
          </cell>
          <cell r="M31">
            <v>851</v>
          </cell>
          <cell r="N31">
            <v>-0.17538759689922478</v>
          </cell>
        </row>
        <row r="32">
          <cell r="B32" t="str">
            <v>Febrero</v>
          </cell>
          <cell r="C32">
            <v>1316</v>
          </cell>
          <cell r="I32">
            <v>1146</v>
          </cell>
          <cell r="K32">
            <v>1343</v>
          </cell>
          <cell r="M32">
            <v>670</v>
          </cell>
          <cell r="N32">
            <v>-0.50111690245718543</v>
          </cell>
        </row>
        <row r="33">
          <cell r="B33" t="str">
            <v>Marzo</v>
          </cell>
          <cell r="C33">
            <v>486</v>
          </cell>
          <cell r="I33">
            <v>1783</v>
          </cell>
          <cell r="K33">
            <v>2340</v>
          </cell>
        </row>
        <row r="34">
          <cell r="B34" t="str">
            <v>Abril</v>
          </cell>
          <cell r="C34">
            <v>0</v>
          </cell>
          <cell r="I34">
            <v>3984</v>
          </cell>
          <cell r="K34">
            <v>1383</v>
          </cell>
        </row>
        <row r="35">
          <cell r="B35" t="str">
            <v>Mayo</v>
          </cell>
          <cell r="C35">
            <v>0</v>
          </cell>
          <cell r="I35">
            <v>2472</v>
          </cell>
          <cell r="K35">
            <v>2206</v>
          </cell>
        </row>
        <row r="36">
          <cell r="B36" t="str">
            <v>Junio</v>
          </cell>
          <cell r="C36">
            <v>0</v>
          </cell>
          <cell r="I36">
            <v>3499</v>
          </cell>
          <cell r="K36">
            <v>2734</v>
          </cell>
        </row>
        <row r="37">
          <cell r="B37" t="str">
            <v>Julio</v>
          </cell>
          <cell r="C37">
            <v>0</v>
          </cell>
          <cell r="I37">
            <v>4301</v>
          </cell>
          <cell r="K37">
            <v>4112</v>
          </cell>
        </row>
        <row r="38">
          <cell r="B38" t="str">
            <v>Agosto</v>
          </cell>
          <cell r="C38">
            <v>8045</v>
          </cell>
          <cell r="I38">
            <v>4258</v>
          </cell>
          <cell r="K38">
            <v>5008</v>
          </cell>
        </row>
        <row r="39">
          <cell r="B39" t="str">
            <v>Septiembre</v>
          </cell>
          <cell r="C39">
            <v>3978</v>
          </cell>
          <cell r="I39">
            <v>3382</v>
          </cell>
          <cell r="K39">
            <v>2838</v>
          </cell>
        </row>
        <row r="40">
          <cell r="B40" t="str">
            <v>Octubre</v>
          </cell>
          <cell r="C40">
            <v>3756</v>
          </cell>
          <cell r="I40">
            <v>2377</v>
          </cell>
          <cell r="K40">
            <v>3489</v>
          </cell>
        </row>
        <row r="41">
          <cell r="B41" t="str">
            <v>Noviembre</v>
          </cell>
          <cell r="C41">
            <v>1562</v>
          </cell>
          <cell r="I41">
            <v>1284</v>
          </cell>
          <cell r="K41">
            <v>1304</v>
          </cell>
        </row>
        <row r="42">
          <cell r="B42" t="str">
            <v>Diciembre</v>
          </cell>
          <cell r="C42">
            <v>1855</v>
          </cell>
          <cell r="I42">
            <v>1883</v>
          </cell>
          <cell r="K42">
            <v>1399</v>
          </cell>
        </row>
        <row r="43">
          <cell r="C43">
            <v>26839</v>
          </cell>
          <cell r="I43">
            <v>32018</v>
          </cell>
          <cell r="K43">
            <v>29188</v>
          </cell>
          <cell r="M43">
            <v>1521</v>
          </cell>
          <cell r="N43">
            <v>-0.359578947368421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332</v>
          </cell>
          <cell r="I53">
            <v>722</v>
          </cell>
          <cell r="K53">
            <v>461</v>
          </cell>
          <cell r="M53">
            <v>603</v>
          </cell>
          <cell r="N53">
            <v>0.30802603036876364</v>
          </cell>
        </row>
        <row r="54">
          <cell r="B54" t="str">
            <v>Febrero</v>
          </cell>
          <cell r="C54">
            <v>399</v>
          </cell>
          <cell r="I54">
            <v>509</v>
          </cell>
          <cell r="K54">
            <v>473</v>
          </cell>
          <cell r="M54">
            <v>400</v>
          </cell>
          <cell r="N54">
            <v>-0.15433403805496826</v>
          </cell>
        </row>
        <row r="55">
          <cell r="B55" t="str">
            <v>Marzo</v>
          </cell>
          <cell r="C55">
            <v>135</v>
          </cell>
          <cell r="I55">
            <v>747</v>
          </cell>
          <cell r="K55">
            <v>813</v>
          </cell>
        </row>
        <row r="56">
          <cell r="B56" t="str">
            <v>Abril</v>
          </cell>
          <cell r="C56">
            <v>0</v>
          </cell>
          <cell r="I56">
            <v>838</v>
          </cell>
          <cell r="K56">
            <v>563</v>
          </cell>
        </row>
        <row r="57">
          <cell r="B57" t="str">
            <v>Mayo</v>
          </cell>
          <cell r="C57">
            <v>0</v>
          </cell>
          <cell r="I57">
            <v>849</v>
          </cell>
          <cell r="K57">
            <v>742</v>
          </cell>
        </row>
        <row r="58">
          <cell r="B58" t="str">
            <v>Junio</v>
          </cell>
          <cell r="C58">
            <v>0</v>
          </cell>
          <cell r="I58">
            <v>1281</v>
          </cell>
          <cell r="K58">
            <v>858</v>
          </cell>
        </row>
        <row r="59">
          <cell r="B59" t="str">
            <v>Julio</v>
          </cell>
          <cell r="C59">
            <v>0</v>
          </cell>
          <cell r="I59">
            <v>1503</v>
          </cell>
          <cell r="K59">
            <v>1216</v>
          </cell>
        </row>
        <row r="60">
          <cell r="B60" t="str">
            <v>Agosto</v>
          </cell>
          <cell r="C60">
            <v>2124</v>
          </cell>
          <cell r="I60">
            <v>1534</v>
          </cell>
          <cell r="K60">
            <v>1718</v>
          </cell>
        </row>
        <row r="61">
          <cell r="B61" t="str">
            <v>Septiembre</v>
          </cell>
          <cell r="C61">
            <v>1597</v>
          </cell>
          <cell r="I61">
            <v>1027</v>
          </cell>
          <cell r="K61">
            <v>1147</v>
          </cell>
        </row>
        <row r="62">
          <cell r="B62" t="str">
            <v>Octubre</v>
          </cell>
          <cell r="C62">
            <v>502</v>
          </cell>
          <cell r="I62">
            <v>688</v>
          </cell>
          <cell r="K62">
            <v>932</v>
          </cell>
        </row>
        <row r="63">
          <cell r="B63" t="str">
            <v>Noviembre</v>
          </cell>
          <cell r="C63">
            <v>239</v>
          </cell>
          <cell r="I63">
            <v>605</v>
          </cell>
          <cell r="K63">
            <v>937</v>
          </cell>
        </row>
        <row r="64">
          <cell r="B64" t="str">
            <v>Diciembre</v>
          </cell>
          <cell r="C64">
            <v>288</v>
          </cell>
          <cell r="I64">
            <v>977</v>
          </cell>
          <cell r="K64">
            <v>952</v>
          </cell>
        </row>
        <row r="65">
          <cell r="C65">
            <v>6781</v>
          </cell>
          <cell r="I65">
            <v>11280</v>
          </cell>
          <cell r="K65">
            <v>10812</v>
          </cell>
          <cell r="M65">
            <v>1003</v>
          </cell>
          <cell r="N65">
            <v>7.3875802997858564E-2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495</v>
          </cell>
          <cell r="I75">
            <v>927</v>
          </cell>
          <cell r="K75">
            <v>571</v>
          </cell>
          <cell r="M75">
            <v>248</v>
          </cell>
          <cell r="N75">
            <v>-0.56567425569176888</v>
          </cell>
        </row>
        <row r="76">
          <cell r="B76" t="str">
            <v>Febrero</v>
          </cell>
          <cell r="C76">
            <v>917</v>
          </cell>
          <cell r="I76">
            <v>637</v>
          </cell>
          <cell r="K76">
            <v>870</v>
          </cell>
          <cell r="M76">
            <v>270</v>
          </cell>
          <cell r="N76">
            <v>-0.68965517241379315</v>
          </cell>
        </row>
        <row r="77">
          <cell r="B77" t="str">
            <v>Marzo</v>
          </cell>
          <cell r="C77">
            <v>351</v>
          </cell>
          <cell r="I77">
            <v>1036</v>
          </cell>
          <cell r="K77">
            <v>1527</v>
          </cell>
        </row>
        <row r="78">
          <cell r="B78" t="str">
            <v>Abril</v>
          </cell>
          <cell r="C78">
            <v>0</v>
          </cell>
          <cell r="I78">
            <v>3146</v>
          </cell>
          <cell r="K78">
            <v>820</v>
          </cell>
        </row>
        <row r="79">
          <cell r="B79" t="str">
            <v>Mayo</v>
          </cell>
          <cell r="C79">
            <v>0</v>
          </cell>
          <cell r="I79">
            <v>1623</v>
          </cell>
          <cell r="K79">
            <v>1464</v>
          </cell>
        </row>
        <row r="80">
          <cell r="B80" t="str">
            <v>Junio</v>
          </cell>
          <cell r="C80">
            <v>0</v>
          </cell>
          <cell r="I80">
            <v>2218</v>
          </cell>
          <cell r="K80">
            <v>1876</v>
          </cell>
        </row>
        <row r="81">
          <cell r="B81" t="str">
            <v>Julio</v>
          </cell>
          <cell r="C81">
            <v>0</v>
          </cell>
          <cell r="I81">
            <v>2798</v>
          </cell>
          <cell r="K81">
            <v>2896</v>
          </cell>
        </row>
        <row r="82">
          <cell r="B82" t="str">
            <v>Agosto</v>
          </cell>
          <cell r="C82">
            <v>5921</v>
          </cell>
          <cell r="I82">
            <v>2724</v>
          </cell>
          <cell r="K82">
            <v>3290</v>
          </cell>
        </row>
        <row r="83">
          <cell r="B83" t="str">
            <v>Septiembre</v>
          </cell>
          <cell r="C83">
            <v>2381</v>
          </cell>
          <cell r="I83">
            <v>2355</v>
          </cell>
          <cell r="K83">
            <v>1691</v>
          </cell>
        </row>
        <row r="84">
          <cell r="B84" t="str">
            <v>Octubre</v>
          </cell>
          <cell r="C84">
            <v>3254</v>
          </cell>
          <cell r="I84">
            <v>1689</v>
          </cell>
          <cell r="K84">
            <v>2557</v>
          </cell>
        </row>
        <row r="85">
          <cell r="B85" t="str">
            <v>Noviembre</v>
          </cell>
          <cell r="C85">
            <v>1323</v>
          </cell>
          <cell r="I85">
            <v>679</v>
          </cell>
          <cell r="K85">
            <v>367</v>
          </cell>
        </row>
        <row r="86">
          <cell r="B86" t="str">
            <v>Diciembre</v>
          </cell>
          <cell r="C86">
            <v>1567</v>
          </cell>
          <cell r="I86">
            <v>906</v>
          </cell>
          <cell r="K86">
            <v>447</v>
          </cell>
        </row>
        <row r="87">
          <cell r="C87">
            <v>20058</v>
          </cell>
          <cell r="I87">
            <v>20738</v>
          </cell>
          <cell r="K87">
            <v>18376</v>
          </cell>
          <cell r="M87">
            <v>518</v>
          </cell>
          <cell r="N87">
            <v>-0.64052741151977788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20204</v>
          </cell>
          <cell r="I97">
            <v>20841</v>
          </cell>
          <cell r="K97">
            <v>21618</v>
          </cell>
          <cell r="M97">
            <v>21677</v>
          </cell>
          <cell r="N97">
            <v>2.729207142196266E-3</v>
          </cell>
        </row>
        <row r="98">
          <cell r="B98" t="str">
            <v>Febrero</v>
          </cell>
          <cell r="C98">
            <v>21087</v>
          </cell>
          <cell r="I98">
            <v>21940</v>
          </cell>
          <cell r="K98">
            <v>22578</v>
          </cell>
          <cell r="M98">
            <v>22615</v>
          </cell>
          <cell r="N98">
            <v>1.6387633979979555E-3</v>
          </cell>
        </row>
        <row r="99">
          <cell r="B99" t="str">
            <v>Marzo</v>
          </cell>
          <cell r="C99">
            <v>8379</v>
          </cell>
          <cell r="I99">
            <v>19906</v>
          </cell>
          <cell r="K99">
            <v>25016</v>
          </cell>
        </row>
        <row r="100">
          <cell r="B100" t="str">
            <v>Abril</v>
          </cell>
          <cell r="C100">
            <v>0</v>
          </cell>
          <cell r="I100">
            <v>19500</v>
          </cell>
          <cell r="K100">
            <v>20822</v>
          </cell>
        </row>
        <row r="101">
          <cell r="B101" t="str">
            <v>Mayo</v>
          </cell>
          <cell r="C101">
            <v>0</v>
          </cell>
          <cell r="I101">
            <v>19075</v>
          </cell>
          <cell r="K101">
            <v>21243</v>
          </cell>
        </row>
        <row r="102">
          <cell r="B102" t="str">
            <v>Junio</v>
          </cell>
          <cell r="C102">
            <v>0</v>
          </cell>
          <cell r="I102">
            <v>17566</v>
          </cell>
          <cell r="K102">
            <v>20107</v>
          </cell>
        </row>
        <row r="103">
          <cell r="B103" t="str">
            <v>Julio</v>
          </cell>
          <cell r="C103">
            <v>0</v>
          </cell>
          <cell r="I103">
            <v>19975</v>
          </cell>
          <cell r="K103">
            <v>20781</v>
          </cell>
        </row>
        <row r="104">
          <cell r="B104" t="str">
            <v>Agosto</v>
          </cell>
          <cell r="C104">
            <v>5250</v>
          </cell>
          <cell r="I104">
            <v>21237</v>
          </cell>
          <cell r="K104">
            <v>20311</v>
          </cell>
        </row>
        <row r="105">
          <cell r="B105" t="str">
            <v>Septiembre</v>
          </cell>
          <cell r="C105">
            <v>1747</v>
          </cell>
          <cell r="I105">
            <v>18724</v>
          </cell>
          <cell r="K105">
            <v>18344</v>
          </cell>
        </row>
        <row r="106">
          <cell r="B106" t="str">
            <v>Octubre</v>
          </cell>
          <cell r="C106">
            <v>2909</v>
          </cell>
          <cell r="I106">
            <v>22630</v>
          </cell>
          <cell r="K106">
            <v>23852</v>
          </cell>
        </row>
        <row r="107">
          <cell r="B107" t="str">
            <v>Noviembre</v>
          </cell>
          <cell r="C107">
            <v>3366</v>
          </cell>
          <cell r="I107">
            <v>22923</v>
          </cell>
          <cell r="K107">
            <v>22059</v>
          </cell>
        </row>
        <row r="108">
          <cell r="B108" t="str">
            <v>Diciembre</v>
          </cell>
          <cell r="C108">
            <v>4406</v>
          </cell>
          <cell r="I108">
            <v>22259</v>
          </cell>
          <cell r="K108">
            <v>21891</v>
          </cell>
        </row>
        <row r="109">
          <cell r="C109">
            <v>69842</v>
          </cell>
          <cell r="I109">
            <v>246576</v>
          </cell>
          <cell r="K109">
            <v>258622</v>
          </cell>
          <cell r="M109">
            <v>44292</v>
          </cell>
          <cell r="N109">
            <v>2.1721422753189223E-3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8678</v>
          </cell>
          <cell r="I119">
            <v>7748</v>
          </cell>
          <cell r="K119">
            <v>8574</v>
          </cell>
          <cell r="M119">
            <v>8868</v>
          </cell>
          <cell r="N119">
            <v>3.4289713086074203E-2</v>
          </cell>
        </row>
        <row r="120">
          <cell r="B120" t="str">
            <v>Febrero</v>
          </cell>
          <cell r="C120">
            <v>8839</v>
          </cell>
          <cell r="I120">
            <v>8576</v>
          </cell>
          <cell r="K120">
            <v>9308</v>
          </cell>
          <cell r="M120">
            <v>9450</v>
          </cell>
          <cell r="N120">
            <v>1.5255694026643729E-2</v>
          </cell>
        </row>
        <row r="121">
          <cell r="B121" t="str">
            <v>Marzo</v>
          </cell>
          <cell r="C121">
            <v>4215</v>
          </cell>
          <cell r="I121">
            <v>7226</v>
          </cell>
          <cell r="K121">
            <v>9445</v>
          </cell>
        </row>
        <row r="122">
          <cell r="B122" t="str">
            <v>Abril</v>
          </cell>
          <cell r="C122">
            <v>0</v>
          </cell>
          <cell r="I122">
            <v>7139</v>
          </cell>
          <cell r="K122">
            <v>8977</v>
          </cell>
        </row>
        <row r="123">
          <cell r="B123" t="str">
            <v>Mayo</v>
          </cell>
          <cell r="C123">
            <v>0</v>
          </cell>
          <cell r="I123">
            <v>8883</v>
          </cell>
          <cell r="K123">
            <v>10301</v>
          </cell>
        </row>
        <row r="124">
          <cell r="B124" t="str">
            <v>Junio</v>
          </cell>
          <cell r="C124">
            <v>0</v>
          </cell>
          <cell r="I124">
            <v>8301</v>
          </cell>
          <cell r="K124">
            <v>10338</v>
          </cell>
        </row>
        <row r="125">
          <cell r="B125" t="str">
            <v>Julio</v>
          </cell>
          <cell r="C125">
            <v>0</v>
          </cell>
          <cell r="I125">
            <v>9581</v>
          </cell>
          <cell r="K125">
            <v>10171</v>
          </cell>
        </row>
        <row r="126">
          <cell r="B126" t="str">
            <v>Agosto</v>
          </cell>
          <cell r="C126">
            <v>302</v>
          </cell>
          <cell r="I126">
            <v>10320</v>
          </cell>
          <cell r="K126">
            <v>10030</v>
          </cell>
        </row>
        <row r="127">
          <cell r="B127" t="str">
            <v>Septiembre</v>
          </cell>
          <cell r="C127">
            <v>247</v>
          </cell>
          <cell r="I127">
            <v>9284</v>
          </cell>
          <cell r="K127">
            <v>9243</v>
          </cell>
        </row>
        <row r="128">
          <cell r="B128" t="str">
            <v>Octubre</v>
          </cell>
          <cell r="C128">
            <v>683</v>
          </cell>
          <cell r="I128">
            <v>10847</v>
          </cell>
          <cell r="K128">
            <v>11119</v>
          </cell>
        </row>
        <row r="129">
          <cell r="B129" t="str">
            <v>Noviembre</v>
          </cell>
          <cell r="C129">
            <v>1361</v>
          </cell>
          <cell r="I129">
            <v>9244</v>
          </cell>
          <cell r="K129">
            <v>9424</v>
          </cell>
        </row>
        <row r="130">
          <cell r="B130" t="str">
            <v>Diciembre</v>
          </cell>
          <cell r="C130">
            <v>1252</v>
          </cell>
          <cell r="I130">
            <v>8681</v>
          </cell>
          <cell r="K130">
            <v>9229</v>
          </cell>
        </row>
        <row r="131">
          <cell r="C131">
            <v>26093</v>
          </cell>
          <cell r="I131">
            <v>105830</v>
          </cell>
          <cell r="K131">
            <v>116159</v>
          </cell>
          <cell r="M131">
            <v>18318</v>
          </cell>
          <cell r="N131">
            <v>2.4382060172240205E-2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1507</v>
          </cell>
          <cell r="G141">
            <v>1070</v>
          </cell>
          <cell r="I141">
            <v>1623</v>
          </cell>
          <cell r="K141">
            <v>1605</v>
          </cell>
          <cell r="M141">
            <v>1749</v>
          </cell>
          <cell r="N141">
            <v>8.9719626168224265E-2</v>
          </cell>
        </row>
        <row r="142">
          <cell r="B142" t="str">
            <v>Febrero</v>
          </cell>
          <cell r="C142">
            <v>1212</v>
          </cell>
          <cell r="G142">
            <v>1299</v>
          </cell>
          <cell r="I142">
            <v>1902</v>
          </cell>
          <cell r="K142">
            <v>2028</v>
          </cell>
          <cell r="M142">
            <v>1749</v>
          </cell>
          <cell r="N142">
            <v>-0.1375739644970414</v>
          </cell>
        </row>
        <row r="143">
          <cell r="B143" t="str">
            <v>Marzo</v>
          </cell>
          <cell r="C143">
            <v>620</v>
          </cell>
          <cell r="G143">
            <v>1553</v>
          </cell>
          <cell r="I143">
            <v>2140</v>
          </cell>
          <cell r="K143">
            <v>3428</v>
          </cell>
        </row>
        <row r="144">
          <cell r="B144" t="str">
            <v>Abril</v>
          </cell>
          <cell r="C144">
            <v>0</v>
          </cell>
          <cell r="G144">
            <v>1519</v>
          </cell>
          <cell r="I144">
            <v>1573</v>
          </cell>
          <cell r="K144">
            <v>1590</v>
          </cell>
        </row>
        <row r="145">
          <cell r="B145" t="str">
            <v>Mayo</v>
          </cell>
          <cell r="C145">
            <v>0</v>
          </cell>
          <cell r="G145">
            <v>881</v>
          </cell>
          <cell r="I145">
            <v>1613</v>
          </cell>
          <cell r="K145">
            <v>1681</v>
          </cell>
        </row>
        <row r="146">
          <cell r="B146" t="str">
            <v>Junio</v>
          </cell>
          <cell r="C146">
            <v>0</v>
          </cell>
          <cell r="G146">
            <v>1321</v>
          </cell>
          <cell r="I146">
            <v>1398</v>
          </cell>
          <cell r="K146">
            <v>1391</v>
          </cell>
        </row>
        <row r="147">
          <cell r="B147" t="str">
            <v>Julio</v>
          </cell>
          <cell r="C147">
            <v>0</v>
          </cell>
          <cell r="G147">
            <v>1114</v>
          </cell>
          <cell r="I147">
            <v>1435</v>
          </cell>
          <cell r="K147">
            <v>1166</v>
          </cell>
        </row>
        <row r="148">
          <cell r="B148" t="str">
            <v>Agosto</v>
          </cell>
          <cell r="C148">
            <v>902</v>
          </cell>
          <cell r="G148">
            <v>998</v>
          </cell>
          <cell r="I148">
            <v>1506</v>
          </cell>
          <cell r="K148">
            <v>1232</v>
          </cell>
        </row>
        <row r="149">
          <cell r="B149" t="str">
            <v>Septiembre</v>
          </cell>
          <cell r="C149">
            <v>76</v>
          </cell>
          <cell r="G149">
            <v>1047</v>
          </cell>
          <cell r="I149">
            <v>1465</v>
          </cell>
          <cell r="K149">
            <v>1114</v>
          </cell>
        </row>
        <row r="150">
          <cell r="B150" t="str">
            <v>Octubre</v>
          </cell>
          <cell r="C150">
            <v>194</v>
          </cell>
          <cell r="G150">
            <v>1679</v>
          </cell>
          <cell r="I150">
            <v>1982</v>
          </cell>
          <cell r="K150">
            <v>1956</v>
          </cell>
        </row>
        <row r="151">
          <cell r="B151" t="str">
            <v>Noviembre</v>
          </cell>
          <cell r="C151">
            <v>606</v>
          </cell>
          <cell r="G151">
            <v>2421</v>
          </cell>
          <cell r="I151">
            <v>2298</v>
          </cell>
          <cell r="K151">
            <v>2484</v>
          </cell>
        </row>
        <row r="152">
          <cell r="B152" t="str">
            <v>Diciembre</v>
          </cell>
          <cell r="C152">
            <v>440</v>
          </cell>
          <cell r="G152">
            <v>1685</v>
          </cell>
          <cell r="I152">
            <v>1850</v>
          </cell>
          <cell r="K152">
            <v>1784</v>
          </cell>
        </row>
        <row r="153">
          <cell r="C153">
            <v>6042</v>
          </cell>
          <cell r="G153">
            <v>16587</v>
          </cell>
          <cell r="I153">
            <v>20785</v>
          </cell>
          <cell r="K153">
            <v>21459</v>
          </cell>
          <cell r="M153">
            <v>3498</v>
          </cell>
          <cell r="N153">
            <v>-3.7159372419488079E-2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1411</v>
          </cell>
          <cell r="I163">
            <v>1657</v>
          </cell>
          <cell r="K163">
            <v>1470</v>
          </cell>
          <cell r="M163">
            <v>1563</v>
          </cell>
          <cell r="N163">
            <v>6.3265306122449072E-2</v>
          </cell>
        </row>
        <row r="164">
          <cell r="B164" t="str">
            <v>Febrero</v>
          </cell>
          <cell r="C164">
            <v>1560</v>
          </cell>
          <cell r="I164">
            <v>2192</v>
          </cell>
          <cell r="K164">
            <v>2057</v>
          </cell>
          <cell r="M164">
            <v>2346</v>
          </cell>
          <cell r="N164">
            <v>0.14049586776859502</v>
          </cell>
        </row>
        <row r="165">
          <cell r="B165" t="str">
            <v>Marzo</v>
          </cell>
          <cell r="C165">
            <v>592</v>
          </cell>
          <cell r="I165">
            <v>1764</v>
          </cell>
          <cell r="K165">
            <v>2459</v>
          </cell>
        </row>
        <row r="166">
          <cell r="B166" t="str">
            <v>Abril</v>
          </cell>
          <cell r="C166">
            <v>0</v>
          </cell>
          <cell r="I166">
            <v>2972</v>
          </cell>
          <cell r="K166">
            <v>3165</v>
          </cell>
        </row>
        <row r="167">
          <cell r="B167" t="str">
            <v>Mayo</v>
          </cell>
          <cell r="C167">
            <v>0</v>
          </cell>
          <cell r="I167">
            <v>2516</v>
          </cell>
          <cell r="K167">
            <v>2477</v>
          </cell>
        </row>
        <row r="168">
          <cell r="B168" t="str">
            <v>Junio</v>
          </cell>
          <cell r="C168">
            <v>0</v>
          </cell>
          <cell r="I168">
            <v>1820</v>
          </cell>
          <cell r="K168">
            <v>1716</v>
          </cell>
        </row>
        <row r="169">
          <cell r="B169" t="str">
            <v>Julio</v>
          </cell>
          <cell r="C169">
            <v>0</v>
          </cell>
          <cell r="I169">
            <v>1969</v>
          </cell>
          <cell r="K169">
            <v>1892</v>
          </cell>
        </row>
        <row r="170">
          <cell r="B170" t="str">
            <v>Agosto</v>
          </cell>
          <cell r="C170">
            <v>877</v>
          </cell>
          <cell r="I170">
            <v>2255</v>
          </cell>
          <cell r="K170">
            <v>2125</v>
          </cell>
        </row>
        <row r="171">
          <cell r="B171" t="str">
            <v>Septiembre</v>
          </cell>
          <cell r="C171">
            <v>256</v>
          </cell>
          <cell r="I171">
            <v>2059</v>
          </cell>
          <cell r="K171">
            <v>1668</v>
          </cell>
        </row>
        <row r="172">
          <cell r="B172" t="str">
            <v>Octubre</v>
          </cell>
          <cell r="C172">
            <v>841</v>
          </cell>
          <cell r="I172">
            <v>2556</v>
          </cell>
          <cell r="K172">
            <v>2794</v>
          </cell>
        </row>
        <row r="173">
          <cell r="B173" t="str">
            <v>Noviembre</v>
          </cell>
          <cell r="C173">
            <v>60</v>
          </cell>
          <cell r="I173">
            <v>1504</v>
          </cell>
          <cell r="K173">
            <v>1368</v>
          </cell>
        </row>
        <row r="174">
          <cell r="B174" t="str">
            <v>Diciembre</v>
          </cell>
          <cell r="C174">
            <v>767</v>
          </cell>
          <cell r="I174">
            <v>1825</v>
          </cell>
          <cell r="K174">
            <v>1388</v>
          </cell>
        </row>
        <row r="175">
          <cell r="C175">
            <v>6586</v>
          </cell>
          <cell r="I175">
            <v>25089</v>
          </cell>
          <cell r="K175">
            <v>24579</v>
          </cell>
          <cell r="M175">
            <v>3909</v>
          </cell>
          <cell r="N175">
            <v>0.10830734335129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313</v>
          </cell>
          <cell r="I185">
            <v>363</v>
          </cell>
          <cell r="K185">
            <v>373</v>
          </cell>
          <cell r="M185">
            <v>326</v>
          </cell>
          <cell r="N185">
            <v>-0.12600536193029488</v>
          </cell>
        </row>
        <row r="186">
          <cell r="B186" t="str">
            <v>Febrero</v>
          </cell>
          <cell r="C186">
            <v>321</v>
          </cell>
          <cell r="I186">
            <v>445</v>
          </cell>
          <cell r="K186">
            <v>462</v>
          </cell>
          <cell r="M186">
            <v>351</v>
          </cell>
          <cell r="N186">
            <v>-0.24025974025974028</v>
          </cell>
        </row>
        <row r="187">
          <cell r="B187" t="str">
            <v>Marzo</v>
          </cell>
          <cell r="C187">
            <v>227</v>
          </cell>
          <cell r="I187">
            <v>318</v>
          </cell>
          <cell r="K187">
            <v>592</v>
          </cell>
        </row>
        <row r="188">
          <cell r="B188" t="str">
            <v>Abril</v>
          </cell>
          <cell r="C188">
            <v>0</v>
          </cell>
          <cell r="I188">
            <v>355</v>
          </cell>
          <cell r="K188">
            <v>404</v>
          </cell>
        </row>
        <row r="189">
          <cell r="B189" t="str">
            <v>Mayo</v>
          </cell>
          <cell r="C189">
            <v>0</v>
          </cell>
          <cell r="I189">
            <v>518</v>
          </cell>
          <cell r="K189">
            <v>597</v>
          </cell>
        </row>
        <row r="190">
          <cell r="B190" t="str">
            <v>junio</v>
          </cell>
          <cell r="C190">
            <v>0</v>
          </cell>
          <cell r="I190">
            <v>365</v>
          </cell>
          <cell r="K190">
            <v>533</v>
          </cell>
        </row>
        <row r="191">
          <cell r="B191" t="str">
            <v>Julio</v>
          </cell>
          <cell r="C191">
            <v>0</v>
          </cell>
          <cell r="I191">
            <v>693</v>
          </cell>
          <cell r="K191">
            <v>628</v>
          </cell>
        </row>
        <row r="192">
          <cell r="B192" t="str">
            <v>Agosto</v>
          </cell>
          <cell r="C192">
            <v>538</v>
          </cell>
          <cell r="I192">
            <v>497</v>
          </cell>
          <cell r="K192">
            <v>486</v>
          </cell>
        </row>
        <row r="193">
          <cell r="B193" t="str">
            <v>Septiembre</v>
          </cell>
          <cell r="C193">
            <v>168</v>
          </cell>
          <cell r="I193">
            <v>339</v>
          </cell>
          <cell r="K193">
            <v>217</v>
          </cell>
        </row>
        <row r="194">
          <cell r="B194" t="str">
            <v>Octubre</v>
          </cell>
          <cell r="C194">
            <v>84</v>
          </cell>
          <cell r="I194">
            <v>638</v>
          </cell>
          <cell r="K194">
            <v>350</v>
          </cell>
        </row>
        <row r="195">
          <cell r="B195" t="str">
            <v>Noviembre</v>
          </cell>
          <cell r="C195">
            <v>72</v>
          </cell>
          <cell r="I195">
            <v>437</v>
          </cell>
          <cell r="K195">
            <v>424</v>
          </cell>
        </row>
        <row r="196">
          <cell r="B196" t="str">
            <v>Diciembre</v>
          </cell>
          <cell r="C196">
            <v>126</v>
          </cell>
          <cell r="I196">
            <v>522</v>
          </cell>
          <cell r="K196">
            <v>497</v>
          </cell>
        </row>
        <row r="197">
          <cell r="C197">
            <v>1935</v>
          </cell>
          <cell r="I197">
            <v>5490</v>
          </cell>
          <cell r="K197">
            <v>5563</v>
          </cell>
          <cell r="M197">
            <v>677</v>
          </cell>
          <cell r="N197">
            <v>-0.18922155688622755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349</v>
          </cell>
          <cell r="I207">
            <v>676</v>
          </cell>
          <cell r="K207">
            <v>554</v>
          </cell>
          <cell r="M207">
            <v>512</v>
          </cell>
          <cell r="N207">
            <v>-7.5812274368231014E-2</v>
          </cell>
        </row>
        <row r="208">
          <cell r="B208" t="str">
            <v>Febrero</v>
          </cell>
          <cell r="C208">
            <v>262</v>
          </cell>
          <cell r="I208">
            <v>751</v>
          </cell>
          <cell r="K208">
            <v>669</v>
          </cell>
          <cell r="M208">
            <v>678</v>
          </cell>
          <cell r="N208">
            <v>1.3452914798206317E-2</v>
          </cell>
        </row>
        <row r="209">
          <cell r="B209" t="str">
            <v>Marzo</v>
          </cell>
          <cell r="C209">
            <v>154</v>
          </cell>
          <cell r="I209">
            <v>636</v>
          </cell>
          <cell r="K209">
            <v>493</v>
          </cell>
        </row>
        <row r="210">
          <cell r="B210" t="str">
            <v>Abril</v>
          </cell>
          <cell r="C210">
            <v>0</v>
          </cell>
          <cell r="I210">
            <v>1013</v>
          </cell>
          <cell r="K210">
            <v>570</v>
          </cell>
        </row>
        <row r="211">
          <cell r="B211" t="str">
            <v>Mayo</v>
          </cell>
          <cell r="C211">
            <v>0</v>
          </cell>
          <cell r="I211">
            <v>516</v>
          </cell>
          <cell r="K211">
            <v>527</v>
          </cell>
        </row>
        <row r="212">
          <cell r="B212" t="str">
            <v>Junio</v>
          </cell>
          <cell r="C212">
            <v>0</v>
          </cell>
          <cell r="I212">
            <v>493</v>
          </cell>
          <cell r="K212">
            <v>432</v>
          </cell>
        </row>
        <row r="213">
          <cell r="B213" t="str">
            <v>Julio</v>
          </cell>
          <cell r="C213">
            <v>0</v>
          </cell>
          <cell r="I213">
            <v>865</v>
          </cell>
          <cell r="K213">
            <v>531</v>
          </cell>
        </row>
        <row r="214">
          <cell r="B214" t="str">
            <v>Agosto</v>
          </cell>
          <cell r="C214">
            <v>169</v>
          </cell>
          <cell r="I214">
            <v>1041</v>
          </cell>
          <cell r="K214">
            <v>508</v>
          </cell>
        </row>
        <row r="215">
          <cell r="B215" t="str">
            <v>Septiembre</v>
          </cell>
          <cell r="C215">
            <v>2</v>
          </cell>
          <cell r="I215">
            <v>805</v>
          </cell>
          <cell r="K215">
            <v>446</v>
          </cell>
        </row>
        <row r="216">
          <cell r="B216" t="str">
            <v>Octubre</v>
          </cell>
          <cell r="C216">
            <v>19</v>
          </cell>
          <cell r="I216">
            <v>743</v>
          </cell>
          <cell r="K216">
            <v>702</v>
          </cell>
        </row>
        <row r="217">
          <cell r="B217" t="str">
            <v>Noviembre</v>
          </cell>
          <cell r="C217">
            <v>114</v>
          </cell>
          <cell r="I217">
            <v>719</v>
          </cell>
          <cell r="K217">
            <v>613</v>
          </cell>
        </row>
        <row r="218">
          <cell r="B218" t="str">
            <v>Diciembre</v>
          </cell>
          <cell r="C218">
            <v>81</v>
          </cell>
          <cell r="I218">
            <v>620</v>
          </cell>
          <cell r="K218">
            <v>489</v>
          </cell>
        </row>
        <row r="219">
          <cell r="C219">
            <v>1273</v>
          </cell>
          <cell r="I219">
            <v>8878</v>
          </cell>
          <cell r="K219">
            <v>6534</v>
          </cell>
          <cell r="M219">
            <v>1190</v>
          </cell>
          <cell r="N219">
            <v>-2.698282910874894E-2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313</v>
          </cell>
          <cell r="I229">
            <v>363</v>
          </cell>
          <cell r="K229">
            <v>373</v>
          </cell>
          <cell r="M229">
            <v>326</v>
          </cell>
          <cell r="N229">
            <v>-0.12600536193029488</v>
          </cell>
        </row>
        <row r="230">
          <cell r="B230" t="str">
            <v>Febrero</v>
          </cell>
          <cell r="C230">
            <v>321</v>
          </cell>
          <cell r="I230">
            <v>445</v>
          </cell>
          <cell r="K230">
            <v>462</v>
          </cell>
          <cell r="M230">
            <v>351</v>
          </cell>
          <cell r="N230">
            <v>-0.24025974025974028</v>
          </cell>
        </row>
        <row r="231">
          <cell r="B231" t="str">
            <v>Marzo</v>
          </cell>
          <cell r="C231">
            <v>227</v>
          </cell>
          <cell r="I231">
            <v>318</v>
          </cell>
          <cell r="K231">
            <v>592</v>
          </cell>
        </row>
        <row r="232">
          <cell r="B232" t="str">
            <v>Abril</v>
          </cell>
          <cell r="C232">
            <v>0</v>
          </cell>
          <cell r="I232">
            <v>355</v>
          </cell>
          <cell r="K232">
            <v>404</v>
          </cell>
        </row>
        <row r="233">
          <cell r="B233" t="str">
            <v>Mayo</v>
          </cell>
          <cell r="C233">
            <v>0</v>
          </cell>
          <cell r="I233">
            <v>518</v>
          </cell>
          <cell r="K233">
            <v>597</v>
          </cell>
        </row>
        <row r="234">
          <cell r="B234" t="str">
            <v>Junio</v>
          </cell>
          <cell r="C234">
            <v>0</v>
          </cell>
          <cell r="I234">
            <v>365</v>
          </cell>
          <cell r="K234">
            <v>533</v>
          </cell>
        </row>
        <row r="235">
          <cell r="B235" t="str">
            <v>Julio</v>
          </cell>
          <cell r="C235">
            <v>0</v>
          </cell>
          <cell r="I235">
            <v>693</v>
          </cell>
          <cell r="K235">
            <v>628</v>
          </cell>
        </row>
        <row r="236">
          <cell r="B236" t="str">
            <v>Agosto</v>
          </cell>
          <cell r="C236">
            <v>538</v>
          </cell>
          <cell r="I236">
            <v>497</v>
          </cell>
          <cell r="K236">
            <v>486</v>
          </cell>
        </row>
        <row r="237">
          <cell r="B237" t="str">
            <v>Septiembre</v>
          </cell>
          <cell r="C237">
            <v>168</v>
          </cell>
          <cell r="I237">
            <v>339</v>
          </cell>
          <cell r="K237">
            <v>217</v>
          </cell>
        </row>
        <row r="238">
          <cell r="B238" t="str">
            <v>Octubre</v>
          </cell>
          <cell r="C238">
            <v>84</v>
          </cell>
          <cell r="I238">
            <v>638</v>
          </cell>
          <cell r="K238">
            <v>350</v>
          </cell>
        </row>
        <row r="239">
          <cell r="B239" t="str">
            <v>Noviembre</v>
          </cell>
          <cell r="C239">
            <v>72</v>
          </cell>
          <cell r="I239">
            <v>437</v>
          </cell>
          <cell r="K239">
            <v>424</v>
          </cell>
        </row>
        <row r="240">
          <cell r="B240" t="str">
            <v>Diciembre</v>
          </cell>
          <cell r="C240">
            <v>126</v>
          </cell>
          <cell r="I240">
            <v>522</v>
          </cell>
          <cell r="K240">
            <v>497</v>
          </cell>
        </row>
        <row r="241">
          <cell r="C241">
            <v>1935</v>
          </cell>
          <cell r="I241">
            <v>5490</v>
          </cell>
          <cell r="K241">
            <v>5563</v>
          </cell>
          <cell r="M241">
            <v>677</v>
          </cell>
          <cell r="N241">
            <v>-0.18922155688622755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611</v>
          </cell>
          <cell r="I251">
            <v>905</v>
          </cell>
          <cell r="K251">
            <v>616</v>
          </cell>
          <cell r="M251">
            <v>664</v>
          </cell>
          <cell r="N251">
            <v>7.7922077922077948E-2</v>
          </cell>
        </row>
        <row r="252">
          <cell r="B252" t="str">
            <v>Febrero</v>
          </cell>
          <cell r="C252">
            <v>1068</v>
          </cell>
          <cell r="I252">
            <v>665</v>
          </cell>
          <cell r="K252">
            <v>638</v>
          </cell>
          <cell r="M252">
            <v>582</v>
          </cell>
          <cell r="N252">
            <v>-8.7774294670846409E-2</v>
          </cell>
        </row>
        <row r="253">
          <cell r="B253" t="str">
            <v>Marzo</v>
          </cell>
          <cell r="C253">
            <v>282</v>
          </cell>
          <cell r="I253">
            <v>457</v>
          </cell>
          <cell r="K253">
            <v>499</v>
          </cell>
        </row>
        <row r="254">
          <cell r="B254" t="str">
            <v>Abril</v>
          </cell>
          <cell r="C254">
            <v>0</v>
          </cell>
          <cell r="I254">
            <v>202</v>
          </cell>
          <cell r="K254">
            <v>203</v>
          </cell>
        </row>
        <row r="255">
          <cell r="B255" t="str">
            <v>Mayo</v>
          </cell>
          <cell r="C255">
            <v>0</v>
          </cell>
          <cell r="I255">
            <v>9</v>
          </cell>
          <cell r="K255">
            <v>22</v>
          </cell>
        </row>
        <row r="256">
          <cell r="B256" t="str">
            <v>Junio</v>
          </cell>
          <cell r="C256">
            <v>0</v>
          </cell>
          <cell r="I256">
            <v>2</v>
          </cell>
          <cell r="K256">
            <v>6</v>
          </cell>
        </row>
        <row r="257">
          <cell r="B257" t="str">
            <v>Julio</v>
          </cell>
          <cell r="C257">
            <v>0</v>
          </cell>
          <cell r="I257">
            <v>5</v>
          </cell>
          <cell r="K257">
            <v>17</v>
          </cell>
        </row>
        <row r="258">
          <cell r="B258" t="str">
            <v>Agosto</v>
          </cell>
          <cell r="C258">
            <v>0</v>
          </cell>
          <cell r="I258">
            <v>15</v>
          </cell>
          <cell r="K258">
            <v>25</v>
          </cell>
        </row>
        <row r="259">
          <cell r="B259" t="str">
            <v>Septiembre</v>
          </cell>
          <cell r="C259">
            <v>2</v>
          </cell>
          <cell r="I259">
            <v>12</v>
          </cell>
          <cell r="K259">
            <v>10</v>
          </cell>
        </row>
        <row r="260">
          <cell r="B260" t="str">
            <v>Octubre</v>
          </cell>
          <cell r="C260">
            <v>2</v>
          </cell>
          <cell r="I260">
            <v>77</v>
          </cell>
          <cell r="K260">
            <v>176</v>
          </cell>
        </row>
        <row r="261">
          <cell r="B261" t="str">
            <v>Noviembre</v>
          </cell>
          <cell r="C261">
            <v>3</v>
          </cell>
          <cell r="I261">
            <v>782</v>
          </cell>
          <cell r="K261">
            <v>514</v>
          </cell>
        </row>
        <row r="262">
          <cell r="B262" t="str">
            <v>Diciembre</v>
          </cell>
          <cell r="C262">
            <v>6</v>
          </cell>
          <cell r="I262">
            <v>560</v>
          </cell>
          <cell r="K262">
            <v>676</v>
          </cell>
        </row>
        <row r="263">
          <cell r="C263">
            <v>1979</v>
          </cell>
          <cell r="I263">
            <v>3691</v>
          </cell>
          <cell r="K263">
            <v>3402</v>
          </cell>
          <cell r="M263">
            <v>1246</v>
          </cell>
          <cell r="N263">
            <v>-6.3795853269537073E-3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1321</v>
          </cell>
          <cell r="I273">
            <v>528</v>
          </cell>
          <cell r="K273">
            <v>491</v>
          </cell>
          <cell r="M273">
            <v>342</v>
          </cell>
          <cell r="N273">
            <v>-0.30346232179226074</v>
          </cell>
        </row>
        <row r="274">
          <cell r="B274" t="str">
            <v>Febrero</v>
          </cell>
          <cell r="C274">
            <v>2158</v>
          </cell>
          <cell r="I274">
            <v>457</v>
          </cell>
          <cell r="K274">
            <v>407</v>
          </cell>
          <cell r="M274">
            <v>288</v>
          </cell>
          <cell r="N274">
            <v>-0.29238329238329241</v>
          </cell>
        </row>
        <row r="275">
          <cell r="B275" t="str">
            <v>Marzo</v>
          </cell>
          <cell r="C275">
            <v>454</v>
          </cell>
          <cell r="I275">
            <v>280</v>
          </cell>
          <cell r="K275">
            <v>446</v>
          </cell>
        </row>
        <row r="276">
          <cell r="B276" t="str">
            <v>Abril</v>
          </cell>
          <cell r="C276">
            <v>0</v>
          </cell>
          <cell r="I276">
            <v>281</v>
          </cell>
          <cell r="K276">
            <v>96</v>
          </cell>
        </row>
        <row r="277">
          <cell r="B277" t="str">
            <v>Mayo</v>
          </cell>
          <cell r="C277">
            <v>0</v>
          </cell>
          <cell r="I277">
            <v>28</v>
          </cell>
          <cell r="K277">
            <v>14</v>
          </cell>
        </row>
        <row r="278">
          <cell r="B278" t="str">
            <v>Junio</v>
          </cell>
          <cell r="C278">
            <v>0</v>
          </cell>
          <cell r="I278">
            <v>11</v>
          </cell>
          <cell r="K278">
            <v>5</v>
          </cell>
        </row>
        <row r="279">
          <cell r="B279" t="str">
            <v>Julio</v>
          </cell>
          <cell r="C279">
            <v>0</v>
          </cell>
          <cell r="I279">
            <v>13</v>
          </cell>
          <cell r="K279">
            <v>25</v>
          </cell>
        </row>
        <row r="280">
          <cell r="B280" t="str">
            <v>Agosto</v>
          </cell>
          <cell r="C280">
            <v>3</v>
          </cell>
          <cell r="I280">
            <v>32</v>
          </cell>
          <cell r="K280">
            <v>3</v>
          </cell>
        </row>
        <row r="281">
          <cell r="B281" t="str">
            <v>Septiembre</v>
          </cell>
          <cell r="C281">
            <v>0</v>
          </cell>
          <cell r="I281">
            <v>11</v>
          </cell>
          <cell r="K281">
            <v>12</v>
          </cell>
        </row>
        <row r="282">
          <cell r="B282" t="str">
            <v>Octubre</v>
          </cell>
          <cell r="C282">
            <v>57</v>
          </cell>
          <cell r="I282">
            <v>132</v>
          </cell>
          <cell r="K282">
            <v>229</v>
          </cell>
        </row>
        <row r="283">
          <cell r="B283" t="str">
            <v>Noviembre</v>
          </cell>
          <cell r="C283">
            <v>35</v>
          </cell>
          <cell r="I283">
            <v>543</v>
          </cell>
          <cell r="K283">
            <v>519</v>
          </cell>
        </row>
        <row r="284">
          <cell r="B284" t="str">
            <v>Diciembre</v>
          </cell>
          <cell r="C284">
            <v>12</v>
          </cell>
          <cell r="I284">
            <v>569</v>
          </cell>
          <cell r="K284">
            <v>484</v>
          </cell>
        </row>
        <row r="285">
          <cell r="C285">
            <v>4050</v>
          </cell>
          <cell r="I285">
            <v>2885</v>
          </cell>
          <cell r="K285">
            <v>2731</v>
          </cell>
          <cell r="M285">
            <v>630</v>
          </cell>
          <cell r="N285">
            <v>-0.2984409799554566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21031</v>
          </cell>
          <cell r="I9">
            <v>22490</v>
          </cell>
          <cell r="K9">
            <v>22650</v>
          </cell>
          <cell r="M9">
            <v>22528</v>
          </cell>
          <cell r="N9">
            <v>-5.3863134657836653E-3</v>
          </cell>
        </row>
        <row r="10">
          <cell r="A10" t="str">
            <v>feb</v>
          </cell>
          <cell r="B10" t="str">
            <v>Febrero</v>
          </cell>
          <cell r="C10">
            <v>22403</v>
          </cell>
          <cell r="I10">
            <v>23086</v>
          </cell>
          <cell r="K10">
            <v>23921</v>
          </cell>
        </row>
        <row r="11">
          <cell r="A11" t="str">
            <v>mar</v>
          </cell>
          <cell r="B11" t="str">
            <v>Marzo</v>
          </cell>
          <cell r="C11">
            <v>8865</v>
          </cell>
          <cell r="I11">
            <v>21689</v>
          </cell>
          <cell r="K11">
            <v>27356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23484</v>
          </cell>
          <cell r="K12">
            <v>22205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21547</v>
          </cell>
          <cell r="K13">
            <v>23449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21065</v>
          </cell>
          <cell r="K14">
            <v>22841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24276</v>
          </cell>
          <cell r="K15">
            <v>24893</v>
          </cell>
        </row>
        <row r="16">
          <cell r="A16" t="str">
            <v>ago</v>
          </cell>
          <cell r="B16" t="str">
            <v>Agosto</v>
          </cell>
          <cell r="C16">
            <v>13295</v>
          </cell>
          <cell r="I16">
            <v>25495</v>
          </cell>
          <cell r="K16">
            <v>25319</v>
          </cell>
        </row>
        <row r="17">
          <cell r="A17" t="str">
            <v>sep</v>
          </cell>
          <cell r="B17" t="str">
            <v>Septiembre</v>
          </cell>
          <cell r="C17">
            <v>5725</v>
          </cell>
          <cell r="I17">
            <v>22106</v>
          </cell>
          <cell r="K17">
            <v>21182</v>
          </cell>
        </row>
        <row r="18">
          <cell r="A18" t="str">
            <v>oct</v>
          </cell>
          <cell r="B18" t="str">
            <v>Octubre</v>
          </cell>
          <cell r="C18">
            <v>6665</v>
          </cell>
          <cell r="I18">
            <v>25007</v>
          </cell>
          <cell r="K18">
            <v>27341</v>
          </cell>
        </row>
        <row r="19">
          <cell r="A19" t="str">
            <v>nov</v>
          </cell>
          <cell r="B19" t="str">
            <v>Noviembre</v>
          </cell>
          <cell r="C19">
            <v>4928</v>
          </cell>
          <cell r="I19">
            <v>24207</v>
          </cell>
          <cell r="K19">
            <v>23363</v>
          </cell>
        </row>
        <row r="20">
          <cell r="A20" t="str">
            <v>dic</v>
          </cell>
          <cell r="B20" t="str">
            <v>Diciembre</v>
          </cell>
          <cell r="C20">
            <v>6261</v>
          </cell>
          <cell r="I20">
            <v>24142</v>
          </cell>
          <cell r="K20">
            <v>23290</v>
          </cell>
        </row>
        <row r="21">
          <cell r="A21" t="str">
            <v>Total</v>
          </cell>
          <cell r="C21">
            <v>96681</v>
          </cell>
          <cell r="I21">
            <v>278594</v>
          </cell>
          <cell r="K21">
            <v>287810</v>
          </cell>
          <cell r="M21">
            <v>22528</v>
          </cell>
          <cell r="N21">
            <v>-5.3863134657836653E-3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15979</v>
          </cell>
          <cell r="I31">
            <v>18402</v>
          </cell>
          <cell r="K31">
            <v>18282</v>
          </cell>
          <cell r="M31">
            <v>18130</v>
          </cell>
          <cell r="N31">
            <v>-8.3141888196039959E-3</v>
          </cell>
        </row>
        <row r="32">
          <cell r="B32" t="str">
            <v>Febrero</v>
          </cell>
          <cell r="C32">
            <v>17138</v>
          </cell>
          <cell r="I32">
            <v>18976</v>
          </cell>
          <cell r="K32">
            <v>20148</v>
          </cell>
        </row>
        <row r="33">
          <cell r="B33" t="str">
            <v>Marzo</v>
          </cell>
          <cell r="C33">
            <v>6170</v>
          </cell>
          <cell r="I33">
            <v>17386</v>
          </cell>
          <cell r="K33">
            <v>22158</v>
          </cell>
        </row>
        <row r="34">
          <cell r="B34" t="str">
            <v>Abril</v>
          </cell>
          <cell r="C34">
            <v>0</v>
          </cell>
          <cell r="I34">
            <v>19332</v>
          </cell>
          <cell r="K34">
            <v>18488</v>
          </cell>
        </row>
        <row r="35">
          <cell r="B35" t="str">
            <v>Mayo</v>
          </cell>
          <cell r="C35">
            <v>0</v>
          </cell>
          <cell r="I35">
            <v>18326</v>
          </cell>
          <cell r="K35">
            <v>19636</v>
          </cell>
        </row>
        <row r="36">
          <cell r="B36" t="str">
            <v>Junio</v>
          </cell>
          <cell r="C36">
            <v>0</v>
          </cell>
          <cell r="I36">
            <v>17783</v>
          </cell>
          <cell r="K36">
            <v>19273</v>
          </cell>
        </row>
        <row r="37">
          <cell r="B37" t="str">
            <v>Julio</v>
          </cell>
          <cell r="C37">
            <v>0</v>
          </cell>
          <cell r="I37">
            <v>20245</v>
          </cell>
          <cell r="K37">
            <v>20528</v>
          </cell>
        </row>
        <row r="38">
          <cell r="B38" t="str">
            <v>Agosto</v>
          </cell>
          <cell r="C38">
            <v>11531</v>
          </cell>
          <cell r="I38">
            <v>20391</v>
          </cell>
          <cell r="K38">
            <v>20545</v>
          </cell>
        </row>
        <row r="39">
          <cell r="B39" t="str">
            <v>Septiembre</v>
          </cell>
          <cell r="C39">
            <v>4549</v>
          </cell>
          <cell r="I39">
            <v>18135</v>
          </cell>
          <cell r="K39">
            <v>17254</v>
          </cell>
        </row>
        <row r="40">
          <cell r="B40" t="str">
            <v>Octubre</v>
          </cell>
          <cell r="C40">
            <v>5837</v>
          </cell>
          <cell r="I40">
            <v>20522</v>
          </cell>
          <cell r="K40">
            <v>22570</v>
          </cell>
        </row>
        <row r="41">
          <cell r="B41" t="str">
            <v>Noviembre</v>
          </cell>
          <cell r="C41">
            <v>4402</v>
          </cell>
          <cell r="I41">
            <v>20019</v>
          </cell>
          <cell r="K41">
            <v>18565</v>
          </cell>
        </row>
        <row r="42">
          <cell r="B42" t="str">
            <v>Diciembre</v>
          </cell>
          <cell r="C42">
            <v>5416</v>
          </cell>
          <cell r="I42">
            <v>19529</v>
          </cell>
          <cell r="K42">
            <v>18483</v>
          </cell>
        </row>
        <row r="43">
          <cell r="C43">
            <v>77095</v>
          </cell>
          <cell r="I43">
            <v>229046</v>
          </cell>
          <cell r="K43">
            <v>235930</v>
          </cell>
          <cell r="M43">
            <v>18130</v>
          </cell>
          <cell r="N43">
            <v>-8.3141888196039959E-3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13232</v>
          </cell>
          <cell r="I53">
            <v>14935</v>
          </cell>
          <cell r="K53">
            <v>14354</v>
          </cell>
          <cell r="M53">
            <v>14208</v>
          </cell>
          <cell r="N53">
            <v>-1.0171380799777086E-2</v>
          </cell>
        </row>
        <row r="54">
          <cell r="B54" t="str">
            <v>Febrero</v>
          </cell>
          <cell r="C54">
            <v>14090</v>
          </cell>
          <cell r="I54">
            <v>15417</v>
          </cell>
          <cell r="K54">
            <v>15736</v>
          </cell>
        </row>
        <row r="55">
          <cell r="B55" t="str">
            <v>Marzo</v>
          </cell>
          <cell r="C55">
            <v>5212</v>
          </cell>
          <cell r="I55">
            <v>13769</v>
          </cell>
          <cell r="K55">
            <v>17491</v>
          </cell>
        </row>
        <row r="56">
          <cell r="B56" t="str">
            <v>Abril</v>
          </cell>
          <cell r="C56">
            <v>0</v>
          </cell>
          <cell r="I56">
            <v>15420</v>
          </cell>
          <cell r="K56">
            <v>14826</v>
          </cell>
        </row>
        <row r="57">
          <cell r="B57" t="str">
            <v>Mayo</v>
          </cell>
          <cell r="C57">
            <v>0</v>
          </cell>
          <cell r="I57">
            <v>14308</v>
          </cell>
          <cell r="K57">
            <v>15219</v>
          </cell>
        </row>
        <row r="58">
          <cell r="B58" t="str">
            <v>Junio</v>
          </cell>
          <cell r="C58">
            <v>0</v>
          </cell>
          <cell r="I58">
            <v>13809</v>
          </cell>
          <cell r="K58">
            <v>14680</v>
          </cell>
        </row>
        <row r="59">
          <cell r="B59" t="str">
            <v>Julio</v>
          </cell>
          <cell r="C59">
            <v>0</v>
          </cell>
          <cell r="I59">
            <v>15626</v>
          </cell>
          <cell r="K59">
            <v>15688</v>
          </cell>
        </row>
        <row r="60">
          <cell r="B60" t="str">
            <v>Agosto</v>
          </cell>
          <cell r="C60">
            <v>8422</v>
          </cell>
          <cell r="I60">
            <v>15580</v>
          </cell>
          <cell r="K60">
            <v>15273</v>
          </cell>
        </row>
        <row r="61">
          <cell r="B61" t="str">
            <v>Septiembre</v>
          </cell>
          <cell r="C61">
            <v>0</v>
          </cell>
          <cell r="I61">
            <v>14015</v>
          </cell>
          <cell r="K61">
            <v>12989</v>
          </cell>
        </row>
        <row r="62">
          <cell r="B62" t="str">
            <v>Octubre</v>
          </cell>
          <cell r="C62">
            <v>0</v>
          </cell>
          <cell r="I62">
            <v>15893</v>
          </cell>
          <cell r="K62">
            <v>17980</v>
          </cell>
        </row>
        <row r="63">
          <cell r="B63" t="str">
            <v>Noviembre</v>
          </cell>
          <cell r="C63">
            <v>0</v>
          </cell>
          <cell r="I63">
            <v>15821</v>
          </cell>
          <cell r="K63">
            <v>14412</v>
          </cell>
        </row>
        <row r="64">
          <cell r="B64" t="str">
            <v>Diciembre</v>
          </cell>
          <cell r="C64">
            <v>0</v>
          </cell>
          <cell r="I64">
            <v>15445</v>
          </cell>
          <cell r="K64">
            <v>14687</v>
          </cell>
        </row>
        <row r="65">
          <cell r="C65">
            <v>0</v>
          </cell>
          <cell r="I65">
            <v>180038</v>
          </cell>
          <cell r="K65">
            <v>183335</v>
          </cell>
          <cell r="M65">
            <v>14208</v>
          </cell>
          <cell r="N65">
            <v>-1.0171380799777086E-2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2747</v>
          </cell>
          <cell r="I75">
            <v>3467</v>
          </cell>
          <cell r="K75">
            <v>3928</v>
          </cell>
          <cell r="M75">
            <v>3922</v>
          </cell>
          <cell r="N75">
            <v>-1.5274949083503575E-3</v>
          </cell>
        </row>
        <row r="76">
          <cell r="B76" t="str">
            <v>Febrero</v>
          </cell>
          <cell r="C76">
            <v>3048</v>
          </cell>
          <cell r="I76">
            <v>3559</v>
          </cell>
          <cell r="K76">
            <v>4412</v>
          </cell>
        </row>
        <row r="77">
          <cell r="B77" t="str">
            <v>Marzo</v>
          </cell>
          <cell r="C77">
            <v>958</v>
          </cell>
          <cell r="I77">
            <v>3617</v>
          </cell>
          <cell r="K77">
            <v>4667</v>
          </cell>
        </row>
        <row r="78">
          <cell r="B78" t="str">
            <v>Abril</v>
          </cell>
          <cell r="C78">
            <v>0</v>
          </cell>
          <cell r="I78">
            <v>3912</v>
          </cell>
          <cell r="K78">
            <v>3662</v>
          </cell>
        </row>
        <row r="79">
          <cell r="B79" t="str">
            <v>Mayo</v>
          </cell>
          <cell r="C79">
            <v>0</v>
          </cell>
          <cell r="I79">
            <v>4018</v>
          </cell>
          <cell r="K79">
            <v>4417</v>
          </cell>
        </row>
        <row r="80">
          <cell r="B80" t="str">
            <v>Junio</v>
          </cell>
          <cell r="C80">
            <v>0</v>
          </cell>
          <cell r="I80">
            <v>3974</v>
          </cell>
          <cell r="K80">
            <v>4593</v>
          </cell>
        </row>
        <row r="81">
          <cell r="B81" t="str">
            <v>Julio</v>
          </cell>
          <cell r="C81">
            <v>0</v>
          </cell>
          <cell r="I81">
            <v>4619</v>
          </cell>
          <cell r="K81">
            <v>4840</v>
          </cell>
        </row>
        <row r="82">
          <cell r="B82" t="str">
            <v>Agosto</v>
          </cell>
          <cell r="C82">
            <v>3109</v>
          </cell>
          <cell r="I82">
            <v>4811</v>
          </cell>
          <cell r="K82">
            <v>5272</v>
          </cell>
        </row>
        <row r="83">
          <cell r="B83" t="str">
            <v>Septiembre</v>
          </cell>
          <cell r="C83">
            <v>0</v>
          </cell>
          <cell r="I83">
            <v>4120</v>
          </cell>
          <cell r="K83">
            <v>4265</v>
          </cell>
        </row>
        <row r="84">
          <cell r="B84" t="str">
            <v>Octubre</v>
          </cell>
          <cell r="C84">
            <v>0</v>
          </cell>
          <cell r="I84">
            <v>4629</v>
          </cell>
          <cell r="K84">
            <v>4590</v>
          </cell>
        </row>
        <row r="85">
          <cell r="B85" t="str">
            <v>Noviembre</v>
          </cell>
          <cell r="C85">
            <v>0</v>
          </cell>
          <cell r="I85">
            <v>4198</v>
          </cell>
          <cell r="K85">
            <v>4153</v>
          </cell>
        </row>
        <row r="86">
          <cell r="B86" t="str">
            <v>Diciembre</v>
          </cell>
          <cell r="C86">
            <v>0</v>
          </cell>
          <cell r="I86">
            <v>4084</v>
          </cell>
          <cell r="K86">
            <v>3796</v>
          </cell>
        </row>
        <row r="87">
          <cell r="C87">
            <v>0</v>
          </cell>
          <cell r="I87">
            <v>49008</v>
          </cell>
          <cell r="K87">
            <v>52595</v>
          </cell>
          <cell r="M87">
            <v>3922</v>
          </cell>
          <cell r="N87">
            <v>-1.5274949083503575E-3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5052</v>
          </cell>
          <cell r="I97">
            <v>4088</v>
          </cell>
          <cell r="K97">
            <v>4368</v>
          </cell>
          <cell r="M97">
            <v>4398</v>
          </cell>
          <cell r="N97">
            <v>6.8681318681318437E-3</v>
          </cell>
        </row>
        <row r="98">
          <cell r="B98" t="str">
            <v>Febrero</v>
          </cell>
          <cell r="C98">
            <v>5265</v>
          </cell>
          <cell r="I98">
            <v>4110</v>
          </cell>
          <cell r="K98">
            <v>3773</v>
          </cell>
        </row>
        <row r="99">
          <cell r="B99" t="str">
            <v>Marzo</v>
          </cell>
          <cell r="C99">
            <v>2695</v>
          </cell>
          <cell r="I99">
            <v>4303</v>
          </cell>
          <cell r="K99">
            <v>5198</v>
          </cell>
        </row>
        <row r="100">
          <cell r="B100" t="str">
            <v>Abril</v>
          </cell>
          <cell r="C100">
            <v>0</v>
          </cell>
          <cell r="I100">
            <v>4152</v>
          </cell>
          <cell r="K100">
            <v>3717</v>
          </cell>
        </row>
        <row r="101">
          <cell r="B101" t="str">
            <v>Mayo</v>
          </cell>
          <cell r="C101">
            <v>0</v>
          </cell>
          <cell r="I101">
            <v>3221</v>
          </cell>
          <cell r="K101">
            <v>3813</v>
          </cell>
        </row>
        <row r="102">
          <cell r="B102" t="str">
            <v>Junio</v>
          </cell>
          <cell r="C102">
            <v>0</v>
          </cell>
          <cell r="I102">
            <v>3282</v>
          </cell>
          <cell r="K102">
            <v>3568</v>
          </cell>
        </row>
        <row r="103">
          <cell r="B103" t="str">
            <v>Julio</v>
          </cell>
          <cell r="C103">
            <v>0</v>
          </cell>
          <cell r="I103">
            <v>4031</v>
          </cell>
          <cell r="K103">
            <v>4365</v>
          </cell>
        </row>
        <row r="104">
          <cell r="B104" t="str">
            <v>Agosto</v>
          </cell>
          <cell r="C104">
            <v>1764</v>
          </cell>
          <cell r="I104">
            <v>5104</v>
          </cell>
          <cell r="K104">
            <v>4774</v>
          </cell>
        </row>
        <row r="105">
          <cell r="B105" t="str">
            <v>Septiembre</v>
          </cell>
          <cell r="C105">
            <v>1176</v>
          </cell>
          <cell r="I105">
            <v>3971</v>
          </cell>
          <cell r="K105">
            <v>3928</v>
          </cell>
        </row>
        <row r="106">
          <cell r="B106" t="str">
            <v>Octubre</v>
          </cell>
          <cell r="C106">
            <v>828</v>
          </cell>
          <cell r="I106">
            <v>4485</v>
          </cell>
          <cell r="K106">
            <v>4771</v>
          </cell>
        </row>
        <row r="107">
          <cell r="B107" t="str">
            <v>Noviembre</v>
          </cell>
          <cell r="C107">
            <v>526</v>
          </cell>
          <cell r="I107">
            <v>4188</v>
          </cell>
          <cell r="K107">
            <v>4798</v>
          </cell>
        </row>
        <row r="108">
          <cell r="B108" t="str">
            <v>Diciembre</v>
          </cell>
          <cell r="C108">
            <v>845</v>
          </cell>
          <cell r="I108">
            <v>4613</v>
          </cell>
          <cell r="K108">
            <v>4807</v>
          </cell>
        </row>
        <row r="109">
          <cell r="C109">
            <v>19586</v>
          </cell>
          <cell r="I109">
            <v>49548</v>
          </cell>
          <cell r="K109">
            <v>51880</v>
          </cell>
          <cell r="M109">
            <v>4398</v>
          </cell>
          <cell r="N109">
            <v>6.8681318681318437E-3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157800</v>
          </cell>
          <cell r="I9">
            <v>163920</v>
          </cell>
          <cell r="K9">
            <v>173408</v>
          </cell>
          <cell r="M9">
            <v>169944</v>
          </cell>
          <cell r="N9">
            <v>-1.9976010334009975E-2</v>
          </cell>
        </row>
        <row r="10">
          <cell r="A10" t="str">
            <v>feb</v>
          </cell>
          <cell r="B10" t="str">
            <v>Febrero</v>
          </cell>
          <cell r="C10">
            <v>172884</v>
          </cell>
          <cell r="I10">
            <v>156374</v>
          </cell>
          <cell r="K10">
            <v>166759</v>
          </cell>
        </row>
        <row r="11">
          <cell r="A11" t="str">
            <v>mar</v>
          </cell>
          <cell r="B11" t="str">
            <v>Marzo</v>
          </cell>
          <cell r="C11">
            <v>82007</v>
          </cell>
          <cell r="I11">
            <v>146134</v>
          </cell>
          <cell r="K11">
            <v>176870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144835</v>
          </cell>
          <cell r="K12">
            <v>154662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140451</v>
          </cell>
          <cell r="K13">
            <v>159924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142289</v>
          </cell>
          <cell r="K14">
            <v>157113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166431</v>
          </cell>
          <cell r="K15">
            <v>173767</v>
          </cell>
        </row>
        <row r="16">
          <cell r="A16" t="str">
            <v>ago</v>
          </cell>
          <cell r="B16" t="str">
            <v>Agosto</v>
          </cell>
          <cell r="C16">
            <v>60513</v>
          </cell>
          <cell r="I16">
            <v>181874</v>
          </cell>
          <cell r="K16">
            <v>179514</v>
          </cell>
        </row>
        <row r="17">
          <cell r="A17" t="str">
            <v>sep</v>
          </cell>
          <cell r="B17" t="str">
            <v>Septiembre</v>
          </cell>
          <cell r="C17">
            <v>22909</v>
          </cell>
          <cell r="I17">
            <v>150809</v>
          </cell>
          <cell r="K17">
            <v>145872</v>
          </cell>
        </row>
        <row r="18">
          <cell r="A18" t="str">
            <v>oct</v>
          </cell>
          <cell r="B18" t="str">
            <v>Octubre</v>
          </cell>
          <cell r="C18">
            <v>24343</v>
          </cell>
          <cell r="I18">
            <v>170708</v>
          </cell>
          <cell r="K18">
            <v>177711</v>
          </cell>
        </row>
        <row r="19">
          <cell r="A19" t="str">
            <v>nov</v>
          </cell>
          <cell r="B19" t="str">
            <v>Noviembre</v>
          </cell>
          <cell r="C19">
            <v>30656</v>
          </cell>
          <cell r="I19">
            <v>164389</v>
          </cell>
          <cell r="K19">
            <v>162641</v>
          </cell>
        </row>
        <row r="20">
          <cell r="A20" t="str">
            <v>dic</v>
          </cell>
          <cell r="B20" t="str">
            <v>Diciembre</v>
          </cell>
          <cell r="C20">
            <v>33192</v>
          </cell>
          <cell r="I20">
            <v>158524</v>
          </cell>
          <cell r="K20">
            <v>160539</v>
          </cell>
        </row>
        <row r="21">
          <cell r="A21" t="str">
            <v>Total</v>
          </cell>
          <cell r="C21">
            <v>610766</v>
          </cell>
          <cell r="I21">
            <v>1886738</v>
          </cell>
          <cell r="K21">
            <v>1988780</v>
          </cell>
          <cell r="M21">
            <v>169944</v>
          </cell>
          <cell r="N21">
            <v>-1.9976010334009975E-2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2810</v>
          </cell>
          <cell r="I31">
            <v>7684</v>
          </cell>
          <cell r="K31">
            <v>4643</v>
          </cell>
          <cell r="M31">
            <v>4190</v>
          </cell>
          <cell r="N31">
            <v>-9.7566228731423621E-2</v>
          </cell>
        </row>
        <row r="32">
          <cell r="B32" t="str">
            <v>Febrero</v>
          </cell>
          <cell r="C32">
            <v>4481</v>
          </cell>
          <cell r="I32">
            <v>4631</v>
          </cell>
          <cell r="K32">
            <v>3359</v>
          </cell>
        </row>
        <row r="33">
          <cell r="B33" t="str">
            <v>Marzo</v>
          </cell>
          <cell r="C33">
            <v>1861</v>
          </cell>
          <cell r="I33">
            <v>6445</v>
          </cell>
          <cell r="K33">
            <v>7332</v>
          </cell>
        </row>
        <row r="34">
          <cell r="B34" t="str">
            <v>Abril</v>
          </cell>
          <cell r="C34">
            <v>0</v>
          </cell>
          <cell r="I34">
            <v>11356</v>
          </cell>
          <cell r="K34">
            <v>5241</v>
          </cell>
        </row>
        <row r="35">
          <cell r="B35" t="str">
            <v>Mayo</v>
          </cell>
          <cell r="C35">
            <v>0</v>
          </cell>
          <cell r="I35">
            <v>8116</v>
          </cell>
          <cell r="K35">
            <v>6651</v>
          </cell>
        </row>
        <row r="36">
          <cell r="B36" t="str">
            <v>Junio</v>
          </cell>
          <cell r="C36">
            <v>0</v>
          </cell>
          <cell r="I36">
            <v>11716</v>
          </cell>
          <cell r="K36">
            <v>9313</v>
          </cell>
        </row>
        <row r="37">
          <cell r="B37" t="str">
            <v>Julio</v>
          </cell>
          <cell r="C37">
            <v>0</v>
          </cell>
          <cell r="I37">
            <v>16350</v>
          </cell>
          <cell r="K37">
            <v>15147</v>
          </cell>
        </row>
        <row r="38">
          <cell r="B38" t="str">
            <v>Agosto</v>
          </cell>
          <cell r="C38">
            <v>24732</v>
          </cell>
          <cell r="I38">
            <v>17040</v>
          </cell>
          <cell r="K38">
            <v>17997</v>
          </cell>
        </row>
        <row r="39">
          <cell r="B39" t="str">
            <v>Septiembre</v>
          </cell>
          <cell r="C39">
            <v>10533</v>
          </cell>
          <cell r="I39">
            <v>12268</v>
          </cell>
          <cell r="K39">
            <v>11247</v>
          </cell>
        </row>
        <row r="40">
          <cell r="B40" t="str">
            <v>Octubre</v>
          </cell>
          <cell r="C40">
            <v>9331</v>
          </cell>
          <cell r="I40">
            <v>7638</v>
          </cell>
          <cell r="K40">
            <v>11565</v>
          </cell>
        </row>
        <row r="41">
          <cell r="B41" t="str">
            <v>Noviembre</v>
          </cell>
          <cell r="C41">
            <v>6163</v>
          </cell>
          <cell r="I41">
            <v>4428</v>
          </cell>
          <cell r="K41">
            <v>5701</v>
          </cell>
        </row>
        <row r="42">
          <cell r="B42" t="str">
            <v>Diciembre</v>
          </cell>
          <cell r="C42">
            <v>4505</v>
          </cell>
          <cell r="I42">
            <v>6411</v>
          </cell>
          <cell r="K42">
            <v>5544</v>
          </cell>
        </row>
        <row r="43">
          <cell r="C43">
            <v>77176</v>
          </cell>
          <cell r="I43">
            <v>114083</v>
          </cell>
          <cell r="K43">
            <v>103740</v>
          </cell>
          <cell r="M43">
            <v>4190</v>
          </cell>
          <cell r="N43">
            <v>-9.7566228731423621E-2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1602</v>
          </cell>
          <cell r="I53">
            <v>3641</v>
          </cell>
          <cell r="K53">
            <v>2676</v>
          </cell>
          <cell r="M53">
            <v>3585</v>
          </cell>
          <cell r="N53">
            <v>0.33968609865470856</v>
          </cell>
        </row>
        <row r="54">
          <cell r="B54" t="str">
            <v>Febrero</v>
          </cell>
          <cell r="C54">
            <v>1729</v>
          </cell>
          <cell r="I54">
            <v>2303</v>
          </cell>
          <cell r="K54">
            <v>1677</v>
          </cell>
        </row>
        <row r="55">
          <cell r="B55" t="str">
            <v>Marzo</v>
          </cell>
          <cell r="C55">
            <v>789</v>
          </cell>
          <cell r="I55">
            <v>3123</v>
          </cell>
          <cell r="K55">
            <v>3345</v>
          </cell>
        </row>
        <row r="56">
          <cell r="B56" t="str">
            <v>Abril</v>
          </cell>
          <cell r="C56">
            <v>0</v>
          </cell>
          <cell r="I56">
            <v>3426</v>
          </cell>
          <cell r="K56">
            <v>2702</v>
          </cell>
        </row>
        <row r="57">
          <cell r="B57" t="str">
            <v>Mayo</v>
          </cell>
          <cell r="C57">
            <v>0</v>
          </cell>
          <cell r="I57">
            <v>3361</v>
          </cell>
          <cell r="K57">
            <v>3660</v>
          </cell>
        </row>
        <row r="58">
          <cell r="B58" t="str">
            <v>Junio</v>
          </cell>
          <cell r="C58">
            <v>0</v>
          </cell>
          <cell r="I58">
            <v>5560</v>
          </cell>
          <cell r="K58">
            <v>4118</v>
          </cell>
        </row>
        <row r="59">
          <cell r="B59" t="str">
            <v>Julio</v>
          </cell>
          <cell r="C59">
            <v>0</v>
          </cell>
          <cell r="I59">
            <v>8165</v>
          </cell>
          <cell r="K59">
            <v>7349</v>
          </cell>
        </row>
        <row r="60">
          <cell r="B60" t="str">
            <v>Agosto</v>
          </cell>
          <cell r="C60">
            <v>8054</v>
          </cell>
          <cell r="I60">
            <v>8609</v>
          </cell>
          <cell r="K60">
            <v>10060</v>
          </cell>
        </row>
        <row r="61">
          <cell r="B61" t="str">
            <v>Septiembre</v>
          </cell>
          <cell r="C61">
            <v>4755</v>
          </cell>
          <cell r="I61">
            <v>5659</v>
          </cell>
          <cell r="K61">
            <v>6716</v>
          </cell>
        </row>
        <row r="62">
          <cell r="B62" t="str">
            <v>Octubre</v>
          </cell>
          <cell r="C62">
            <v>2420</v>
          </cell>
          <cell r="I62">
            <v>3348</v>
          </cell>
          <cell r="K62">
            <v>4738</v>
          </cell>
        </row>
        <row r="63">
          <cell r="B63" t="str">
            <v>Noviembre</v>
          </cell>
          <cell r="C63">
            <v>1179</v>
          </cell>
          <cell r="I63">
            <v>2681</v>
          </cell>
          <cell r="K63">
            <v>4224</v>
          </cell>
        </row>
        <row r="64">
          <cell r="B64" t="str">
            <v>Diciembre</v>
          </cell>
          <cell r="C64">
            <v>1230</v>
          </cell>
          <cell r="I64">
            <v>4117</v>
          </cell>
          <cell r="K64">
            <v>4590</v>
          </cell>
        </row>
        <row r="65">
          <cell r="C65">
            <v>26118</v>
          </cell>
          <cell r="I65">
            <v>53993</v>
          </cell>
          <cell r="K65">
            <v>55855</v>
          </cell>
          <cell r="M65">
            <v>3585</v>
          </cell>
          <cell r="N65">
            <v>0.33968609865470856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1208</v>
          </cell>
          <cell r="I75">
            <v>4043</v>
          </cell>
          <cell r="K75">
            <v>1967</v>
          </cell>
          <cell r="M75">
            <v>605</v>
          </cell>
          <cell r="N75">
            <v>-0.69242501270971024</v>
          </cell>
        </row>
        <row r="76">
          <cell r="B76" t="str">
            <v>Febrero</v>
          </cell>
          <cell r="C76">
            <v>2752</v>
          </cell>
          <cell r="I76">
            <v>2328</v>
          </cell>
          <cell r="K76">
            <v>1682</v>
          </cell>
        </row>
        <row r="77">
          <cell r="B77" t="str">
            <v>Marzo</v>
          </cell>
          <cell r="C77">
            <v>1072</v>
          </cell>
          <cell r="I77">
            <v>3322</v>
          </cell>
          <cell r="K77">
            <v>3987</v>
          </cell>
        </row>
        <row r="78">
          <cell r="B78" t="str">
            <v>Abril</v>
          </cell>
          <cell r="C78">
            <v>0</v>
          </cell>
          <cell r="I78">
            <v>7930</v>
          </cell>
          <cell r="K78">
            <v>2539</v>
          </cell>
        </row>
        <row r="79">
          <cell r="B79" t="str">
            <v>Mayo</v>
          </cell>
          <cell r="C79">
            <v>0</v>
          </cell>
          <cell r="I79">
            <v>4755</v>
          </cell>
          <cell r="K79">
            <v>2991</v>
          </cell>
        </row>
        <row r="80">
          <cell r="B80" t="str">
            <v>Junio</v>
          </cell>
          <cell r="C80">
            <v>0</v>
          </cell>
          <cell r="I80">
            <v>6156</v>
          </cell>
          <cell r="K80">
            <v>5195</v>
          </cell>
        </row>
        <row r="81">
          <cell r="B81" t="str">
            <v>Julio</v>
          </cell>
          <cell r="C81">
            <v>0</v>
          </cell>
          <cell r="I81">
            <v>8185</v>
          </cell>
          <cell r="K81">
            <v>7798</v>
          </cell>
        </row>
        <row r="82">
          <cell r="B82" t="str">
            <v>Agosto</v>
          </cell>
          <cell r="C82">
            <v>16678</v>
          </cell>
          <cell r="I82">
            <v>8431</v>
          </cell>
          <cell r="K82">
            <v>7937</v>
          </cell>
        </row>
        <row r="83">
          <cell r="B83" t="str">
            <v>Septiembre</v>
          </cell>
          <cell r="C83">
            <v>5778</v>
          </cell>
          <cell r="I83">
            <v>6609</v>
          </cell>
          <cell r="K83">
            <v>4531</v>
          </cell>
        </row>
        <row r="84">
          <cell r="B84" t="str">
            <v>Octubre</v>
          </cell>
          <cell r="C84">
            <v>6911</v>
          </cell>
          <cell r="I84">
            <v>4290</v>
          </cell>
          <cell r="K84">
            <v>6827</v>
          </cell>
        </row>
        <row r="85">
          <cell r="B85" t="str">
            <v>Noviembre</v>
          </cell>
          <cell r="C85">
            <v>4984</v>
          </cell>
          <cell r="I85">
            <v>1747</v>
          </cell>
          <cell r="K85">
            <v>1477</v>
          </cell>
        </row>
        <row r="86">
          <cell r="B86" t="str">
            <v>Diciembre</v>
          </cell>
          <cell r="C86">
            <v>3275</v>
          </cell>
          <cell r="I86">
            <v>2294</v>
          </cell>
          <cell r="K86">
            <v>954</v>
          </cell>
        </row>
        <row r="87">
          <cell r="C87">
            <v>51058</v>
          </cell>
          <cell r="I87">
            <v>60090</v>
          </cell>
          <cell r="K87">
            <v>47885</v>
          </cell>
          <cell r="M87">
            <v>605</v>
          </cell>
          <cell r="N87">
            <v>-0.69242501270971024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154990</v>
          </cell>
          <cell r="I97">
            <v>156236</v>
          </cell>
          <cell r="K97">
            <v>168765</v>
          </cell>
          <cell r="M97">
            <v>165754</v>
          </cell>
          <cell r="N97">
            <v>-1.7841377062779551E-2</v>
          </cell>
        </row>
        <row r="98">
          <cell r="B98" t="str">
            <v>Febrero</v>
          </cell>
          <cell r="C98">
            <v>168403</v>
          </cell>
          <cell r="I98">
            <v>151743</v>
          </cell>
          <cell r="K98">
            <v>163400</v>
          </cell>
        </row>
        <row r="99">
          <cell r="B99" t="str">
            <v>Marzo</v>
          </cell>
          <cell r="C99">
            <v>80146</v>
          </cell>
          <cell r="I99">
            <v>139689</v>
          </cell>
          <cell r="K99">
            <v>169538</v>
          </cell>
        </row>
        <row r="100">
          <cell r="B100" t="str">
            <v>Abril</v>
          </cell>
          <cell r="C100">
            <v>0</v>
          </cell>
          <cell r="I100">
            <v>133479</v>
          </cell>
          <cell r="K100">
            <v>149421</v>
          </cell>
        </row>
        <row r="101">
          <cell r="B101" t="str">
            <v>Mayo</v>
          </cell>
          <cell r="C101">
            <v>0</v>
          </cell>
          <cell r="I101">
            <v>132335</v>
          </cell>
          <cell r="K101">
            <v>153273</v>
          </cell>
        </row>
        <row r="102">
          <cell r="B102" t="str">
            <v>Junio</v>
          </cell>
          <cell r="C102">
            <v>0</v>
          </cell>
          <cell r="I102">
            <v>130573</v>
          </cell>
          <cell r="K102">
            <v>147800</v>
          </cell>
        </row>
        <row r="103">
          <cell r="B103" t="str">
            <v>Julio</v>
          </cell>
          <cell r="C103">
            <v>0</v>
          </cell>
          <cell r="I103">
            <v>150081</v>
          </cell>
          <cell r="K103">
            <v>158620</v>
          </cell>
        </row>
        <row r="104">
          <cell r="B104" t="str">
            <v>Agosto</v>
          </cell>
          <cell r="C104">
            <v>35781</v>
          </cell>
          <cell r="I104">
            <v>164834</v>
          </cell>
          <cell r="K104">
            <v>161517</v>
          </cell>
        </row>
        <row r="105">
          <cell r="B105" t="str">
            <v>Septiembre</v>
          </cell>
          <cell r="C105">
            <v>12376</v>
          </cell>
          <cell r="I105">
            <v>138541</v>
          </cell>
          <cell r="K105">
            <v>134625</v>
          </cell>
        </row>
        <row r="106">
          <cell r="B106" t="str">
            <v>Octubre</v>
          </cell>
          <cell r="C106">
            <v>15012</v>
          </cell>
          <cell r="I106">
            <v>163070</v>
          </cell>
          <cell r="K106">
            <v>166146</v>
          </cell>
        </row>
        <row r="107">
          <cell r="B107" t="str">
            <v>Noviembre</v>
          </cell>
          <cell r="C107">
            <v>24493</v>
          </cell>
          <cell r="I107">
            <v>159961</v>
          </cell>
          <cell r="K107">
            <v>156940</v>
          </cell>
        </row>
        <row r="108">
          <cell r="B108" t="str">
            <v>Diciembre</v>
          </cell>
          <cell r="C108">
            <v>28687</v>
          </cell>
          <cell r="I108">
            <v>152113</v>
          </cell>
          <cell r="K108">
            <v>154995</v>
          </cell>
        </row>
        <row r="109">
          <cell r="C109">
            <v>533590</v>
          </cell>
          <cell r="I109">
            <v>1772655</v>
          </cell>
          <cell r="K109">
            <v>1885040</v>
          </cell>
          <cell r="M109">
            <v>165754</v>
          </cell>
          <cell r="N109">
            <v>-1.7841377062779551E-2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75091</v>
          </cell>
          <cell r="I119">
            <v>59113</v>
          </cell>
          <cell r="K119">
            <v>66871</v>
          </cell>
          <cell r="M119">
            <v>72901</v>
          </cell>
          <cell r="N119">
            <v>9.0173617861255329E-2</v>
          </cell>
        </row>
        <row r="120">
          <cell r="B120" t="str">
            <v>Febrero</v>
          </cell>
          <cell r="C120">
            <v>81036</v>
          </cell>
          <cell r="I120">
            <v>57709</v>
          </cell>
          <cell r="K120">
            <v>68185</v>
          </cell>
        </row>
        <row r="121">
          <cell r="B121" t="str">
            <v>Marzo</v>
          </cell>
          <cell r="C121">
            <v>42067</v>
          </cell>
          <cell r="I121">
            <v>46927</v>
          </cell>
          <cell r="K121">
            <v>62209</v>
          </cell>
        </row>
        <row r="122">
          <cell r="B122" t="str">
            <v>Abril</v>
          </cell>
          <cell r="C122">
            <v>0</v>
          </cell>
          <cell r="I122">
            <v>48951</v>
          </cell>
          <cell r="K122">
            <v>65140</v>
          </cell>
        </row>
        <row r="123">
          <cell r="B123" t="str">
            <v>Mayo</v>
          </cell>
          <cell r="C123">
            <v>0</v>
          </cell>
          <cell r="I123">
            <v>59272</v>
          </cell>
          <cell r="K123">
            <v>74566</v>
          </cell>
        </row>
        <row r="124">
          <cell r="B124" t="str">
            <v>Junio</v>
          </cell>
          <cell r="C124">
            <v>0</v>
          </cell>
          <cell r="I124">
            <v>59708</v>
          </cell>
          <cell r="K124">
            <v>77243</v>
          </cell>
        </row>
        <row r="125">
          <cell r="B125" t="str">
            <v>Julio</v>
          </cell>
          <cell r="C125">
            <v>0</v>
          </cell>
          <cell r="I125">
            <v>67918</v>
          </cell>
          <cell r="K125">
            <v>76495</v>
          </cell>
        </row>
        <row r="126">
          <cell r="B126" t="str">
            <v>Agosto</v>
          </cell>
          <cell r="C126">
            <v>2044</v>
          </cell>
          <cell r="I126">
            <v>76684</v>
          </cell>
          <cell r="K126">
            <v>82370</v>
          </cell>
        </row>
        <row r="127">
          <cell r="B127" t="str">
            <v>Septiembre</v>
          </cell>
          <cell r="C127">
            <v>1376</v>
          </cell>
          <cell r="I127">
            <v>69941</v>
          </cell>
          <cell r="K127">
            <v>69701</v>
          </cell>
        </row>
        <row r="128">
          <cell r="B128" t="str">
            <v>Octubre</v>
          </cell>
          <cell r="C128">
            <v>2708</v>
          </cell>
          <cell r="I128">
            <v>76376</v>
          </cell>
          <cell r="K128">
            <v>81903</v>
          </cell>
        </row>
        <row r="129">
          <cell r="B129" t="str">
            <v>Noviembre</v>
          </cell>
          <cell r="C129">
            <v>10487</v>
          </cell>
          <cell r="I129">
            <v>64734</v>
          </cell>
          <cell r="K129">
            <v>69290</v>
          </cell>
        </row>
        <row r="130">
          <cell r="B130" t="str">
            <v>Diciembre</v>
          </cell>
          <cell r="C130">
            <v>8843</v>
          </cell>
          <cell r="I130">
            <v>58399</v>
          </cell>
          <cell r="K130">
            <v>63488</v>
          </cell>
        </row>
        <row r="131">
          <cell r="C131">
            <v>226701</v>
          </cell>
          <cell r="I131">
            <v>745732</v>
          </cell>
          <cell r="K131">
            <v>857461</v>
          </cell>
          <cell r="M131">
            <v>72901</v>
          </cell>
          <cell r="N131">
            <v>9.0173617861255329E-2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10425</v>
          </cell>
          <cell r="I141">
            <v>13510</v>
          </cell>
          <cell r="K141">
            <v>15426</v>
          </cell>
          <cell r="M141">
            <v>14398</v>
          </cell>
          <cell r="N141">
            <v>-6.6640736419032787E-2</v>
          </cell>
        </row>
        <row r="142">
          <cell r="B142" t="str">
            <v>Febrero</v>
          </cell>
          <cell r="C142">
            <v>8886</v>
          </cell>
          <cell r="I142">
            <v>15201</v>
          </cell>
          <cell r="K142">
            <v>18617</v>
          </cell>
        </row>
        <row r="143">
          <cell r="B143" t="str">
            <v>Marzo</v>
          </cell>
          <cell r="C143">
            <v>6218</v>
          </cell>
          <cell r="I143">
            <v>17535</v>
          </cell>
          <cell r="K143">
            <v>27146</v>
          </cell>
        </row>
        <row r="144">
          <cell r="B144" t="str">
            <v>Abril</v>
          </cell>
          <cell r="C144">
            <v>0</v>
          </cell>
          <cell r="I144">
            <v>12234</v>
          </cell>
          <cell r="K144">
            <v>15780</v>
          </cell>
        </row>
        <row r="145">
          <cell r="B145" t="str">
            <v>Mayo</v>
          </cell>
          <cell r="C145">
            <v>0</v>
          </cell>
          <cell r="I145">
            <v>12664</v>
          </cell>
          <cell r="K145">
            <v>15299</v>
          </cell>
        </row>
        <row r="146">
          <cell r="B146" t="str">
            <v>Junio</v>
          </cell>
          <cell r="C146">
            <v>0</v>
          </cell>
          <cell r="I146">
            <v>14038</v>
          </cell>
          <cell r="K146">
            <v>12045</v>
          </cell>
        </row>
        <row r="147">
          <cell r="B147" t="str">
            <v>Julio</v>
          </cell>
          <cell r="C147">
            <v>0</v>
          </cell>
          <cell r="I147">
            <v>13679</v>
          </cell>
          <cell r="K147">
            <v>11369</v>
          </cell>
        </row>
        <row r="148">
          <cell r="B148" t="str">
            <v>Agosto</v>
          </cell>
          <cell r="C148">
            <v>6670</v>
          </cell>
          <cell r="I148">
            <v>15009</v>
          </cell>
          <cell r="K148">
            <v>11599</v>
          </cell>
        </row>
        <row r="149">
          <cell r="B149" t="str">
            <v>Septiembre</v>
          </cell>
          <cell r="C149">
            <v>1355</v>
          </cell>
          <cell r="I149">
            <v>12732</v>
          </cell>
          <cell r="K149">
            <v>10309</v>
          </cell>
        </row>
        <row r="150">
          <cell r="B150" t="str">
            <v>Octubre</v>
          </cell>
          <cell r="C150">
            <v>926</v>
          </cell>
          <cell r="I150">
            <v>18958</v>
          </cell>
          <cell r="K150">
            <v>17259</v>
          </cell>
        </row>
        <row r="151">
          <cell r="B151" t="str">
            <v>Noviembre</v>
          </cell>
          <cell r="C151">
            <v>4663</v>
          </cell>
          <cell r="I151">
            <v>19377</v>
          </cell>
          <cell r="K151">
            <v>20409</v>
          </cell>
        </row>
        <row r="152">
          <cell r="B152" t="str">
            <v>Diciembre</v>
          </cell>
          <cell r="C152">
            <v>3478</v>
          </cell>
          <cell r="I152">
            <v>16292</v>
          </cell>
          <cell r="K152">
            <v>15069</v>
          </cell>
        </row>
        <row r="153">
          <cell r="C153">
            <v>45672</v>
          </cell>
          <cell r="I153">
            <v>181229</v>
          </cell>
          <cell r="K153">
            <v>190327</v>
          </cell>
          <cell r="M153">
            <v>14398</v>
          </cell>
          <cell r="N153">
            <v>-6.6640736419032787E-2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7789</v>
          </cell>
          <cell r="I163">
            <v>11164</v>
          </cell>
          <cell r="K163">
            <v>11995</v>
          </cell>
          <cell r="M163">
            <v>11295</v>
          </cell>
          <cell r="N163">
            <v>-5.8357649020425173E-2</v>
          </cell>
        </row>
        <row r="164">
          <cell r="B164" t="str">
            <v>Febrero</v>
          </cell>
          <cell r="C164">
            <v>9927</v>
          </cell>
          <cell r="I164">
            <v>13725</v>
          </cell>
          <cell r="K164">
            <v>12570</v>
          </cell>
        </row>
        <row r="165">
          <cell r="B165" t="str">
            <v>Marzo</v>
          </cell>
          <cell r="C165">
            <v>5151</v>
          </cell>
          <cell r="I165">
            <v>12285</v>
          </cell>
          <cell r="K165">
            <v>17270</v>
          </cell>
        </row>
        <row r="166">
          <cell r="B166" t="str">
            <v>Abril</v>
          </cell>
          <cell r="C166">
            <v>0</v>
          </cell>
          <cell r="I166">
            <v>17559</v>
          </cell>
          <cell r="K166">
            <v>18946</v>
          </cell>
        </row>
        <row r="167">
          <cell r="B167" t="str">
            <v>Mayo</v>
          </cell>
          <cell r="C167">
            <v>0</v>
          </cell>
          <cell r="I167">
            <v>15901</v>
          </cell>
          <cell r="K167">
            <v>17473</v>
          </cell>
        </row>
        <row r="168">
          <cell r="B168" t="str">
            <v>Junio</v>
          </cell>
          <cell r="C168">
            <v>0</v>
          </cell>
          <cell r="I168">
            <v>11816</v>
          </cell>
          <cell r="K168">
            <v>11749</v>
          </cell>
        </row>
        <row r="169">
          <cell r="B169" t="str">
            <v>Julio</v>
          </cell>
          <cell r="C169">
            <v>0</v>
          </cell>
          <cell r="I169">
            <v>13315</v>
          </cell>
          <cell r="K169">
            <v>14161</v>
          </cell>
        </row>
        <row r="170">
          <cell r="B170" t="str">
            <v>Agosto</v>
          </cell>
          <cell r="C170">
            <v>6745</v>
          </cell>
          <cell r="I170">
            <v>16431</v>
          </cell>
          <cell r="K170">
            <v>16901</v>
          </cell>
        </row>
        <row r="171">
          <cell r="B171" t="str">
            <v>Septiembre</v>
          </cell>
          <cell r="C171">
            <v>2045</v>
          </cell>
          <cell r="I171">
            <v>13438</v>
          </cell>
          <cell r="K171">
            <v>10957</v>
          </cell>
        </row>
        <row r="172">
          <cell r="B172" t="str">
            <v>Octubre</v>
          </cell>
          <cell r="C172">
            <v>5235</v>
          </cell>
          <cell r="I172">
            <v>15664</v>
          </cell>
          <cell r="K172">
            <v>17244</v>
          </cell>
        </row>
        <row r="173">
          <cell r="B173" t="str">
            <v>Noviembre</v>
          </cell>
          <cell r="C173">
            <v>480</v>
          </cell>
          <cell r="I173">
            <v>10572</v>
          </cell>
          <cell r="K173">
            <v>7982</v>
          </cell>
        </row>
        <row r="174">
          <cell r="B174" t="str">
            <v>Diciembre</v>
          </cell>
          <cell r="C174">
            <v>3888</v>
          </cell>
          <cell r="I174">
            <v>10446</v>
          </cell>
          <cell r="K174">
            <v>9423</v>
          </cell>
        </row>
        <row r="175">
          <cell r="C175">
            <v>42455</v>
          </cell>
          <cell r="I175">
            <v>162316</v>
          </cell>
          <cell r="K175">
            <v>166671</v>
          </cell>
          <cell r="M175">
            <v>11295</v>
          </cell>
          <cell r="N175">
            <v>-5.8357649020425173E-2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2917</v>
          </cell>
          <cell r="I185">
            <v>3157</v>
          </cell>
          <cell r="K185">
            <v>3301</v>
          </cell>
          <cell r="M185">
            <v>2559</v>
          </cell>
          <cell r="N185">
            <v>-0.22478036958497427</v>
          </cell>
        </row>
        <row r="186">
          <cell r="B186" t="str">
            <v>Febrero</v>
          </cell>
          <cell r="C186">
            <v>2019</v>
          </cell>
          <cell r="I186">
            <v>3342</v>
          </cell>
          <cell r="K186">
            <v>3536</v>
          </cell>
        </row>
        <row r="187">
          <cell r="B187" t="str">
            <v>Marzo</v>
          </cell>
          <cell r="C187">
            <v>1630</v>
          </cell>
          <cell r="I187">
            <v>2951</v>
          </cell>
          <cell r="K187">
            <v>4561</v>
          </cell>
        </row>
        <row r="188">
          <cell r="B188" t="str">
            <v>Abril</v>
          </cell>
          <cell r="C188">
            <v>0</v>
          </cell>
          <cell r="I188">
            <v>2782</v>
          </cell>
          <cell r="K188">
            <v>3507</v>
          </cell>
        </row>
        <row r="189">
          <cell r="B189" t="str">
            <v>Mayo</v>
          </cell>
          <cell r="C189">
            <v>0</v>
          </cell>
          <cell r="I189">
            <v>3918</v>
          </cell>
          <cell r="K189">
            <v>4860</v>
          </cell>
        </row>
        <row r="190">
          <cell r="B190" t="str">
            <v>junio</v>
          </cell>
          <cell r="C190">
            <v>0</v>
          </cell>
          <cell r="I190">
            <v>2826</v>
          </cell>
          <cell r="K190">
            <v>4328</v>
          </cell>
        </row>
        <row r="191">
          <cell r="B191" t="str">
            <v>Julio</v>
          </cell>
          <cell r="C191">
            <v>0</v>
          </cell>
          <cell r="I191">
            <v>4579</v>
          </cell>
          <cell r="K191">
            <v>4658</v>
          </cell>
        </row>
        <row r="192">
          <cell r="B192" t="str">
            <v>Agosto</v>
          </cell>
          <cell r="C192">
            <v>2699</v>
          </cell>
          <cell r="I192">
            <v>3754</v>
          </cell>
          <cell r="K192">
            <v>3150</v>
          </cell>
        </row>
        <row r="193">
          <cell r="B193" t="str">
            <v>Septiembre</v>
          </cell>
          <cell r="C193">
            <v>1017</v>
          </cell>
          <cell r="I193">
            <v>2600</v>
          </cell>
          <cell r="K193">
            <v>1713</v>
          </cell>
        </row>
        <row r="194">
          <cell r="B194" t="str">
            <v>Octubre</v>
          </cell>
          <cell r="C194">
            <v>641</v>
          </cell>
          <cell r="I194">
            <v>3994</v>
          </cell>
          <cell r="K194">
            <v>2226</v>
          </cell>
        </row>
        <row r="195">
          <cell r="B195" t="str">
            <v>Noviembre</v>
          </cell>
          <cell r="C195">
            <v>395</v>
          </cell>
          <cell r="I195">
            <v>3416</v>
          </cell>
          <cell r="K195">
            <v>2752</v>
          </cell>
        </row>
        <row r="196">
          <cell r="B196" t="str">
            <v>Diciembre</v>
          </cell>
          <cell r="C196">
            <v>659</v>
          </cell>
          <cell r="I196">
            <v>3610</v>
          </cell>
          <cell r="K196">
            <v>3325</v>
          </cell>
        </row>
        <row r="197">
          <cell r="C197">
            <v>12571</v>
          </cell>
          <cell r="I197">
            <v>40929</v>
          </cell>
          <cell r="K197">
            <v>41917</v>
          </cell>
          <cell r="M197">
            <v>2559</v>
          </cell>
          <cell r="N197">
            <v>-0.22478036958497427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2259</v>
          </cell>
          <cell r="I207">
            <v>5017</v>
          </cell>
          <cell r="K207">
            <v>5560</v>
          </cell>
          <cell r="M207">
            <v>4517</v>
          </cell>
          <cell r="N207">
            <v>-0.18758992805755392</v>
          </cell>
        </row>
        <row r="208">
          <cell r="B208" t="str">
            <v>Febrero</v>
          </cell>
          <cell r="C208">
            <v>1854</v>
          </cell>
          <cell r="I208">
            <v>4633</v>
          </cell>
          <cell r="K208">
            <v>6436</v>
          </cell>
        </row>
        <row r="209">
          <cell r="B209" t="str">
            <v>Marzo</v>
          </cell>
          <cell r="C209">
            <v>1287</v>
          </cell>
          <cell r="I209">
            <v>4750</v>
          </cell>
          <cell r="K209">
            <v>4950</v>
          </cell>
        </row>
        <row r="210">
          <cell r="B210" t="str">
            <v>Abril</v>
          </cell>
          <cell r="C210">
            <v>0</v>
          </cell>
          <cell r="I210">
            <v>7114</v>
          </cell>
          <cell r="K210">
            <v>4758</v>
          </cell>
        </row>
        <row r="211">
          <cell r="B211" t="str">
            <v>Mayo</v>
          </cell>
          <cell r="C211">
            <v>0</v>
          </cell>
          <cell r="I211">
            <v>5786</v>
          </cell>
          <cell r="K211">
            <v>5717</v>
          </cell>
        </row>
        <row r="212">
          <cell r="B212" t="str">
            <v>Junio</v>
          </cell>
          <cell r="C212">
            <v>0</v>
          </cell>
          <cell r="I212">
            <v>5430</v>
          </cell>
          <cell r="K212">
            <v>5221</v>
          </cell>
        </row>
        <row r="213">
          <cell r="B213" t="str">
            <v>Julio</v>
          </cell>
          <cell r="C213">
            <v>0</v>
          </cell>
          <cell r="I213">
            <v>8333</v>
          </cell>
          <cell r="K213">
            <v>5284</v>
          </cell>
        </row>
        <row r="214">
          <cell r="B214" t="str">
            <v>Agosto</v>
          </cell>
          <cell r="C214">
            <v>1357</v>
          </cell>
          <cell r="I214">
            <v>11019</v>
          </cell>
          <cell r="K214">
            <v>4873</v>
          </cell>
        </row>
        <row r="215">
          <cell r="B215" t="str">
            <v>Septiembre</v>
          </cell>
          <cell r="C215">
            <v>57</v>
          </cell>
          <cell r="I215">
            <v>7531</v>
          </cell>
          <cell r="K215">
            <v>3763</v>
          </cell>
        </row>
        <row r="216">
          <cell r="B216" t="str">
            <v>Octubre</v>
          </cell>
          <cell r="C216">
            <v>87</v>
          </cell>
          <cell r="I216">
            <v>7404</v>
          </cell>
          <cell r="K216">
            <v>5114</v>
          </cell>
        </row>
        <row r="217">
          <cell r="B217" t="str">
            <v>Noviembre</v>
          </cell>
          <cell r="C217">
            <v>659</v>
          </cell>
          <cell r="I217">
            <v>5727</v>
          </cell>
          <cell r="K217">
            <v>3398</v>
          </cell>
        </row>
        <row r="218">
          <cell r="B218" t="str">
            <v>Diciembre</v>
          </cell>
          <cell r="C218">
            <v>515</v>
          </cell>
          <cell r="I218">
            <v>5808</v>
          </cell>
          <cell r="K218">
            <v>3856</v>
          </cell>
        </row>
        <row r="219">
          <cell r="C219">
            <v>8958</v>
          </cell>
          <cell r="I219">
            <v>78552</v>
          </cell>
          <cell r="K219">
            <v>58930</v>
          </cell>
          <cell r="M219">
            <v>4517</v>
          </cell>
          <cell r="N219">
            <v>-0.18758992805755392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4664</v>
          </cell>
          <cell r="I229">
            <v>6826</v>
          </cell>
          <cell r="K229">
            <v>5393</v>
          </cell>
          <cell r="M229">
            <v>5194</v>
          </cell>
          <cell r="N229">
            <v>-3.6899684776562247E-2</v>
          </cell>
        </row>
        <row r="230">
          <cell r="B230" t="str">
            <v>Febrero</v>
          </cell>
          <cell r="C230">
            <v>7381</v>
          </cell>
          <cell r="I230">
            <v>5937</v>
          </cell>
          <cell r="K230">
            <v>5083</v>
          </cell>
        </row>
        <row r="231">
          <cell r="B231" t="str">
            <v>Marzo</v>
          </cell>
          <cell r="C231">
            <v>3235</v>
          </cell>
          <cell r="I231">
            <v>3783</v>
          </cell>
          <cell r="K231">
            <v>4024</v>
          </cell>
        </row>
        <row r="232">
          <cell r="B232" t="str">
            <v>Abril</v>
          </cell>
          <cell r="C232">
            <v>0</v>
          </cell>
          <cell r="I232">
            <v>1857</v>
          </cell>
          <cell r="K232">
            <v>1498</v>
          </cell>
        </row>
        <row r="233">
          <cell r="B233" t="str">
            <v>Mayo</v>
          </cell>
          <cell r="C233">
            <v>0</v>
          </cell>
          <cell r="I233">
            <v>46</v>
          </cell>
          <cell r="K233">
            <v>193</v>
          </cell>
        </row>
        <row r="234">
          <cell r="B234" t="str">
            <v>Junio</v>
          </cell>
          <cell r="C234">
            <v>0</v>
          </cell>
          <cell r="I234">
            <v>6</v>
          </cell>
          <cell r="K234">
            <v>28</v>
          </cell>
        </row>
        <row r="235">
          <cell r="B235" t="str">
            <v>Julio</v>
          </cell>
          <cell r="C235">
            <v>0</v>
          </cell>
          <cell r="I235">
            <v>35</v>
          </cell>
          <cell r="K235">
            <v>144</v>
          </cell>
        </row>
        <row r="236">
          <cell r="B236" t="str">
            <v>Agosto</v>
          </cell>
          <cell r="C236">
            <v>9</v>
          </cell>
          <cell r="I236">
            <v>110</v>
          </cell>
          <cell r="K236">
            <v>161</v>
          </cell>
        </row>
        <row r="237">
          <cell r="B237" t="str">
            <v>Septiembre</v>
          </cell>
          <cell r="C237">
            <v>6</v>
          </cell>
          <cell r="I237">
            <v>46</v>
          </cell>
          <cell r="K237">
            <v>94</v>
          </cell>
        </row>
        <row r="238">
          <cell r="B238" t="str">
            <v>Octubre</v>
          </cell>
          <cell r="C238">
            <v>3</v>
          </cell>
          <cell r="I238">
            <v>545</v>
          </cell>
          <cell r="K238">
            <v>1114</v>
          </cell>
        </row>
        <row r="239">
          <cell r="B239" t="str">
            <v>Noviembre</v>
          </cell>
          <cell r="C239">
            <v>11</v>
          </cell>
          <cell r="I239">
            <v>4889</v>
          </cell>
          <cell r="K239">
            <v>3947</v>
          </cell>
        </row>
        <row r="240">
          <cell r="B240" t="str">
            <v>Diciembre</v>
          </cell>
          <cell r="C240">
            <v>51</v>
          </cell>
          <cell r="I240">
            <v>4075</v>
          </cell>
          <cell r="K240">
            <v>4912</v>
          </cell>
        </row>
        <row r="241">
          <cell r="C241">
            <v>15372</v>
          </cell>
          <cell r="I241">
            <v>28155</v>
          </cell>
          <cell r="K241">
            <v>26591</v>
          </cell>
          <cell r="M241">
            <v>5194</v>
          </cell>
          <cell r="N241">
            <v>-3.6899684776562247E-2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9860</v>
          </cell>
          <cell r="I255">
            <v>4002</v>
          </cell>
          <cell r="K255">
            <v>3362</v>
          </cell>
          <cell r="M255">
            <v>2656</v>
          </cell>
          <cell r="N255">
            <v>-0.20999405116002379</v>
          </cell>
        </row>
        <row r="256">
          <cell r="B256" t="str">
            <v>Febrero</v>
          </cell>
          <cell r="C256">
            <v>14874</v>
          </cell>
          <cell r="I256">
            <v>3629</v>
          </cell>
          <cell r="K256">
            <v>3238</v>
          </cell>
        </row>
        <row r="257">
          <cell r="B257" t="str">
            <v>Marzo</v>
          </cell>
          <cell r="C257">
            <v>4046</v>
          </cell>
          <cell r="I257">
            <v>2337</v>
          </cell>
          <cell r="K257">
            <v>2853</v>
          </cell>
        </row>
        <row r="258">
          <cell r="B258" t="str">
            <v>Abril</v>
          </cell>
          <cell r="C258">
            <v>0</v>
          </cell>
          <cell r="I258">
            <v>2417</v>
          </cell>
          <cell r="K258">
            <v>920</v>
          </cell>
        </row>
        <row r="259">
          <cell r="B259" t="str">
            <v>Mayo</v>
          </cell>
          <cell r="C259">
            <v>0</v>
          </cell>
          <cell r="I259">
            <v>133</v>
          </cell>
          <cell r="K259">
            <v>71</v>
          </cell>
        </row>
        <row r="260">
          <cell r="B260" t="str">
            <v>Junio</v>
          </cell>
          <cell r="C260">
            <v>0</v>
          </cell>
          <cell r="I260">
            <v>42</v>
          </cell>
          <cell r="K260">
            <v>24</v>
          </cell>
        </row>
        <row r="261">
          <cell r="B261" t="str">
            <v>Julio</v>
          </cell>
          <cell r="C261">
            <v>0</v>
          </cell>
          <cell r="I261">
            <v>112</v>
          </cell>
          <cell r="K261">
            <v>146</v>
          </cell>
        </row>
        <row r="262">
          <cell r="B262" t="str">
            <v>Agosto</v>
          </cell>
          <cell r="C262">
            <v>17</v>
          </cell>
          <cell r="I262">
            <v>188</v>
          </cell>
          <cell r="K262">
            <v>3</v>
          </cell>
        </row>
        <row r="263">
          <cell r="B263" t="str">
            <v>Septiembre</v>
          </cell>
          <cell r="C263">
            <v>0</v>
          </cell>
          <cell r="I263">
            <v>53</v>
          </cell>
          <cell r="K263">
            <v>102</v>
          </cell>
        </row>
        <row r="264">
          <cell r="B264" t="str">
            <v>Octubre</v>
          </cell>
          <cell r="C264">
            <v>331</v>
          </cell>
          <cell r="I264">
            <v>560</v>
          </cell>
          <cell r="K264">
            <v>1129</v>
          </cell>
        </row>
        <row r="265">
          <cell r="B265" t="str">
            <v>Noviembre</v>
          </cell>
          <cell r="C265">
            <v>300</v>
          </cell>
          <cell r="I265">
            <v>3991</v>
          </cell>
          <cell r="K265">
            <v>3568</v>
          </cell>
        </row>
        <row r="266">
          <cell r="B266" t="str">
            <v>Diciembre</v>
          </cell>
          <cell r="C266">
            <v>55</v>
          </cell>
          <cell r="I266">
            <v>3911</v>
          </cell>
          <cell r="K266">
            <v>3681</v>
          </cell>
        </row>
        <row r="267">
          <cell r="C267">
            <v>29519</v>
          </cell>
          <cell r="I267">
            <v>21375</v>
          </cell>
          <cell r="K267">
            <v>19097</v>
          </cell>
          <cell r="M267">
            <v>2656</v>
          </cell>
          <cell r="N267">
            <v>-0.20999405116002379</v>
          </cell>
        </row>
      </sheetData>
      <sheetData sheetId="21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157800</v>
          </cell>
          <cell r="I9">
            <v>163920</v>
          </cell>
          <cell r="K9">
            <v>173408</v>
          </cell>
          <cell r="M9">
            <v>169944</v>
          </cell>
          <cell r="N9">
            <v>-1.9976010334009975E-2</v>
          </cell>
        </row>
        <row r="10">
          <cell r="A10" t="str">
            <v>feb</v>
          </cell>
          <cell r="B10" t="str">
            <v>Febrero</v>
          </cell>
          <cell r="C10">
            <v>172884</v>
          </cell>
          <cell r="I10">
            <v>156374</v>
          </cell>
          <cell r="K10">
            <v>166759</v>
          </cell>
        </row>
        <row r="11">
          <cell r="A11" t="str">
            <v>mar</v>
          </cell>
          <cell r="B11" t="str">
            <v>Marzo</v>
          </cell>
          <cell r="C11">
            <v>82007</v>
          </cell>
          <cell r="I11">
            <v>146134</v>
          </cell>
          <cell r="K11">
            <v>176870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144835</v>
          </cell>
          <cell r="K12">
            <v>154662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140451</v>
          </cell>
          <cell r="K13">
            <v>159924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142289</v>
          </cell>
          <cell r="K14">
            <v>157113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166431</v>
          </cell>
          <cell r="K15">
            <v>173767</v>
          </cell>
        </row>
        <row r="16">
          <cell r="A16" t="str">
            <v>ago</v>
          </cell>
          <cell r="B16" t="str">
            <v>Agosto</v>
          </cell>
          <cell r="C16">
            <v>60513</v>
          </cell>
          <cell r="I16">
            <v>181874</v>
          </cell>
          <cell r="K16">
            <v>179514</v>
          </cell>
        </row>
        <row r="17">
          <cell r="A17" t="str">
            <v>sep</v>
          </cell>
          <cell r="B17" t="str">
            <v>Septiembre</v>
          </cell>
          <cell r="C17">
            <v>22909</v>
          </cell>
          <cell r="I17">
            <v>150809</v>
          </cell>
          <cell r="K17">
            <v>145872</v>
          </cell>
        </row>
        <row r="18">
          <cell r="A18" t="str">
            <v>oct</v>
          </cell>
          <cell r="B18" t="str">
            <v>Octubre</v>
          </cell>
          <cell r="C18">
            <v>24343</v>
          </cell>
          <cell r="I18">
            <v>170708</v>
          </cell>
          <cell r="K18">
            <v>177711</v>
          </cell>
        </row>
        <row r="19">
          <cell r="A19" t="str">
            <v>nov</v>
          </cell>
          <cell r="B19" t="str">
            <v>Noviembre</v>
          </cell>
          <cell r="C19">
            <v>30656</v>
          </cell>
          <cell r="I19">
            <v>164389</v>
          </cell>
          <cell r="K19">
            <v>162641</v>
          </cell>
        </row>
        <row r="20">
          <cell r="A20" t="str">
            <v>dic</v>
          </cell>
          <cell r="B20" t="str">
            <v>Diciembre</v>
          </cell>
          <cell r="C20">
            <v>33192</v>
          </cell>
          <cell r="I20">
            <v>158524</v>
          </cell>
          <cell r="K20">
            <v>160539</v>
          </cell>
        </row>
        <row r="21">
          <cell r="C21">
            <v>610766</v>
          </cell>
          <cell r="I21">
            <v>1886738</v>
          </cell>
          <cell r="K21">
            <v>1988780</v>
          </cell>
          <cell r="M21">
            <v>169944</v>
          </cell>
          <cell r="N21">
            <v>-1.9976010334009975E-2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114606</v>
          </cell>
          <cell r="I31">
            <v>134558</v>
          </cell>
          <cell r="K31">
            <v>142289</v>
          </cell>
          <cell r="M31">
            <v>138341</v>
          </cell>
          <cell r="N31">
            <v>-2.7746347222905476E-2</v>
          </cell>
        </row>
        <row r="32">
          <cell r="B32" t="str">
            <v>Febrero</v>
          </cell>
          <cell r="C32">
            <v>133643</v>
          </cell>
          <cell r="I32">
            <v>128079</v>
          </cell>
          <cell r="K32">
            <v>141936</v>
          </cell>
        </row>
        <row r="33">
          <cell r="B33" t="str">
            <v>Marzo</v>
          </cell>
          <cell r="C33">
            <v>58888</v>
          </cell>
          <cell r="I33">
            <v>117104</v>
          </cell>
          <cell r="K33">
            <v>145867</v>
          </cell>
        </row>
        <row r="34">
          <cell r="B34" t="str">
            <v>Abril</v>
          </cell>
          <cell r="C34">
            <v>0</v>
          </cell>
          <cell r="I34">
            <v>120355</v>
          </cell>
          <cell r="K34">
            <v>131033</v>
          </cell>
        </row>
        <row r="35">
          <cell r="B35" t="str">
            <v>Mayo</v>
          </cell>
          <cell r="C35">
            <v>0</v>
          </cell>
          <cell r="I35">
            <v>122105</v>
          </cell>
          <cell r="K35">
            <v>138860</v>
          </cell>
        </row>
        <row r="36">
          <cell r="B36" t="str">
            <v>Junio</v>
          </cell>
          <cell r="C36">
            <v>0</v>
          </cell>
          <cell r="I36">
            <v>123362</v>
          </cell>
          <cell r="K36">
            <v>137217</v>
          </cell>
        </row>
        <row r="37">
          <cell r="B37" t="str">
            <v>Julio</v>
          </cell>
          <cell r="C37">
            <v>0</v>
          </cell>
          <cell r="I37">
            <v>139919</v>
          </cell>
          <cell r="K37">
            <v>146858</v>
          </cell>
        </row>
        <row r="38">
          <cell r="B38" t="str">
            <v>Agosto</v>
          </cell>
          <cell r="C38">
            <v>52066</v>
          </cell>
          <cell r="I38">
            <v>150474</v>
          </cell>
          <cell r="K38">
            <v>148337</v>
          </cell>
        </row>
        <row r="39">
          <cell r="B39" t="str">
            <v>Septiembre</v>
          </cell>
          <cell r="C39">
            <v>18190</v>
          </cell>
          <cell r="I39">
            <v>126900</v>
          </cell>
          <cell r="K39">
            <v>122477</v>
          </cell>
        </row>
        <row r="40">
          <cell r="B40" t="str">
            <v>Octubre</v>
          </cell>
          <cell r="C40">
            <v>20865</v>
          </cell>
          <cell r="I40">
            <v>143241</v>
          </cell>
          <cell r="K40">
            <v>149661</v>
          </cell>
        </row>
        <row r="41">
          <cell r="B41" t="str">
            <v>Noviembre</v>
          </cell>
          <cell r="C41">
            <v>26883</v>
          </cell>
          <cell r="I41">
            <v>135531</v>
          </cell>
          <cell r="K41">
            <v>131764</v>
          </cell>
        </row>
        <row r="42">
          <cell r="B42" t="str">
            <v>Diciembre</v>
          </cell>
          <cell r="C42">
            <v>28481</v>
          </cell>
          <cell r="I42">
            <v>128235</v>
          </cell>
          <cell r="K42">
            <v>130081</v>
          </cell>
        </row>
        <row r="43">
          <cell r="C43">
            <v>473644</v>
          </cell>
          <cell r="I43">
            <v>1569863</v>
          </cell>
          <cell r="K43">
            <v>1666380</v>
          </cell>
          <cell r="M43">
            <v>138341</v>
          </cell>
          <cell r="N43">
            <v>-2.7746347222905476E-2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88467</v>
          </cell>
          <cell r="I53">
            <v>113052</v>
          </cell>
          <cell r="K53">
            <v>113741</v>
          </cell>
          <cell r="M53">
            <v>109525</v>
          </cell>
          <cell r="N53">
            <v>-3.7066669011174502E-2</v>
          </cell>
        </row>
        <row r="54">
          <cell r="B54" t="str">
            <v>Febrero</v>
          </cell>
          <cell r="C54">
            <v>107490</v>
          </cell>
          <cell r="I54">
            <v>109569</v>
          </cell>
          <cell r="K54">
            <v>113810</v>
          </cell>
        </row>
        <row r="55">
          <cell r="B55" t="str">
            <v>Marzo</v>
          </cell>
          <cell r="C55">
            <v>46120</v>
          </cell>
          <cell r="I55">
            <v>96770</v>
          </cell>
          <cell r="K55">
            <v>116605</v>
          </cell>
        </row>
        <row r="56">
          <cell r="B56" t="str">
            <v>Abril</v>
          </cell>
          <cell r="C56">
            <v>0</v>
          </cell>
          <cell r="I56">
            <v>98829</v>
          </cell>
          <cell r="K56">
            <v>107032</v>
          </cell>
        </row>
        <row r="57">
          <cell r="B57" t="str">
            <v>Mayo</v>
          </cell>
          <cell r="C57">
            <v>0</v>
          </cell>
          <cell r="I57">
            <v>95544</v>
          </cell>
          <cell r="K57">
            <v>108036</v>
          </cell>
        </row>
        <row r="58">
          <cell r="B58" t="str">
            <v>Junio</v>
          </cell>
          <cell r="C58">
            <v>0</v>
          </cell>
          <cell r="I58">
            <v>98589</v>
          </cell>
          <cell r="K58">
            <v>106021</v>
          </cell>
        </row>
        <row r="59">
          <cell r="B59" t="str">
            <v>Julio</v>
          </cell>
          <cell r="C59">
            <v>0</v>
          </cell>
          <cell r="I59">
            <v>111016</v>
          </cell>
          <cell r="K59">
            <v>115402</v>
          </cell>
        </row>
        <row r="60">
          <cell r="B60" t="str">
            <v>Agosto</v>
          </cell>
          <cell r="C60">
            <v>39936</v>
          </cell>
          <cell r="I60">
            <v>120661</v>
          </cell>
          <cell r="K60">
            <v>117130</v>
          </cell>
        </row>
        <row r="61">
          <cell r="B61" t="str">
            <v>Septiembre</v>
          </cell>
          <cell r="C61">
            <v>0</v>
          </cell>
          <cell r="I61">
            <v>98874</v>
          </cell>
          <cell r="K61">
            <v>96825</v>
          </cell>
        </row>
        <row r="62">
          <cell r="B62" t="str">
            <v>Octubre</v>
          </cell>
          <cell r="C62">
            <v>0</v>
          </cell>
          <cell r="I62">
            <v>116543</v>
          </cell>
          <cell r="K62">
            <v>123226</v>
          </cell>
        </row>
        <row r="63">
          <cell r="B63" t="str">
            <v>Noviembre</v>
          </cell>
          <cell r="C63">
            <v>0</v>
          </cell>
          <cell r="I63">
            <v>110808</v>
          </cell>
          <cell r="K63">
            <v>105403</v>
          </cell>
        </row>
        <row r="64">
          <cell r="B64" t="str">
            <v>Diciembre</v>
          </cell>
          <cell r="C64">
            <v>0</v>
          </cell>
          <cell r="I64">
            <v>103266</v>
          </cell>
          <cell r="K64">
            <v>105060</v>
          </cell>
        </row>
        <row r="65">
          <cell r="C65">
            <v>0</v>
          </cell>
          <cell r="I65">
            <v>1273521</v>
          </cell>
          <cell r="K65">
            <v>1328291</v>
          </cell>
          <cell r="M65">
            <v>109525</v>
          </cell>
          <cell r="N65">
            <v>-3.7066669011174502E-2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26139</v>
          </cell>
          <cell r="I75">
            <v>21506</v>
          </cell>
          <cell r="K75">
            <v>28548</v>
          </cell>
          <cell r="M75">
            <v>28816</v>
          </cell>
          <cell r="N75">
            <v>9.3876979122879955E-3</v>
          </cell>
        </row>
        <row r="76">
          <cell r="B76" t="str">
            <v>Febrero</v>
          </cell>
          <cell r="C76">
            <v>26153</v>
          </cell>
          <cell r="I76">
            <v>18510</v>
          </cell>
          <cell r="K76">
            <v>28126</v>
          </cell>
        </row>
        <row r="77">
          <cell r="B77" t="str">
            <v>Marzo</v>
          </cell>
          <cell r="C77">
            <v>12768</v>
          </cell>
          <cell r="I77">
            <v>20334</v>
          </cell>
          <cell r="K77">
            <v>29262</v>
          </cell>
        </row>
        <row r="78">
          <cell r="B78" t="str">
            <v>Abril</v>
          </cell>
          <cell r="C78">
            <v>0</v>
          </cell>
          <cell r="I78">
            <v>21526</v>
          </cell>
          <cell r="K78">
            <v>24001</v>
          </cell>
        </row>
        <row r="79">
          <cell r="B79" t="str">
            <v>Mayo</v>
          </cell>
          <cell r="C79">
            <v>0</v>
          </cell>
          <cell r="I79">
            <v>26561</v>
          </cell>
          <cell r="K79">
            <v>30824</v>
          </cell>
        </row>
        <row r="80">
          <cell r="B80" t="str">
            <v>Junio</v>
          </cell>
          <cell r="C80">
            <v>0</v>
          </cell>
          <cell r="I80">
            <v>24773</v>
          </cell>
          <cell r="K80">
            <v>31196</v>
          </cell>
        </row>
        <row r="81">
          <cell r="B81" t="str">
            <v>Julio</v>
          </cell>
          <cell r="C81">
            <v>0</v>
          </cell>
          <cell r="I81">
            <v>28903</v>
          </cell>
          <cell r="K81">
            <v>31456</v>
          </cell>
        </row>
        <row r="82">
          <cell r="B82" t="str">
            <v>Agosto</v>
          </cell>
          <cell r="C82">
            <v>12130</v>
          </cell>
          <cell r="I82">
            <v>29813</v>
          </cell>
          <cell r="K82">
            <v>31207</v>
          </cell>
        </row>
        <row r="83">
          <cell r="B83" t="str">
            <v>Septiembre</v>
          </cell>
          <cell r="C83">
            <v>0</v>
          </cell>
          <cell r="I83">
            <v>28026</v>
          </cell>
          <cell r="K83">
            <v>25652</v>
          </cell>
        </row>
        <row r="84">
          <cell r="B84" t="str">
            <v>Octubre</v>
          </cell>
          <cell r="C84">
            <v>0</v>
          </cell>
          <cell r="I84">
            <v>26698</v>
          </cell>
          <cell r="K84">
            <v>26435</v>
          </cell>
        </row>
        <row r="85">
          <cell r="B85" t="str">
            <v>Noviembre</v>
          </cell>
          <cell r="C85">
            <v>0</v>
          </cell>
          <cell r="I85">
            <v>24723</v>
          </cell>
          <cell r="K85">
            <v>26361</v>
          </cell>
        </row>
        <row r="86">
          <cell r="B86" t="str">
            <v>Diciembre</v>
          </cell>
          <cell r="C86">
            <v>0</v>
          </cell>
          <cell r="I86">
            <v>24969</v>
          </cell>
          <cell r="K86">
            <v>25021</v>
          </cell>
        </row>
        <row r="87">
          <cell r="C87">
            <v>0</v>
          </cell>
          <cell r="I87">
            <v>296342</v>
          </cell>
          <cell r="K87">
            <v>338089</v>
          </cell>
          <cell r="M87">
            <v>28816</v>
          </cell>
          <cell r="N87">
            <v>9.3876979122879955E-3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43194</v>
          </cell>
          <cell r="I97">
            <v>29362</v>
          </cell>
          <cell r="K97">
            <v>31119</v>
          </cell>
          <cell r="M97">
            <v>31603</v>
          </cell>
          <cell r="N97">
            <v>1.5553199010250873E-2</v>
          </cell>
        </row>
        <row r="98">
          <cell r="B98" t="str">
            <v>Febrero</v>
          </cell>
          <cell r="C98">
            <v>39241</v>
          </cell>
          <cell r="I98">
            <v>28295</v>
          </cell>
          <cell r="K98">
            <v>24823</v>
          </cell>
        </row>
        <row r="99">
          <cell r="B99" t="str">
            <v>Marzo</v>
          </cell>
          <cell r="C99">
            <v>23119</v>
          </cell>
          <cell r="I99">
            <v>29030</v>
          </cell>
          <cell r="K99">
            <v>31003</v>
          </cell>
        </row>
        <row r="100">
          <cell r="B100" t="str">
            <v>Abril</v>
          </cell>
          <cell r="C100">
            <v>0</v>
          </cell>
          <cell r="I100">
            <v>24480</v>
          </cell>
          <cell r="K100">
            <v>23629</v>
          </cell>
        </row>
        <row r="101">
          <cell r="B101" t="str">
            <v>Mayo</v>
          </cell>
          <cell r="C101">
            <v>0</v>
          </cell>
          <cell r="I101">
            <v>18346</v>
          </cell>
          <cell r="K101">
            <v>21064</v>
          </cell>
        </row>
        <row r="102">
          <cell r="B102" t="str">
            <v>Junio</v>
          </cell>
          <cell r="C102">
            <v>0</v>
          </cell>
          <cell r="I102">
            <v>18927</v>
          </cell>
          <cell r="K102">
            <v>19896</v>
          </cell>
        </row>
        <row r="103">
          <cell r="B103" t="str">
            <v>Julio</v>
          </cell>
          <cell r="C103">
            <v>0</v>
          </cell>
          <cell r="I103">
            <v>26512</v>
          </cell>
          <cell r="K103">
            <v>26909</v>
          </cell>
        </row>
        <row r="104">
          <cell r="B104" t="str">
            <v>Agosto</v>
          </cell>
          <cell r="C104">
            <v>8447</v>
          </cell>
          <cell r="I104">
            <v>31400</v>
          </cell>
          <cell r="K104">
            <v>31177</v>
          </cell>
        </row>
        <row r="105">
          <cell r="B105" t="str">
            <v>Septiembre</v>
          </cell>
          <cell r="C105">
            <v>4719</v>
          </cell>
          <cell r="I105">
            <v>23909</v>
          </cell>
          <cell r="K105">
            <v>23395</v>
          </cell>
        </row>
        <row r="106">
          <cell r="B106" t="str">
            <v>Octubre</v>
          </cell>
          <cell r="C106">
            <v>3478</v>
          </cell>
          <cell r="I106">
            <v>27467</v>
          </cell>
          <cell r="K106">
            <v>28050</v>
          </cell>
        </row>
        <row r="107">
          <cell r="B107" t="str">
            <v>Noviembre</v>
          </cell>
          <cell r="C107">
            <v>3773</v>
          </cell>
          <cell r="I107">
            <v>28858</v>
          </cell>
          <cell r="K107">
            <v>30877</v>
          </cell>
        </row>
        <row r="108">
          <cell r="B108" t="str">
            <v>Diciembre</v>
          </cell>
          <cell r="C108">
            <v>4711</v>
          </cell>
          <cell r="I108">
            <v>30289</v>
          </cell>
          <cell r="K108">
            <v>30458</v>
          </cell>
        </row>
        <row r="109">
          <cell r="C109">
            <v>137122</v>
          </cell>
          <cell r="I109">
            <v>316875</v>
          </cell>
          <cell r="K109">
            <v>322400</v>
          </cell>
          <cell r="M109">
            <v>31603</v>
          </cell>
          <cell r="N109">
            <v>1.5553199010250873E-2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20BF8-3596-4FC0-92FF-AE94B27E806E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97A4A35C-7F62-4B0B-B30C-34EE9CC624EB}"/>
    <hyperlink ref="B19" location="'Viajeros entr evol mensu TF'!A1" tooltip="Evolución mensual de viajeros entrentrados en Tenerife según lugar de residencia" display="Evolución mensual de viajeros entrados en Tenerife según lugar de residencia" xr:uid="{FCBE952B-4285-4497-A4DD-22CAD11337FB}"/>
    <hyperlink ref="B14" location="'Establecim aloj islas cat y tip'!A1" tooltip="Establecimientos alojativos Canarias e islas" display="Establecimientos alojativos Canarias e islas" xr:uid="{40AFBE3F-F43E-4C43-B2F9-F4DA5139399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C6445F7D-CD67-4DD3-9CFA-5C6919D8E04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8A922E0-D01E-4E85-B832-73008F1D752C}"/>
    <hyperlink ref="B37" location="'Pernoctaciones lugar reside'!A1" tooltip="Pernoctaciones registradas en establecimientos alojativos de Canarias e islas según tipología y categoría" display="'Pernoctaciones lugar reside'!A1" xr:uid="{10574705-B0A0-4478-AF56-79170CF804C2}"/>
    <hyperlink ref="B8" location="'Resumen indicadores (aloj)'!A1" tooltip="Resumen indicadores Tenerife" display="'Resumen indicadores (aloj)'!A1" xr:uid="{2C392EF3-89F7-40E1-B5F1-6F1B8B91A559}"/>
    <hyperlink ref="B9" location="'Resumen indicadores municipios '!A1" tooltip="Resumen indicadores municipios Tenerife" display="Resumen indicadores municipios Tenerife" xr:uid="{711A99F0-DBBB-4FE5-BB9A-C68C79C4156C}"/>
    <hyperlink ref="B20" location="'Viajeros entr evol mensu TF cat'!A1" tooltip="Evolución mensual de viajeros entrentrados en Tenerife según lugar de residencia" display="'Viajeros entr evol mensu TF cat'!A1" xr:uid="{093D7E98-2939-4F18-9A32-D13E0B58E046}"/>
    <hyperlink ref="B21" location="'Viajeros entr evol anual TF cat'!A1" tooltip="Evolución mensual de viajeros entrentrados en Tenerife según lugar de residencia" display="'Viajeros entr evol anual TF cat'!A1" xr:uid="{14488841-B45B-4057-ABB9-AA7612B10F99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6C104894-66C4-43C7-9DDF-E5C67E64E34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6627A8A3-5F4C-4613-AA45-B53EDF9DE06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5738705-B226-4FA6-B1F9-6B3444286F6D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35F18844-8AAB-4A96-BB86-3ABC4FABE2B8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4682663-FA6C-4FFB-8B6B-E9048281855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EA2CB470-536F-4809-B4A6-9853C0A28BA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AD55BD0D-10E3-4A30-8970-87BE849137AB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0B9381B0-E8AE-4A9A-8D03-4D21B791205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40D0245-57DA-46EE-A74C-5DC2E015241D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8BA4E64A-CBE4-42FE-B667-9F0D3CCC00EB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7398DAC7-0CE6-482B-9779-614F8679B0E8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1862E67D-22EB-40AA-8FC4-6D3ACD8DF752}"/>
    <hyperlink ref="B35" location="'Pernoctaciones evol mensu TF'!A1" tooltip="Evolución mensual de pernoctaciones en Tenerife según lugar de residencia" display="'Pernoctaciones evol mensu TF'!A1" xr:uid="{0C3F2670-D212-4088-8015-7283AB66227C}"/>
    <hyperlink ref="B36" location="'Pernocta evol mensu TF cat'!A1" tooltip="Evolución mensual de pernoctaciones en Tenerife según lugar de residencia" display="'Pernocta evol mensu TF cat'!A1" xr:uid="{AC3C931C-B76B-40BA-9155-5F857EDFF97D}"/>
    <hyperlink ref="B38" location="'Pernoctaciones lugar residen ac'!A1" tooltip="Pernoctaciones registradas en establecimientos alojativos de Canarias e islas según tipología y categoría" display="'Pernoctaciones lugar residen ac'!A1" xr:uid="{3DBF6D5A-2DD8-4AE4-A2BC-D639BA97A01B}"/>
    <hyperlink ref="B39" location="'Pernoctaciones lugar reside año'!A1" tooltip="Pernoctaciones registradas en establecimientos alojativos de Canarias e islas según tipología y categoría" display="'Pernoctaciones lugar reside año'!A1" xr:uid="{4664A8AC-C11B-4D07-BEC5-4DEA6FA24E8D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ACE2451F-53E9-454C-9384-1E0EA51DFEF5}"/>
    <hyperlink ref="B41" location="'EM evol menusual lugar resd'!A1" tooltip="Evolución mensual de estancia media en Tenerife según lugar de residencia" display="'EM evol menusual lugar resd'!A1" xr:uid="{FF576C9E-3EA1-4562-A5A4-8D4DDEA0C596}"/>
    <hyperlink ref="B42" location="'EM evol mensu TF cat '!A1" tooltip="Evolución mensual de estancia media en Tenerife según lugar de residencia" display="'EM evol mensu TF cat '!A1" xr:uid="{A56D6169-D1FB-4819-836A-0AC1CB5A45D9}"/>
    <hyperlink ref="B44" location="'tasa de ocupación evol mens'!A1" tooltip="Evolución mensual de estancia media en Tenerife según lugar de residencia" display="'tasa de ocupación evol mens'!A1" xr:uid="{42D8C5A6-94E0-4F2D-B4EC-D455E3BD44EE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A39355A4-A157-4FEF-A586-BD7F269115B3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5B26A70E-0253-4BF5-950B-CADA4AD22E0A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CBC60E8B-A488-499C-ABA7-9F27FF940CD3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1F163DA2-6263-4C90-A58B-36ABF9EA0928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4F99280B-34A6-42B4-A213-DB7207DCE9C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F85F1-2BC2-4802-9811-014941915F6A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249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>E7-1</f>
        <v>2020</v>
      </c>
      <c r="D7" s="297"/>
      <c r="E7" s="298">
        <f t="shared" ref="E7" si="0">G7-1</f>
        <v>2021</v>
      </c>
      <c r="F7" s="297"/>
      <c r="G7" s="298">
        <f t="shared" ref="G7" si="1">I7-1</f>
        <v>2022</v>
      </c>
      <c r="H7" s="297"/>
      <c r="I7" s="298">
        <f t="shared" ref="I7" si="2"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21031</v>
      </c>
      <c r="D9" s="118">
        <v>6.5400202634245286E-2</v>
      </c>
      <c r="E9" s="117">
        <v>6223</v>
      </c>
      <c r="F9" s="118">
        <f t="shared" ref="F9:L21" si="3">IFERROR(E9/C9-1,"-")</f>
        <v>-0.70410346631163523</v>
      </c>
      <c r="G9" s="117">
        <v>15598</v>
      </c>
      <c r="H9" s="118">
        <f t="shared" si="3"/>
        <v>1.5065081150570463</v>
      </c>
      <c r="I9" s="117">
        <v>22490</v>
      </c>
      <c r="J9" s="118">
        <f t="shared" si="3"/>
        <v>0.44185151942556744</v>
      </c>
      <c r="K9" s="117">
        <v>22650</v>
      </c>
      <c r="L9" s="118">
        <f t="shared" si="3"/>
        <v>7.1142730102267127E-3</v>
      </c>
      <c r="M9" s="117">
        <v>22528</v>
      </c>
      <c r="N9" s="118">
        <f t="shared" ref="N9" si="4">IFERROR(M9/K9-1,"-")</f>
        <v>-5.3863134657836653E-3</v>
      </c>
    </row>
    <row r="10" spans="1:15" x14ac:dyDescent="0.25">
      <c r="A10" s="1" t="s">
        <v>72</v>
      </c>
      <c r="B10" s="116" t="s">
        <v>73</v>
      </c>
      <c r="C10" s="117">
        <v>22403</v>
      </c>
      <c r="D10" s="118">
        <v>0.16542683244030587</v>
      </c>
      <c r="E10" s="117">
        <v>5135</v>
      </c>
      <c r="F10" s="118">
        <f t="shared" si="3"/>
        <v>-0.7707896263893228</v>
      </c>
      <c r="G10" s="117">
        <v>21666</v>
      </c>
      <c r="H10" s="118">
        <f t="shared" si="3"/>
        <v>3.2192794547224928</v>
      </c>
      <c r="I10" s="117">
        <v>23086</v>
      </c>
      <c r="J10" s="118">
        <f t="shared" si="3"/>
        <v>6.5540478168559124E-2</v>
      </c>
      <c r="K10" s="117">
        <v>23921</v>
      </c>
      <c r="L10" s="118">
        <f t="shared" si="3"/>
        <v>3.6169106817985019E-2</v>
      </c>
      <c r="M10" s="117">
        <v>23285</v>
      </c>
      <c r="N10" s="118">
        <f>IFERROR(M10/K10-1,"-")</f>
        <v>-2.6587517244262338E-2</v>
      </c>
    </row>
    <row r="11" spans="1:15" x14ac:dyDescent="0.25">
      <c r="A11" s="1" t="s">
        <v>74</v>
      </c>
      <c r="B11" s="116" t="s">
        <v>75</v>
      </c>
      <c r="C11" s="117">
        <v>8865</v>
      </c>
      <c r="D11" s="118">
        <v>-0.59655031174623407</v>
      </c>
      <c r="E11" s="117">
        <v>5413</v>
      </c>
      <c r="F11" s="118">
        <f t="shared" si="3"/>
        <v>-0.38939650310208684</v>
      </c>
      <c r="G11" s="117">
        <v>22231</v>
      </c>
      <c r="H11" s="118">
        <f t="shared" si="3"/>
        <v>3.1069647145760211</v>
      </c>
      <c r="I11" s="117">
        <v>21689</v>
      </c>
      <c r="J11" s="118">
        <f t="shared" si="3"/>
        <v>-2.4380369753947195E-2</v>
      </c>
      <c r="K11" s="117">
        <v>27356</v>
      </c>
      <c r="L11" s="118">
        <f t="shared" si="3"/>
        <v>0.26128452210798092</v>
      </c>
      <c r="M11" s="117">
        <v>24054</v>
      </c>
      <c r="N11" s="118">
        <f>IFERROR(M11/K11-1,"-")</f>
        <v>-0.12070478140078955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6463</v>
      </c>
      <c r="F12" s="118" t="str">
        <f t="shared" si="3"/>
        <v>-</v>
      </c>
      <c r="G12" s="117">
        <v>23894</v>
      </c>
      <c r="H12" s="118">
        <f t="shared" si="3"/>
        <v>2.6970447160761255</v>
      </c>
      <c r="I12" s="117">
        <v>23484</v>
      </c>
      <c r="J12" s="118">
        <f t="shared" si="3"/>
        <v>-1.715911944421189E-2</v>
      </c>
      <c r="K12" s="117">
        <v>22205</v>
      </c>
      <c r="L12" s="118">
        <f t="shared" si="3"/>
        <v>-5.4462612842786529E-2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6823</v>
      </c>
      <c r="F13" s="118" t="str">
        <f t="shared" si="3"/>
        <v>-</v>
      </c>
      <c r="G13" s="117">
        <v>20251</v>
      </c>
      <c r="H13" s="118">
        <f t="shared" si="3"/>
        <v>1.9680492452000586</v>
      </c>
      <c r="I13" s="117">
        <v>21547</v>
      </c>
      <c r="J13" s="118">
        <f t="shared" si="3"/>
        <v>6.3996839662238791E-2</v>
      </c>
      <c r="K13" s="117">
        <v>23449</v>
      </c>
      <c r="L13" s="118">
        <f t="shared" si="3"/>
        <v>8.8272149255116616E-2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3802</v>
      </c>
      <c r="F14" s="118" t="str">
        <f t="shared" si="3"/>
        <v>-</v>
      </c>
      <c r="G14" s="117">
        <v>18886</v>
      </c>
      <c r="H14" s="118">
        <f t="shared" si="3"/>
        <v>3.9673855865334033</v>
      </c>
      <c r="I14" s="117">
        <v>21065</v>
      </c>
      <c r="J14" s="118">
        <f t="shared" si="3"/>
        <v>0.11537646934237</v>
      </c>
      <c r="K14" s="117">
        <v>22841</v>
      </c>
      <c r="L14" s="118">
        <f t="shared" si="3"/>
        <v>8.4310467600284822E-2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10219</v>
      </c>
      <c r="F15" s="118" t="str">
        <f t="shared" si="3"/>
        <v>-</v>
      </c>
      <c r="G15" s="117">
        <v>23111</v>
      </c>
      <c r="H15" s="118">
        <f t="shared" si="3"/>
        <v>1.2615715823466092</v>
      </c>
      <c r="I15" s="117">
        <v>24276</v>
      </c>
      <c r="J15" s="118">
        <f t="shared" si="3"/>
        <v>5.040889619661626E-2</v>
      </c>
      <c r="K15" s="117">
        <v>24893</v>
      </c>
      <c r="L15" s="118">
        <f t="shared" si="3"/>
        <v>2.5416048772450184E-2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13295</v>
      </c>
      <c r="D16" s="118">
        <v>-0.46193694605204583</v>
      </c>
      <c r="E16" s="117">
        <v>18239</v>
      </c>
      <c r="F16" s="118">
        <f t="shared" si="3"/>
        <v>0.37186912373072589</v>
      </c>
      <c r="G16" s="117">
        <v>24659</v>
      </c>
      <c r="H16" s="118">
        <f t="shared" si="3"/>
        <v>0.35199298207138541</v>
      </c>
      <c r="I16" s="117">
        <v>25495</v>
      </c>
      <c r="J16" s="118">
        <f t="shared" si="3"/>
        <v>3.3902429133379375E-2</v>
      </c>
      <c r="K16" s="117">
        <v>25319</v>
      </c>
      <c r="L16" s="118">
        <f t="shared" si="3"/>
        <v>-6.9033143753677306E-3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5725</v>
      </c>
      <c r="D17" s="118">
        <v>-0.74152331933721616</v>
      </c>
      <c r="E17" s="117">
        <v>15267</v>
      </c>
      <c r="F17" s="118">
        <f t="shared" si="3"/>
        <v>1.6667248908296943</v>
      </c>
      <c r="G17" s="117">
        <v>20130</v>
      </c>
      <c r="H17" s="118">
        <f t="shared" si="3"/>
        <v>0.31853016309687554</v>
      </c>
      <c r="I17" s="117">
        <v>22106</v>
      </c>
      <c r="J17" s="118">
        <f t="shared" si="3"/>
        <v>9.8161947342275235E-2</v>
      </c>
      <c r="K17" s="117">
        <v>21182</v>
      </c>
      <c r="L17" s="118">
        <f t="shared" si="3"/>
        <v>-4.1798606713109532E-2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6665</v>
      </c>
      <c r="D18" s="118">
        <v>-0.70771389729421563</v>
      </c>
      <c r="E18" s="117">
        <v>23140</v>
      </c>
      <c r="F18" s="118">
        <f t="shared" si="3"/>
        <v>2.471867966991748</v>
      </c>
      <c r="G18" s="117">
        <v>22327</v>
      </c>
      <c r="H18" s="118">
        <f t="shared" si="3"/>
        <v>-3.5133967156439017E-2</v>
      </c>
      <c r="I18" s="117">
        <v>25007</v>
      </c>
      <c r="J18" s="118">
        <f t="shared" si="3"/>
        <v>0.12003403950373981</v>
      </c>
      <c r="K18" s="117">
        <v>27341</v>
      </c>
      <c r="L18" s="118">
        <f t="shared" si="3"/>
        <v>9.3333866517375075E-2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4928</v>
      </c>
      <c r="D19" s="118">
        <v>-0.74807013956341706</v>
      </c>
      <c r="E19" s="117">
        <v>19838</v>
      </c>
      <c r="F19" s="118">
        <f t="shared" si="3"/>
        <v>3.0255681818181817</v>
      </c>
      <c r="G19" s="117">
        <v>21079</v>
      </c>
      <c r="H19" s="118">
        <f t="shared" si="3"/>
        <v>6.2556709345700234E-2</v>
      </c>
      <c r="I19" s="117">
        <v>24207</v>
      </c>
      <c r="J19" s="118">
        <f t="shared" si="3"/>
        <v>0.14839413634422893</v>
      </c>
      <c r="K19" s="117">
        <v>23363</v>
      </c>
      <c r="L19" s="118">
        <f t="shared" si="3"/>
        <v>-3.4865947866319691E-2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6261</v>
      </c>
      <c r="D20" s="118">
        <v>-0.70148755602174118</v>
      </c>
      <c r="E20" s="117">
        <v>19784</v>
      </c>
      <c r="F20" s="118">
        <f t="shared" si="3"/>
        <v>2.1598786136399934</v>
      </c>
      <c r="G20" s="117">
        <v>23285</v>
      </c>
      <c r="H20" s="118">
        <f t="shared" si="3"/>
        <v>0.17696118075212297</v>
      </c>
      <c r="I20" s="117">
        <v>24142</v>
      </c>
      <c r="J20" s="118">
        <f t="shared" si="3"/>
        <v>3.6804809963495888E-2</v>
      </c>
      <c r="K20" s="117">
        <v>23290</v>
      </c>
      <c r="L20" s="118">
        <f t="shared" si="3"/>
        <v>-3.5291193770193074E-2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96681</v>
      </c>
      <c r="D21" s="121">
        <v>-0.61362219451371569</v>
      </c>
      <c r="E21" s="120">
        <v>140346</v>
      </c>
      <c r="F21" s="121">
        <f t="shared" si="3"/>
        <v>0.45163992925186958</v>
      </c>
      <c r="G21" s="120">
        <v>257117</v>
      </c>
      <c r="H21" s="121">
        <f t="shared" si="3"/>
        <v>0.83202228777450027</v>
      </c>
      <c r="I21" s="120">
        <v>278594</v>
      </c>
      <c r="J21" s="121">
        <f t="shared" si="3"/>
        <v>8.3530066078866927E-2</v>
      </c>
      <c r="K21" s="120">
        <v>287810</v>
      </c>
      <c r="L21" s="121">
        <f t="shared" si="3"/>
        <v>3.3080396562739978E-2</v>
      </c>
      <c r="M21" s="120">
        <v>69867</v>
      </c>
      <c r="N21" s="121">
        <v>-5.4919041757409359E-2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7"/>
      <c r="N23" s="105"/>
    </row>
    <row r="24" spans="1:15" x14ac:dyDescent="0.25">
      <c r="K24" s="122"/>
      <c r="N24" s="79"/>
    </row>
    <row r="26" spans="1:15" ht="48.75" customHeight="1" thickBot="1" x14ac:dyDescent="0.3">
      <c r="B26" s="272" t="s">
        <v>250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137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$C$7</f>
        <v>2020</v>
      </c>
      <c r="D29" s="297"/>
      <c r="E29" s="298">
        <f>$C$7</f>
        <v>2020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20/19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15979</v>
      </c>
      <c r="D31" s="118">
        <v>0.11398494143892912</v>
      </c>
      <c r="E31" s="117">
        <v>15979</v>
      </c>
      <c r="F31" s="118">
        <f t="shared" ref="F31:L43" si="5">IFERROR(E31/C31-1,"-")</f>
        <v>0</v>
      </c>
      <c r="G31" s="117">
        <v>12209</v>
      </c>
      <c r="H31" s="118">
        <f t="shared" si="5"/>
        <v>-0.23593466424682397</v>
      </c>
      <c r="I31" s="117">
        <v>18402</v>
      </c>
      <c r="J31" s="118">
        <f t="shared" si="5"/>
        <v>0.50724875092145139</v>
      </c>
      <c r="K31" s="117">
        <v>18282</v>
      </c>
      <c r="L31" s="118">
        <f t="shared" si="5"/>
        <v>-6.5210303227910549E-3</v>
      </c>
      <c r="M31" s="117">
        <v>18130</v>
      </c>
      <c r="N31" s="118">
        <f t="shared" ref="N31:N33" si="6">IFERROR(M31/K31-1,"-")</f>
        <v>-8.3141888196039959E-3</v>
      </c>
    </row>
    <row r="32" spans="1:15" x14ac:dyDescent="0.25">
      <c r="B32" s="116" t="s">
        <v>73</v>
      </c>
      <c r="C32" s="117">
        <v>17138</v>
      </c>
      <c r="D32" s="118">
        <v>0.26779109335700557</v>
      </c>
      <c r="E32" s="117">
        <v>17138</v>
      </c>
      <c r="F32" s="118">
        <f t="shared" si="5"/>
        <v>0</v>
      </c>
      <c r="G32" s="117">
        <v>17700</v>
      </c>
      <c r="H32" s="118">
        <f t="shared" si="5"/>
        <v>3.2792624576963414E-2</v>
      </c>
      <c r="I32" s="117">
        <v>18976</v>
      </c>
      <c r="J32" s="118">
        <f t="shared" si="5"/>
        <v>7.2090395480225888E-2</v>
      </c>
      <c r="K32" s="117">
        <v>20148</v>
      </c>
      <c r="L32" s="118">
        <f t="shared" si="5"/>
        <v>6.1762225969645979E-2</v>
      </c>
      <c r="M32" s="117">
        <v>19062</v>
      </c>
      <c r="N32" s="118">
        <f t="shared" si="6"/>
        <v>-5.390113162596788E-2</v>
      </c>
    </row>
    <row r="33" spans="2:15" x14ac:dyDescent="0.25">
      <c r="B33" s="116" t="s">
        <v>75</v>
      </c>
      <c r="C33" s="117">
        <v>6170</v>
      </c>
      <c r="D33" s="118">
        <v>-0.600595546349042</v>
      </c>
      <c r="E33" s="117">
        <v>6170</v>
      </c>
      <c r="F33" s="118">
        <f t="shared" si="5"/>
        <v>0</v>
      </c>
      <c r="G33" s="117">
        <v>17761</v>
      </c>
      <c r="H33" s="118">
        <f t="shared" si="5"/>
        <v>1.8786061588330631</v>
      </c>
      <c r="I33" s="117">
        <v>17386</v>
      </c>
      <c r="J33" s="118">
        <f t="shared" si="5"/>
        <v>-2.1113676031754958E-2</v>
      </c>
      <c r="K33" s="117">
        <v>22158</v>
      </c>
      <c r="L33" s="118">
        <f t="shared" si="5"/>
        <v>0.27447371448291724</v>
      </c>
      <c r="M33" s="117">
        <v>19601</v>
      </c>
      <c r="N33" s="118">
        <f t="shared" si="6"/>
        <v>-0.11539850166982579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19923</v>
      </c>
      <c r="H34" s="118" t="str">
        <f t="shared" si="5"/>
        <v>-</v>
      </c>
      <c r="I34" s="117">
        <v>19332</v>
      </c>
      <c r="J34" s="118">
        <f t="shared" si="5"/>
        <v>-2.9664207197711234E-2</v>
      </c>
      <c r="K34" s="117">
        <v>18488</v>
      </c>
      <c r="L34" s="118">
        <f t="shared" si="5"/>
        <v>-4.3658183322987765E-2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17673</v>
      </c>
      <c r="H35" s="118" t="str">
        <f t="shared" si="5"/>
        <v>-</v>
      </c>
      <c r="I35" s="117">
        <v>18326</v>
      </c>
      <c r="J35" s="118">
        <f t="shared" si="5"/>
        <v>3.6949018276466905E-2</v>
      </c>
      <c r="K35" s="117">
        <v>19636</v>
      </c>
      <c r="L35" s="118">
        <f t="shared" si="5"/>
        <v>7.1483138710029426E-2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15881</v>
      </c>
      <c r="H36" s="118" t="str">
        <f t="shared" si="5"/>
        <v>-</v>
      </c>
      <c r="I36" s="117">
        <v>17783</v>
      </c>
      <c r="J36" s="118">
        <f t="shared" si="5"/>
        <v>0.11976575782381471</v>
      </c>
      <c r="K36" s="117">
        <v>19273</v>
      </c>
      <c r="L36" s="118">
        <f t="shared" si="5"/>
        <v>8.378788730810327E-2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18743</v>
      </c>
      <c r="H37" s="118" t="str">
        <f t="shared" si="5"/>
        <v>-</v>
      </c>
      <c r="I37" s="117">
        <v>20245</v>
      </c>
      <c r="J37" s="118">
        <f t="shared" si="5"/>
        <v>8.0136584324814519E-2</v>
      </c>
      <c r="K37" s="117">
        <v>20528</v>
      </c>
      <c r="L37" s="118">
        <f t="shared" si="5"/>
        <v>1.3978760187700612E-2</v>
      </c>
      <c r="M37" s="117"/>
      <c r="N37" s="118"/>
    </row>
    <row r="38" spans="2:15" x14ac:dyDescent="0.25">
      <c r="B38" s="116" t="s">
        <v>85</v>
      </c>
      <c r="C38" s="117">
        <v>11531</v>
      </c>
      <c r="D38" s="118">
        <v>-0.36854498658342916</v>
      </c>
      <c r="E38" s="117">
        <v>11531</v>
      </c>
      <c r="F38" s="118">
        <f t="shared" si="5"/>
        <v>0</v>
      </c>
      <c r="G38" s="117">
        <v>20467</v>
      </c>
      <c r="H38" s="118">
        <f t="shared" si="5"/>
        <v>0.77495447055762723</v>
      </c>
      <c r="I38" s="117">
        <v>20391</v>
      </c>
      <c r="J38" s="118">
        <f t="shared" si="5"/>
        <v>-3.7132945717496257E-3</v>
      </c>
      <c r="K38" s="117">
        <v>20545</v>
      </c>
      <c r="L38" s="118">
        <f t="shared" si="5"/>
        <v>7.5523515276347819E-3</v>
      </c>
      <c r="M38" s="117"/>
      <c r="N38" s="118"/>
    </row>
    <row r="39" spans="2:15" x14ac:dyDescent="0.25">
      <c r="B39" s="116" t="s">
        <v>87</v>
      </c>
      <c r="C39" s="117">
        <v>4549</v>
      </c>
      <c r="D39" s="118">
        <v>-0.73217544892552255</v>
      </c>
      <c r="E39" s="117">
        <v>4549</v>
      </c>
      <c r="F39" s="118">
        <f t="shared" si="5"/>
        <v>0</v>
      </c>
      <c r="G39" s="117">
        <v>16918</v>
      </c>
      <c r="H39" s="118">
        <f t="shared" si="5"/>
        <v>2.719059133875577</v>
      </c>
      <c r="I39" s="117">
        <v>18135</v>
      </c>
      <c r="J39" s="118">
        <f t="shared" si="5"/>
        <v>7.1935216928715073E-2</v>
      </c>
      <c r="K39" s="117">
        <v>17254</v>
      </c>
      <c r="L39" s="118">
        <f t="shared" si="5"/>
        <v>-4.8580093741384056E-2</v>
      </c>
      <c r="M39" s="117"/>
      <c r="N39" s="118"/>
    </row>
    <row r="40" spans="2:15" x14ac:dyDescent="0.25">
      <c r="B40" s="116" t="s">
        <v>89</v>
      </c>
      <c r="C40" s="117">
        <v>5837</v>
      </c>
      <c r="D40" s="118">
        <v>-0.66283502772643255</v>
      </c>
      <c r="E40" s="117">
        <v>5837</v>
      </c>
      <c r="F40" s="118">
        <f t="shared" si="5"/>
        <v>0</v>
      </c>
      <c r="G40" s="117">
        <v>18718</v>
      </c>
      <c r="H40" s="118">
        <f t="shared" si="5"/>
        <v>2.2067843070070241</v>
      </c>
      <c r="I40" s="117">
        <v>20522</v>
      </c>
      <c r="J40" s="118">
        <f t="shared" si="5"/>
        <v>9.6377818142963978E-2</v>
      </c>
      <c r="K40" s="117">
        <v>22570</v>
      </c>
      <c r="L40" s="118">
        <f t="shared" si="5"/>
        <v>9.9795341584640873E-2</v>
      </c>
      <c r="M40" s="117"/>
      <c r="N40" s="118"/>
    </row>
    <row r="41" spans="2:15" x14ac:dyDescent="0.25">
      <c r="B41" s="116" t="s">
        <v>91</v>
      </c>
      <c r="C41" s="117">
        <v>4402</v>
      </c>
      <c r="D41" s="118">
        <v>-0.68262436914203317</v>
      </c>
      <c r="E41" s="117">
        <v>4402</v>
      </c>
      <c r="F41" s="118">
        <f t="shared" si="5"/>
        <v>0</v>
      </c>
      <c r="G41" s="117">
        <v>16558</v>
      </c>
      <c r="H41" s="118">
        <f t="shared" si="5"/>
        <v>2.761472058155384</v>
      </c>
      <c r="I41" s="117">
        <v>20019</v>
      </c>
      <c r="J41" s="118">
        <f t="shared" si="5"/>
        <v>0.2090228288440632</v>
      </c>
      <c r="K41" s="117">
        <v>18565</v>
      </c>
      <c r="L41" s="118">
        <f t="shared" si="5"/>
        <v>-7.263100054947802E-2</v>
      </c>
      <c r="M41" s="117"/>
      <c r="N41" s="118"/>
    </row>
    <row r="42" spans="2:15" x14ac:dyDescent="0.25">
      <c r="B42" s="116" t="s">
        <v>93</v>
      </c>
      <c r="C42" s="117">
        <v>5416</v>
      </c>
      <c r="D42" s="118">
        <v>-0.63651006711409397</v>
      </c>
      <c r="E42" s="117">
        <v>5416</v>
      </c>
      <c r="F42" s="118">
        <f t="shared" si="5"/>
        <v>0</v>
      </c>
      <c r="G42" s="117">
        <v>18747</v>
      </c>
      <c r="H42" s="118">
        <f t="shared" si="5"/>
        <v>2.4614106351550959</v>
      </c>
      <c r="I42" s="117">
        <v>19529</v>
      </c>
      <c r="J42" s="118">
        <f t="shared" si="5"/>
        <v>4.1713340801194931E-2</v>
      </c>
      <c r="K42" s="117">
        <v>18483</v>
      </c>
      <c r="L42" s="118">
        <f t="shared" si="5"/>
        <v>-5.356137026985508E-2</v>
      </c>
      <c r="M42" s="117"/>
      <c r="N42" s="118"/>
    </row>
    <row r="43" spans="2:15" ht="15.75" x14ac:dyDescent="0.25">
      <c r="B43" s="119" t="s">
        <v>30</v>
      </c>
      <c r="C43" s="120">
        <v>77095</v>
      </c>
      <c r="D43" s="121">
        <v>-0.57073336414305365</v>
      </c>
      <c r="E43" s="120">
        <v>77095</v>
      </c>
      <c r="F43" s="121">
        <f t="shared" si="5"/>
        <v>0</v>
      </c>
      <c r="G43" s="120">
        <v>211298</v>
      </c>
      <c r="H43" s="121">
        <f t="shared" si="5"/>
        <v>1.7407484272650624</v>
      </c>
      <c r="I43" s="120">
        <v>229046</v>
      </c>
      <c r="J43" s="121">
        <f t="shared" si="5"/>
        <v>8.3995115902658846E-2</v>
      </c>
      <c r="K43" s="120">
        <v>235930</v>
      </c>
      <c r="L43" s="121">
        <f t="shared" si="5"/>
        <v>3.0055098102564459E-2</v>
      </c>
      <c r="M43" s="120">
        <v>56793</v>
      </c>
      <c r="N43" s="121">
        <v>-6.2636165577342084E-2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72" t="s">
        <v>251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61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$C$7</f>
        <v>2020</v>
      </c>
      <c r="D51" s="297"/>
      <c r="E51" s="298">
        <f>$C$7</f>
        <v>2020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20/19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13232</v>
      </c>
      <c r="D53" s="118">
        <v>5.1243346309684634E-2</v>
      </c>
      <c r="E53" s="117">
        <v>13232</v>
      </c>
      <c r="F53" s="118">
        <f t="shared" ref="F53:L65" si="7">IFERROR(E53/C53-1,"-")</f>
        <v>0</v>
      </c>
      <c r="G53" s="117">
        <v>9227</v>
      </c>
      <c r="H53" s="118">
        <f t="shared" si="7"/>
        <v>-0.3026753325272068</v>
      </c>
      <c r="I53" s="117">
        <v>14935</v>
      </c>
      <c r="J53" s="118">
        <f t="shared" si="7"/>
        <v>0.61861926953506008</v>
      </c>
      <c r="K53" s="117">
        <v>14354</v>
      </c>
      <c r="L53" s="118">
        <f t="shared" si="7"/>
        <v>-3.8901908269166396E-2</v>
      </c>
      <c r="M53" s="117">
        <v>14208</v>
      </c>
      <c r="N53" s="118">
        <f t="shared" ref="N53:N55" si="8">IFERROR(M53/K53-1,"-")</f>
        <v>-1.0171380799777086E-2</v>
      </c>
    </row>
    <row r="54" spans="1:15" x14ac:dyDescent="0.25">
      <c r="A54" s="1">
        <v>2</v>
      </c>
      <c r="B54" s="116" t="s">
        <v>73</v>
      </c>
      <c r="C54" s="117">
        <v>14090</v>
      </c>
      <c r="D54" s="118">
        <v>0.21790993171406337</v>
      </c>
      <c r="E54" s="117">
        <v>14090</v>
      </c>
      <c r="F54" s="118">
        <f t="shared" si="7"/>
        <v>0</v>
      </c>
      <c r="G54" s="117">
        <v>13725</v>
      </c>
      <c r="H54" s="118">
        <f t="shared" si="7"/>
        <v>-2.5904897090134882E-2</v>
      </c>
      <c r="I54" s="117">
        <v>15417</v>
      </c>
      <c r="J54" s="118">
        <f t="shared" si="7"/>
        <v>0.12327868852459023</v>
      </c>
      <c r="K54" s="117">
        <v>15736</v>
      </c>
      <c r="L54" s="118">
        <f t="shared" si="7"/>
        <v>2.0691444509307821E-2</v>
      </c>
      <c r="M54" s="117">
        <v>15122</v>
      </c>
      <c r="N54" s="118">
        <f t="shared" si="8"/>
        <v>-3.9018810371123536E-2</v>
      </c>
    </row>
    <row r="55" spans="1:15" x14ac:dyDescent="0.25">
      <c r="A55" s="1">
        <v>3</v>
      </c>
      <c r="B55" s="116" t="s">
        <v>75</v>
      </c>
      <c r="C55" s="117">
        <v>5212</v>
      </c>
      <c r="D55" s="118">
        <v>-0.60198549064528439</v>
      </c>
      <c r="E55" s="117">
        <v>5212</v>
      </c>
      <c r="F55" s="118">
        <f t="shared" si="7"/>
        <v>0</v>
      </c>
      <c r="G55" s="117">
        <v>13764</v>
      </c>
      <c r="H55" s="118">
        <f t="shared" si="7"/>
        <v>1.6408288564850344</v>
      </c>
      <c r="I55" s="117">
        <v>13769</v>
      </c>
      <c r="J55" s="118">
        <f t="shared" si="7"/>
        <v>3.6326649229878605E-4</v>
      </c>
      <c r="K55" s="117">
        <v>17491</v>
      </c>
      <c r="L55" s="118">
        <f t="shared" si="7"/>
        <v>0.27031737962088753</v>
      </c>
      <c r="M55" s="117">
        <v>15694</v>
      </c>
      <c r="N55" s="118">
        <f t="shared" si="8"/>
        <v>-0.10273855125493114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0</v>
      </c>
      <c r="F56" s="118" t="str">
        <f t="shared" si="7"/>
        <v>-</v>
      </c>
      <c r="G56" s="117">
        <v>16004</v>
      </c>
      <c r="H56" s="118" t="str">
        <f t="shared" si="7"/>
        <v>-</v>
      </c>
      <c r="I56" s="117">
        <v>15420</v>
      </c>
      <c r="J56" s="118">
        <f t="shared" si="7"/>
        <v>-3.649087728067979E-2</v>
      </c>
      <c r="K56" s="117">
        <v>14826</v>
      </c>
      <c r="L56" s="118">
        <f t="shared" si="7"/>
        <v>-3.8521400778210091E-2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0</v>
      </c>
      <c r="F57" s="118" t="str">
        <f t="shared" si="7"/>
        <v>-</v>
      </c>
      <c r="G57" s="117">
        <v>13304</v>
      </c>
      <c r="H57" s="118" t="str">
        <f t="shared" si="7"/>
        <v>-</v>
      </c>
      <c r="I57" s="117">
        <v>14308</v>
      </c>
      <c r="J57" s="118">
        <f t="shared" si="7"/>
        <v>7.5466025255562341E-2</v>
      </c>
      <c r="K57" s="117">
        <v>15219</v>
      </c>
      <c r="L57" s="118">
        <f t="shared" si="7"/>
        <v>6.3670673748951634E-2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0</v>
      </c>
      <c r="F58" s="118" t="str">
        <f t="shared" si="7"/>
        <v>-</v>
      </c>
      <c r="G58" s="117">
        <v>11604</v>
      </c>
      <c r="H58" s="118" t="str">
        <f t="shared" si="7"/>
        <v>-</v>
      </c>
      <c r="I58" s="117">
        <v>13809</v>
      </c>
      <c r="J58" s="118">
        <f t="shared" si="7"/>
        <v>0.19002068252326776</v>
      </c>
      <c r="K58" s="117">
        <v>14680</v>
      </c>
      <c r="L58" s="118">
        <f t="shared" si="7"/>
        <v>6.3074806285755569E-2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0</v>
      </c>
      <c r="F59" s="118" t="str">
        <f t="shared" si="7"/>
        <v>-</v>
      </c>
      <c r="G59" s="117">
        <v>13798</v>
      </c>
      <c r="H59" s="118" t="str">
        <f t="shared" si="7"/>
        <v>-</v>
      </c>
      <c r="I59" s="117">
        <v>15626</v>
      </c>
      <c r="J59" s="118">
        <f t="shared" si="7"/>
        <v>0.13248296854616615</v>
      </c>
      <c r="K59" s="117">
        <v>15688</v>
      </c>
      <c r="L59" s="118">
        <f t="shared" si="7"/>
        <v>3.9677460642519868E-3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8422</v>
      </c>
      <c r="D60" s="118">
        <v>-0.44723024415857182</v>
      </c>
      <c r="E60" s="117">
        <v>8422</v>
      </c>
      <c r="F60" s="118">
        <f t="shared" si="7"/>
        <v>0</v>
      </c>
      <c r="G60" s="117">
        <v>15896</v>
      </c>
      <c r="H60" s="118">
        <f t="shared" si="7"/>
        <v>0.88743766326288287</v>
      </c>
      <c r="I60" s="117">
        <v>15580</v>
      </c>
      <c r="J60" s="118">
        <f t="shared" si="7"/>
        <v>-1.9879214896829422E-2</v>
      </c>
      <c r="K60" s="117">
        <v>15273</v>
      </c>
      <c r="L60" s="118">
        <f t="shared" si="7"/>
        <v>-1.9704749679075761E-2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0</v>
      </c>
      <c r="D61" s="118">
        <v>-1</v>
      </c>
      <c r="E61" s="117">
        <v>0</v>
      </c>
      <c r="F61" s="118" t="str">
        <f t="shared" si="7"/>
        <v>-</v>
      </c>
      <c r="G61" s="117">
        <v>12977</v>
      </c>
      <c r="H61" s="118" t="str">
        <f t="shared" si="7"/>
        <v>-</v>
      </c>
      <c r="I61" s="117">
        <v>14015</v>
      </c>
      <c r="J61" s="118">
        <f t="shared" si="7"/>
        <v>7.9987670493950835E-2</v>
      </c>
      <c r="K61" s="117">
        <v>12989</v>
      </c>
      <c r="L61" s="118">
        <f t="shared" si="7"/>
        <v>-7.3207277916518043E-2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0</v>
      </c>
      <c r="D62" s="118">
        <v>-1</v>
      </c>
      <c r="E62" s="117">
        <v>0</v>
      </c>
      <c r="F62" s="118" t="str">
        <f t="shared" si="7"/>
        <v>-</v>
      </c>
      <c r="G62" s="117">
        <v>14897</v>
      </c>
      <c r="H62" s="118" t="str">
        <f t="shared" si="7"/>
        <v>-</v>
      </c>
      <c r="I62" s="117">
        <v>15893</v>
      </c>
      <c r="J62" s="118">
        <f t="shared" si="7"/>
        <v>6.6859099147479339E-2</v>
      </c>
      <c r="K62" s="117">
        <v>17980</v>
      </c>
      <c r="L62" s="118">
        <f t="shared" si="7"/>
        <v>0.13131567356697915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0</v>
      </c>
      <c r="D63" s="118">
        <v>-1</v>
      </c>
      <c r="E63" s="117">
        <v>0</v>
      </c>
      <c r="F63" s="118" t="str">
        <f t="shared" si="7"/>
        <v>-</v>
      </c>
      <c r="G63" s="117">
        <v>13391</v>
      </c>
      <c r="H63" s="118" t="str">
        <f t="shared" si="7"/>
        <v>-</v>
      </c>
      <c r="I63" s="117">
        <v>15821</v>
      </c>
      <c r="J63" s="118">
        <f t="shared" si="7"/>
        <v>0.18146516316929273</v>
      </c>
      <c r="K63" s="117">
        <v>14412</v>
      </c>
      <c r="L63" s="118">
        <f t="shared" si="7"/>
        <v>-8.9058845837810541E-2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0</v>
      </c>
      <c r="D64" s="118">
        <v>-1</v>
      </c>
      <c r="E64" s="117">
        <v>0</v>
      </c>
      <c r="F64" s="118" t="str">
        <f t="shared" si="7"/>
        <v>-</v>
      </c>
      <c r="G64" s="117">
        <v>15326</v>
      </c>
      <c r="H64" s="118" t="str">
        <f t="shared" si="7"/>
        <v>-</v>
      </c>
      <c r="I64" s="117">
        <v>15445</v>
      </c>
      <c r="J64" s="118">
        <f t="shared" si="7"/>
        <v>7.7645830614641032E-3</v>
      </c>
      <c r="K64" s="117">
        <v>14687</v>
      </c>
      <c r="L64" s="118">
        <f t="shared" si="7"/>
        <v>-4.90773713175785E-2</v>
      </c>
      <c r="M64" s="117"/>
      <c r="N64" s="118"/>
    </row>
    <row r="65" spans="1:15" ht="15.75" x14ac:dyDescent="0.25">
      <c r="B65" s="119" t="s">
        <v>30</v>
      </c>
      <c r="C65" s="120">
        <v>0</v>
      </c>
      <c r="D65" s="121">
        <v>-1</v>
      </c>
      <c r="E65" s="120">
        <v>0</v>
      </c>
      <c r="F65" s="121" t="str">
        <f t="shared" si="7"/>
        <v>-</v>
      </c>
      <c r="G65" s="120">
        <v>163913</v>
      </c>
      <c r="H65" s="121" t="str">
        <f t="shared" si="7"/>
        <v>-</v>
      </c>
      <c r="I65" s="120">
        <v>180038</v>
      </c>
      <c r="J65" s="121">
        <f t="shared" si="7"/>
        <v>9.8375357659246099E-2</v>
      </c>
      <c r="K65" s="120">
        <v>183335</v>
      </c>
      <c r="L65" s="121">
        <f t="shared" si="7"/>
        <v>1.8312800630977843E-2</v>
      </c>
      <c r="M65" s="120">
        <v>45024</v>
      </c>
      <c r="N65" s="121">
        <v>-5.3739938210630278E-2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252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$C$7</f>
        <v>2020</v>
      </c>
      <c r="D73" s="297"/>
      <c r="E73" s="298">
        <f>$C$7</f>
        <v>2020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20/19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2747</v>
      </c>
      <c r="D75" s="118">
        <v>0.56346044393853156</v>
      </c>
      <c r="E75" s="117">
        <v>2747</v>
      </c>
      <c r="F75" s="118">
        <f t="shared" ref="F75:L87" si="9">IFERROR(E75/C75-1,"-")</f>
        <v>0</v>
      </c>
      <c r="G75" s="117">
        <v>2982</v>
      </c>
      <c r="H75" s="118">
        <f t="shared" si="9"/>
        <v>8.5547870404077075E-2</v>
      </c>
      <c r="I75" s="117">
        <v>3467</v>
      </c>
      <c r="J75" s="118">
        <f t="shared" si="9"/>
        <v>0.16264252179745142</v>
      </c>
      <c r="K75" s="117">
        <v>3928</v>
      </c>
      <c r="L75" s="118">
        <f t="shared" si="9"/>
        <v>0.13296798384770692</v>
      </c>
      <c r="M75" s="117">
        <v>3922</v>
      </c>
      <c r="N75" s="118">
        <f t="shared" ref="N75:N77" si="10">IFERROR(M75/K75-1,"-")</f>
        <v>-1.5274949083503575E-3</v>
      </c>
    </row>
    <row r="76" spans="1:15" x14ac:dyDescent="0.25">
      <c r="A76" s="1">
        <v>2</v>
      </c>
      <c r="B76" s="116" t="s">
        <v>73</v>
      </c>
      <c r="C76" s="117">
        <v>3048</v>
      </c>
      <c r="D76" s="118">
        <v>0.56387891226269882</v>
      </c>
      <c r="E76" s="117">
        <v>3048</v>
      </c>
      <c r="F76" s="118">
        <f t="shared" si="9"/>
        <v>0</v>
      </c>
      <c r="G76" s="117">
        <v>3975</v>
      </c>
      <c r="H76" s="118">
        <f t="shared" si="9"/>
        <v>0.30413385826771644</v>
      </c>
      <c r="I76" s="117">
        <v>3559</v>
      </c>
      <c r="J76" s="118">
        <f t="shared" si="9"/>
        <v>-0.10465408805031451</v>
      </c>
      <c r="K76" s="117">
        <v>4412</v>
      </c>
      <c r="L76" s="118">
        <f t="shared" si="9"/>
        <v>0.2396740657488059</v>
      </c>
      <c r="M76" s="117">
        <v>3940</v>
      </c>
      <c r="N76" s="118">
        <f t="shared" si="10"/>
        <v>-0.10698096101541255</v>
      </c>
    </row>
    <row r="77" spans="1:15" x14ac:dyDescent="0.25">
      <c r="A77" s="1">
        <v>3</v>
      </c>
      <c r="B77" s="116" t="s">
        <v>75</v>
      </c>
      <c r="C77" s="117">
        <v>958</v>
      </c>
      <c r="D77" s="118">
        <v>-0.59286017849553763</v>
      </c>
      <c r="E77" s="117">
        <v>958</v>
      </c>
      <c r="F77" s="118">
        <f t="shared" si="9"/>
        <v>0</v>
      </c>
      <c r="G77" s="117">
        <v>3997</v>
      </c>
      <c r="H77" s="118">
        <f t="shared" si="9"/>
        <v>3.1722338204592901</v>
      </c>
      <c r="I77" s="117">
        <v>3617</v>
      </c>
      <c r="J77" s="118">
        <f t="shared" si="9"/>
        <v>-9.5071303477608171E-2</v>
      </c>
      <c r="K77" s="117">
        <v>4667</v>
      </c>
      <c r="L77" s="118">
        <f t="shared" si="9"/>
        <v>0.29029582526956044</v>
      </c>
      <c r="M77" s="117">
        <v>3907</v>
      </c>
      <c r="N77" s="118">
        <f t="shared" si="10"/>
        <v>-0.16284551103492606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0</v>
      </c>
      <c r="F78" s="118" t="str">
        <f t="shared" si="9"/>
        <v>-</v>
      </c>
      <c r="G78" s="117">
        <v>3919</v>
      </c>
      <c r="H78" s="118" t="str">
        <f t="shared" si="9"/>
        <v>-</v>
      </c>
      <c r="I78" s="117">
        <v>3912</v>
      </c>
      <c r="J78" s="118">
        <f t="shared" si="9"/>
        <v>-1.7861699413115328E-3</v>
      </c>
      <c r="K78" s="117">
        <v>3662</v>
      </c>
      <c r="L78" s="118">
        <f t="shared" si="9"/>
        <v>-6.3905930470347649E-2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0</v>
      </c>
      <c r="F79" s="118" t="str">
        <f t="shared" si="9"/>
        <v>-</v>
      </c>
      <c r="G79" s="117">
        <v>4369</v>
      </c>
      <c r="H79" s="118" t="str">
        <f t="shared" si="9"/>
        <v>-</v>
      </c>
      <c r="I79" s="117">
        <v>4018</v>
      </c>
      <c r="J79" s="118">
        <f t="shared" si="9"/>
        <v>-8.0338750286106708E-2</v>
      </c>
      <c r="K79" s="117">
        <v>4417</v>
      </c>
      <c r="L79" s="118">
        <f t="shared" si="9"/>
        <v>9.9303135888501703E-2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0</v>
      </c>
      <c r="F80" s="118" t="str">
        <f t="shared" si="9"/>
        <v>-</v>
      </c>
      <c r="G80" s="117">
        <v>4277</v>
      </c>
      <c r="H80" s="118" t="str">
        <f t="shared" si="9"/>
        <v>-</v>
      </c>
      <c r="I80" s="117">
        <v>3974</v>
      </c>
      <c r="J80" s="118">
        <f t="shared" si="9"/>
        <v>-7.0844049567453826E-2</v>
      </c>
      <c r="K80" s="117">
        <v>4593</v>
      </c>
      <c r="L80" s="118">
        <f t="shared" si="9"/>
        <v>0.15576245596376448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0</v>
      </c>
      <c r="F81" s="118" t="str">
        <f t="shared" si="9"/>
        <v>-</v>
      </c>
      <c r="G81" s="117">
        <v>4945</v>
      </c>
      <c r="H81" s="118" t="str">
        <f t="shared" si="9"/>
        <v>-</v>
      </c>
      <c r="I81" s="117">
        <v>4619</v>
      </c>
      <c r="J81" s="118">
        <f t="shared" si="9"/>
        <v>-6.5925176946410535E-2</v>
      </c>
      <c r="K81" s="117">
        <v>4840</v>
      </c>
      <c r="L81" s="118">
        <f t="shared" si="9"/>
        <v>4.7845854080969863E-2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3109</v>
      </c>
      <c r="D82" s="118">
        <v>2.776859504132223E-2</v>
      </c>
      <c r="E82" s="117">
        <v>3109</v>
      </c>
      <c r="F82" s="118">
        <f t="shared" si="9"/>
        <v>0</v>
      </c>
      <c r="G82" s="117">
        <v>4571</v>
      </c>
      <c r="H82" s="118">
        <f t="shared" si="9"/>
        <v>0.47024766806046969</v>
      </c>
      <c r="I82" s="117">
        <v>4811</v>
      </c>
      <c r="J82" s="118">
        <f t="shared" si="9"/>
        <v>5.2504922336469084E-2</v>
      </c>
      <c r="K82" s="117">
        <v>5272</v>
      </c>
      <c r="L82" s="118">
        <f t="shared" si="9"/>
        <v>9.5822074412803993E-2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0</v>
      </c>
      <c r="D83" s="118">
        <v>-1</v>
      </c>
      <c r="E83" s="117">
        <v>0</v>
      </c>
      <c r="F83" s="118" t="str">
        <f t="shared" si="9"/>
        <v>-</v>
      </c>
      <c r="G83" s="117">
        <v>3941</v>
      </c>
      <c r="H83" s="118" t="str">
        <f t="shared" si="9"/>
        <v>-</v>
      </c>
      <c r="I83" s="117">
        <v>4120</v>
      </c>
      <c r="J83" s="118">
        <f t="shared" si="9"/>
        <v>4.5419944176604998E-2</v>
      </c>
      <c r="K83" s="117">
        <v>4265</v>
      </c>
      <c r="L83" s="118">
        <f t="shared" si="9"/>
        <v>3.5194174757281482E-2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0</v>
      </c>
      <c r="D84" s="118">
        <v>-1</v>
      </c>
      <c r="E84" s="117">
        <v>0</v>
      </c>
      <c r="F84" s="118" t="str">
        <f t="shared" si="9"/>
        <v>-</v>
      </c>
      <c r="G84" s="117">
        <v>3821</v>
      </c>
      <c r="H84" s="118" t="str">
        <f t="shared" si="9"/>
        <v>-</v>
      </c>
      <c r="I84" s="117">
        <v>4629</v>
      </c>
      <c r="J84" s="118">
        <f t="shared" si="9"/>
        <v>0.21146296780947393</v>
      </c>
      <c r="K84" s="117">
        <v>4590</v>
      </c>
      <c r="L84" s="118">
        <f t="shared" si="9"/>
        <v>-8.4251458198314477E-3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0</v>
      </c>
      <c r="D85" s="118">
        <v>-1</v>
      </c>
      <c r="E85" s="117">
        <v>0</v>
      </c>
      <c r="F85" s="118" t="str">
        <f t="shared" si="9"/>
        <v>-</v>
      </c>
      <c r="G85" s="117">
        <v>3167</v>
      </c>
      <c r="H85" s="118" t="str">
        <f t="shared" si="9"/>
        <v>-</v>
      </c>
      <c r="I85" s="117">
        <v>4198</v>
      </c>
      <c r="J85" s="118">
        <f t="shared" si="9"/>
        <v>0.32554467950742016</v>
      </c>
      <c r="K85" s="117">
        <v>4153</v>
      </c>
      <c r="L85" s="118">
        <f t="shared" si="9"/>
        <v>-1.0719390185802813E-2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0</v>
      </c>
      <c r="D86" s="118">
        <v>-1</v>
      </c>
      <c r="E86" s="117">
        <v>0</v>
      </c>
      <c r="F86" s="118" t="str">
        <f t="shared" si="9"/>
        <v>-</v>
      </c>
      <c r="G86" s="117">
        <v>3421</v>
      </c>
      <c r="H86" s="118" t="str">
        <f t="shared" si="9"/>
        <v>-</v>
      </c>
      <c r="I86" s="117">
        <v>4084</v>
      </c>
      <c r="J86" s="118">
        <f t="shared" si="9"/>
        <v>0.19380298158433207</v>
      </c>
      <c r="K86" s="117">
        <v>3796</v>
      </c>
      <c r="L86" s="118">
        <f t="shared" si="9"/>
        <v>-7.0519098922624868E-2</v>
      </c>
      <c r="M86" s="117"/>
      <c r="N86" s="118"/>
    </row>
    <row r="87" spans="1:15" ht="15.75" x14ac:dyDescent="0.25">
      <c r="B87" s="119" t="s">
        <v>30</v>
      </c>
      <c r="C87" s="120">
        <v>0</v>
      </c>
      <c r="D87" s="121">
        <v>-1</v>
      </c>
      <c r="E87" s="120">
        <v>0</v>
      </c>
      <c r="F87" s="121" t="str">
        <f t="shared" si="9"/>
        <v>-</v>
      </c>
      <c r="G87" s="120">
        <v>47385</v>
      </c>
      <c r="H87" s="121" t="str">
        <f t="shared" si="9"/>
        <v>-</v>
      </c>
      <c r="I87" s="120">
        <v>49008</v>
      </c>
      <c r="J87" s="121">
        <f t="shared" si="9"/>
        <v>3.4251345362456442E-2</v>
      </c>
      <c r="K87" s="120">
        <v>52595</v>
      </c>
      <c r="L87" s="121">
        <f t="shared" si="9"/>
        <v>7.3192131896833157E-2</v>
      </c>
      <c r="M87" s="120">
        <v>11769</v>
      </c>
      <c r="N87" s="121">
        <v>-9.517951872068886E-2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2" t="s">
        <v>253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4" t="s">
        <v>32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$C$7</f>
        <v>2020</v>
      </c>
      <c r="D95" s="297"/>
      <c r="E95" s="298">
        <f>$C$7</f>
        <v>2020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298"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20/19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5052</v>
      </c>
      <c r="D97" s="118">
        <v>-6.3750926612305414E-2</v>
      </c>
      <c r="E97" s="117">
        <v>5052</v>
      </c>
      <c r="F97" s="118">
        <f t="shared" ref="F97:L109" si="11">IFERROR(E97/C97-1,"-")</f>
        <v>0</v>
      </c>
      <c r="G97" s="117">
        <v>3389</v>
      </c>
      <c r="H97" s="118">
        <f t="shared" si="11"/>
        <v>-0.32917656373713378</v>
      </c>
      <c r="I97" s="117">
        <v>4088</v>
      </c>
      <c r="J97" s="118">
        <f t="shared" si="11"/>
        <v>0.20625553260548823</v>
      </c>
      <c r="K97" s="117">
        <v>4368</v>
      </c>
      <c r="L97" s="118">
        <f t="shared" si="11"/>
        <v>6.8493150684931559E-2</v>
      </c>
      <c r="M97" s="117">
        <v>4398</v>
      </c>
      <c r="N97" s="118">
        <f t="shared" ref="N97:N99" si="12">IFERROR(M97/K97-1,"-")</f>
        <v>6.8681318681318437E-3</v>
      </c>
    </row>
    <row r="98" spans="2:14" x14ac:dyDescent="0.25">
      <c r="B98" s="116" t="s">
        <v>73</v>
      </c>
      <c r="C98" s="117">
        <v>5265</v>
      </c>
      <c r="D98" s="118">
        <v>-7.7125328659070957E-2</v>
      </c>
      <c r="E98" s="117">
        <v>5265</v>
      </c>
      <c r="F98" s="118">
        <f t="shared" si="11"/>
        <v>0</v>
      </c>
      <c r="G98" s="117">
        <v>3966</v>
      </c>
      <c r="H98" s="118">
        <f t="shared" si="11"/>
        <v>-0.24672364672364677</v>
      </c>
      <c r="I98" s="117">
        <v>4110</v>
      </c>
      <c r="J98" s="118">
        <f t="shared" si="11"/>
        <v>3.6308623298033194E-2</v>
      </c>
      <c r="K98" s="117">
        <v>3773</v>
      </c>
      <c r="L98" s="118">
        <f t="shared" si="11"/>
        <v>-8.1995133819951382E-2</v>
      </c>
      <c r="M98" s="117">
        <v>4223</v>
      </c>
      <c r="N98" s="118">
        <f t="shared" si="12"/>
        <v>0.11926848661542544</v>
      </c>
    </row>
    <row r="99" spans="2:14" x14ac:dyDescent="0.25">
      <c r="B99" s="116" t="s">
        <v>75</v>
      </c>
      <c r="C99" s="117">
        <v>2695</v>
      </c>
      <c r="D99" s="118">
        <v>-0.58697318007662835</v>
      </c>
      <c r="E99" s="117">
        <v>2695</v>
      </c>
      <c r="F99" s="118">
        <f t="shared" si="11"/>
        <v>0</v>
      </c>
      <c r="G99" s="117">
        <v>4470</v>
      </c>
      <c r="H99" s="118">
        <f t="shared" si="11"/>
        <v>0.65862708719851581</v>
      </c>
      <c r="I99" s="117">
        <v>4303</v>
      </c>
      <c r="J99" s="118">
        <f t="shared" si="11"/>
        <v>-3.7360178970917257E-2</v>
      </c>
      <c r="K99" s="117">
        <v>5198</v>
      </c>
      <c r="L99" s="118">
        <f t="shared" si="11"/>
        <v>0.20799442249593314</v>
      </c>
      <c r="M99" s="117">
        <v>4453</v>
      </c>
      <c r="N99" s="118">
        <f t="shared" si="12"/>
        <v>-0.14332435552135436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0</v>
      </c>
      <c r="F100" s="118" t="str">
        <f t="shared" si="11"/>
        <v>-</v>
      </c>
      <c r="G100" s="117">
        <v>3971</v>
      </c>
      <c r="H100" s="118" t="str">
        <f t="shared" si="11"/>
        <v>-</v>
      </c>
      <c r="I100" s="117">
        <v>4152</v>
      </c>
      <c r="J100" s="118">
        <f t="shared" si="11"/>
        <v>4.5580458322840522E-2</v>
      </c>
      <c r="K100" s="117">
        <v>3717</v>
      </c>
      <c r="L100" s="118">
        <f t="shared" si="11"/>
        <v>-0.10476878612716767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0</v>
      </c>
      <c r="F101" s="118" t="str">
        <f t="shared" si="11"/>
        <v>-</v>
      </c>
      <c r="G101" s="117">
        <v>2578</v>
      </c>
      <c r="H101" s="118" t="str">
        <f t="shared" si="11"/>
        <v>-</v>
      </c>
      <c r="I101" s="117">
        <v>3221</v>
      </c>
      <c r="J101" s="118">
        <f t="shared" si="11"/>
        <v>0.24941815360744757</v>
      </c>
      <c r="K101" s="117">
        <v>3813</v>
      </c>
      <c r="L101" s="118">
        <f t="shared" si="11"/>
        <v>0.1837938528407328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0</v>
      </c>
      <c r="F102" s="118" t="str">
        <f t="shared" si="11"/>
        <v>-</v>
      </c>
      <c r="G102" s="117">
        <v>3005</v>
      </c>
      <c r="H102" s="118" t="str">
        <f t="shared" si="11"/>
        <v>-</v>
      </c>
      <c r="I102" s="117">
        <v>3282</v>
      </c>
      <c r="J102" s="118">
        <f t="shared" si="11"/>
        <v>9.2179700499168016E-2</v>
      </c>
      <c r="K102" s="117">
        <v>3568</v>
      </c>
      <c r="L102" s="118">
        <f t="shared" si="11"/>
        <v>8.7141986593540555E-2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0</v>
      </c>
      <c r="F103" s="118" t="str">
        <f t="shared" si="11"/>
        <v>-</v>
      </c>
      <c r="G103" s="117">
        <v>4368</v>
      </c>
      <c r="H103" s="118" t="str">
        <f t="shared" si="11"/>
        <v>-</v>
      </c>
      <c r="I103" s="117">
        <v>4031</v>
      </c>
      <c r="J103" s="118">
        <f t="shared" si="11"/>
        <v>-7.71520146520146E-2</v>
      </c>
      <c r="K103" s="117">
        <v>4365</v>
      </c>
      <c r="L103" s="118">
        <f t="shared" si="11"/>
        <v>8.2857851649714709E-2</v>
      </c>
      <c r="M103" s="117"/>
      <c r="N103" s="118"/>
    </row>
    <row r="104" spans="2:14" x14ac:dyDescent="0.25">
      <c r="B104" s="116" t="s">
        <v>85</v>
      </c>
      <c r="C104" s="117">
        <v>1764</v>
      </c>
      <c r="D104" s="118">
        <v>-0.72642679900744422</v>
      </c>
      <c r="E104" s="117">
        <v>1764</v>
      </c>
      <c r="F104" s="118">
        <f t="shared" si="11"/>
        <v>0</v>
      </c>
      <c r="G104" s="117">
        <v>4192</v>
      </c>
      <c r="H104" s="118">
        <f t="shared" si="11"/>
        <v>1.3764172335600908</v>
      </c>
      <c r="I104" s="117">
        <v>5104</v>
      </c>
      <c r="J104" s="118">
        <f t="shared" si="11"/>
        <v>0.21755725190839703</v>
      </c>
      <c r="K104" s="117">
        <v>4774</v>
      </c>
      <c r="L104" s="118">
        <f t="shared" si="11"/>
        <v>-6.4655172413793149E-2</v>
      </c>
      <c r="M104" s="117"/>
      <c r="N104" s="118"/>
    </row>
    <row r="105" spans="2:14" x14ac:dyDescent="0.25">
      <c r="B105" s="116" t="s">
        <v>87</v>
      </c>
      <c r="C105" s="117">
        <v>1176</v>
      </c>
      <c r="D105" s="118">
        <v>-0.77226955848179712</v>
      </c>
      <c r="E105" s="117">
        <v>1176</v>
      </c>
      <c r="F105" s="118">
        <f t="shared" si="11"/>
        <v>0</v>
      </c>
      <c r="G105" s="117">
        <v>3212</v>
      </c>
      <c r="H105" s="118">
        <f t="shared" si="11"/>
        <v>1.7312925170068025</v>
      </c>
      <c r="I105" s="117">
        <v>3971</v>
      </c>
      <c r="J105" s="118">
        <f t="shared" si="11"/>
        <v>0.23630136986301364</v>
      </c>
      <c r="K105" s="117">
        <v>3928</v>
      </c>
      <c r="L105" s="118">
        <f t="shared" si="11"/>
        <v>-1.0828506673381977E-2</v>
      </c>
      <c r="M105" s="117"/>
      <c r="N105" s="118"/>
    </row>
    <row r="106" spans="2:14" x14ac:dyDescent="0.25">
      <c r="B106" s="116" t="s">
        <v>89</v>
      </c>
      <c r="C106" s="117">
        <v>828</v>
      </c>
      <c r="D106" s="118">
        <v>-0.84920779457293749</v>
      </c>
      <c r="E106" s="117">
        <v>828</v>
      </c>
      <c r="F106" s="118">
        <f t="shared" si="11"/>
        <v>0</v>
      </c>
      <c r="G106" s="117">
        <v>3609</v>
      </c>
      <c r="H106" s="118">
        <f t="shared" si="11"/>
        <v>3.3586956521739131</v>
      </c>
      <c r="I106" s="117">
        <v>4485</v>
      </c>
      <c r="J106" s="118">
        <f t="shared" si="11"/>
        <v>0.24272651704073156</v>
      </c>
      <c r="K106" s="117">
        <v>4771</v>
      </c>
      <c r="L106" s="118">
        <f t="shared" si="11"/>
        <v>6.3768115942028913E-2</v>
      </c>
      <c r="M106" s="117"/>
      <c r="N106" s="118"/>
    </row>
    <row r="107" spans="2:14" x14ac:dyDescent="0.25">
      <c r="B107" s="116" t="s">
        <v>91</v>
      </c>
      <c r="C107" s="117">
        <v>526</v>
      </c>
      <c r="D107" s="118">
        <v>-0.90757336144790024</v>
      </c>
      <c r="E107" s="117">
        <v>526</v>
      </c>
      <c r="F107" s="118">
        <f t="shared" si="11"/>
        <v>0</v>
      </c>
      <c r="G107" s="117">
        <v>4521</v>
      </c>
      <c r="H107" s="118">
        <f t="shared" si="11"/>
        <v>7.5950570342205328</v>
      </c>
      <c r="I107" s="117">
        <v>4188</v>
      </c>
      <c r="J107" s="118">
        <f t="shared" si="11"/>
        <v>-7.3656270736562668E-2</v>
      </c>
      <c r="K107" s="117">
        <v>4798</v>
      </c>
      <c r="L107" s="118">
        <f t="shared" si="11"/>
        <v>0.14565425023877743</v>
      </c>
      <c r="M107" s="117"/>
      <c r="N107" s="118"/>
    </row>
    <row r="108" spans="2:14" x14ac:dyDescent="0.25">
      <c r="B108" s="116" t="s">
        <v>93</v>
      </c>
      <c r="C108" s="117">
        <v>845</v>
      </c>
      <c r="D108" s="118">
        <v>-0.86088244978597306</v>
      </c>
      <c r="E108" s="117">
        <v>845</v>
      </c>
      <c r="F108" s="118">
        <f t="shared" si="11"/>
        <v>0</v>
      </c>
      <c r="G108" s="117">
        <v>4538</v>
      </c>
      <c r="H108" s="118">
        <f t="shared" si="11"/>
        <v>4.3704142011834319</v>
      </c>
      <c r="I108" s="117">
        <v>4613</v>
      </c>
      <c r="J108" s="118">
        <f t="shared" si="11"/>
        <v>1.6527104451300234E-2</v>
      </c>
      <c r="K108" s="117">
        <v>4807</v>
      </c>
      <c r="L108" s="118">
        <f t="shared" si="11"/>
        <v>4.2055061781920644E-2</v>
      </c>
      <c r="M108" s="117"/>
      <c r="N108" s="118"/>
    </row>
    <row r="109" spans="2:14" ht="15.75" x14ac:dyDescent="0.25">
      <c r="B109" s="119" t="s">
        <v>30</v>
      </c>
      <c r="C109" s="120">
        <v>19586</v>
      </c>
      <c r="D109" s="121">
        <v>-0.72268395939230046</v>
      </c>
      <c r="E109" s="120">
        <v>19586</v>
      </c>
      <c r="F109" s="121">
        <f t="shared" si="11"/>
        <v>0</v>
      </c>
      <c r="G109" s="120">
        <v>45819</v>
      </c>
      <c r="H109" s="121">
        <f t="shared" si="11"/>
        <v>1.3393750638210968</v>
      </c>
      <c r="I109" s="120">
        <v>49548</v>
      </c>
      <c r="J109" s="121">
        <f t="shared" si="11"/>
        <v>8.1385451450271651E-2</v>
      </c>
      <c r="K109" s="120">
        <v>51880</v>
      </c>
      <c r="L109" s="121">
        <f t="shared" si="11"/>
        <v>4.7065471865665565E-2</v>
      </c>
      <c r="M109" s="120">
        <v>13074</v>
      </c>
      <c r="N109" s="121">
        <v>-1.9866556713396766E-2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CD981-E942-4329-BB48-F7E51B903AED}">
  <sheetPr>
    <tabColor theme="7" tint="0.79998168889431442"/>
  </sheetPr>
  <dimension ref="A4:E116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254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132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287810</v>
      </c>
      <c r="D8" s="118">
        <f t="shared" ref="D8:D10" si="0">C8/C9-1</f>
        <v>3.3080396562739978E-2</v>
      </c>
    </row>
    <row r="9" spans="1:5" x14ac:dyDescent="0.25">
      <c r="A9" s="1"/>
      <c r="B9" s="116">
        <v>2023</v>
      </c>
      <c r="C9" s="117">
        <v>278594</v>
      </c>
      <c r="D9" s="118">
        <f t="shared" si="0"/>
        <v>8.3530066078866927E-2</v>
      </c>
    </row>
    <row r="10" spans="1:5" x14ac:dyDescent="0.25">
      <c r="A10" s="1"/>
      <c r="B10" s="116">
        <v>2022</v>
      </c>
      <c r="C10" s="117">
        <v>257117</v>
      </c>
      <c r="D10" s="118">
        <f t="shared" si="0"/>
        <v>0.83202228777450027</v>
      </c>
    </row>
    <row r="11" spans="1:5" x14ac:dyDescent="0.25">
      <c r="A11" s="1"/>
      <c r="B11" s="116">
        <v>2021</v>
      </c>
      <c r="C11" s="117">
        <v>140346</v>
      </c>
      <c r="D11" s="118">
        <f>C11/C12-1</f>
        <v>0.45163992925186958</v>
      </c>
    </row>
    <row r="12" spans="1:5" x14ac:dyDescent="0.25">
      <c r="A12" s="1" t="s">
        <v>72</v>
      </c>
      <c r="B12" s="116">
        <v>2020</v>
      </c>
      <c r="C12" s="117">
        <v>96681</v>
      </c>
      <c r="D12" s="118">
        <f t="shared" ref="D12:D21" si="1">C12/C13-1</f>
        <v>-0.61362219451371569</v>
      </c>
    </row>
    <row r="13" spans="1:5" x14ac:dyDescent="0.25">
      <c r="A13" s="1" t="s">
        <v>74</v>
      </c>
      <c r="B13" s="116">
        <v>2019</v>
      </c>
      <c r="C13" s="117">
        <v>250224</v>
      </c>
      <c r="D13" s="118">
        <f t="shared" si="1"/>
        <v>-8.1504103836609998E-2</v>
      </c>
    </row>
    <row r="14" spans="1:5" x14ac:dyDescent="0.25">
      <c r="A14" s="1" t="s">
        <v>76</v>
      </c>
      <c r="B14" s="116">
        <v>2018</v>
      </c>
      <c r="C14" s="117">
        <v>272428</v>
      </c>
      <c r="D14" s="118">
        <f t="shared" si="1"/>
        <v>2.9455887965597727E-2</v>
      </c>
    </row>
    <row r="15" spans="1:5" x14ac:dyDescent="0.25">
      <c r="A15" s="1" t="s">
        <v>78</v>
      </c>
      <c r="B15" s="116">
        <v>2017</v>
      </c>
      <c r="C15" s="117">
        <v>264633</v>
      </c>
      <c r="D15" s="118">
        <f>C15/C16-1</f>
        <v>4.9452140083993346E-2</v>
      </c>
    </row>
    <row r="16" spans="1:5" x14ac:dyDescent="0.25">
      <c r="A16" s="1" t="s">
        <v>80</v>
      </c>
      <c r="B16" s="116">
        <v>2016</v>
      </c>
      <c r="C16" s="117">
        <v>252163</v>
      </c>
      <c r="D16" s="118">
        <f>C16/C17-1</f>
        <v>7.3198447421732649E-2</v>
      </c>
    </row>
    <row r="17" spans="1:5" x14ac:dyDescent="0.25">
      <c r="A17" s="1" t="s">
        <v>82</v>
      </c>
      <c r="B17" s="116">
        <v>2015</v>
      </c>
      <c r="C17" s="117">
        <v>234964</v>
      </c>
      <c r="D17" s="118">
        <f t="shared" si="1"/>
        <v>3.4199846826940883E-2</v>
      </c>
    </row>
    <row r="18" spans="1:5" x14ac:dyDescent="0.25">
      <c r="A18" s="1" t="s">
        <v>84</v>
      </c>
      <c r="B18" s="116">
        <v>2014</v>
      </c>
      <c r="C18" s="117">
        <v>227194</v>
      </c>
      <c r="D18" s="118">
        <f t="shared" si="1"/>
        <v>1.3806336456938961E-2</v>
      </c>
    </row>
    <row r="19" spans="1:5" x14ac:dyDescent="0.25">
      <c r="A19" s="1" t="s">
        <v>86</v>
      </c>
      <c r="B19" s="116">
        <v>2013</v>
      </c>
      <c r="C19" s="117">
        <v>224100</v>
      </c>
      <c r="D19" s="118">
        <f t="shared" si="1"/>
        <v>-3.5627143588706334E-2</v>
      </c>
    </row>
    <row r="20" spans="1:5" x14ac:dyDescent="0.25">
      <c r="A20" s="1" t="s">
        <v>88</v>
      </c>
      <c r="B20" s="116">
        <v>2012</v>
      </c>
      <c r="C20" s="117">
        <v>232379</v>
      </c>
      <c r="D20" s="118">
        <f>C20/C21-1</f>
        <v>-1.2686678138210894E-2</v>
      </c>
    </row>
    <row r="21" spans="1:5" x14ac:dyDescent="0.25">
      <c r="A21" s="1" t="s">
        <v>90</v>
      </c>
      <c r="B21" s="116">
        <v>2011</v>
      </c>
      <c r="C21" s="117">
        <v>235365</v>
      </c>
      <c r="D21" s="118">
        <f t="shared" si="1"/>
        <v>0.22836729155358859</v>
      </c>
    </row>
    <row r="22" spans="1:5" x14ac:dyDescent="0.25">
      <c r="A22" s="1" t="s">
        <v>92</v>
      </c>
      <c r="B22" s="116">
        <v>2010</v>
      </c>
      <c r="C22" s="117">
        <v>191608</v>
      </c>
      <c r="D22" s="118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2" t="s">
        <v>255</v>
      </c>
      <c r="C27" s="272"/>
      <c r="D27" s="272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3" t="s">
        <v>96</v>
      </c>
      <c r="C29" s="294" t="s">
        <v>137</v>
      </c>
      <c r="D29" s="295"/>
    </row>
    <row r="30" spans="1:5" ht="16.5" thickTop="1" thickBot="1" x14ac:dyDescent="0.3">
      <c r="B30" s="85"/>
      <c r="C30" s="113" t="s">
        <v>138</v>
      </c>
      <c r="D30" s="114" t="s">
        <v>139</v>
      </c>
    </row>
    <row r="31" spans="1:5" x14ac:dyDescent="0.25">
      <c r="B31" s="116">
        <v>2024</v>
      </c>
      <c r="C31" s="117">
        <v>235930</v>
      </c>
      <c r="D31" s="118">
        <f t="shared" ref="D31:D44" si="2">C31/C32-1</f>
        <v>3.0055098102564459E-2</v>
      </c>
    </row>
    <row r="32" spans="1:5" x14ac:dyDescent="0.25">
      <c r="B32" s="116">
        <v>2023</v>
      </c>
      <c r="C32" s="117">
        <v>229046</v>
      </c>
      <c r="D32" s="118">
        <f t="shared" si="2"/>
        <v>8.3995115902658846E-2</v>
      </c>
    </row>
    <row r="33" spans="2:4" x14ac:dyDescent="0.25">
      <c r="B33" s="116">
        <v>2022</v>
      </c>
      <c r="C33" s="117">
        <v>211298</v>
      </c>
      <c r="D33" s="118">
        <f t="shared" si="2"/>
        <v>0.81231666523715584</v>
      </c>
    </row>
    <row r="34" spans="2:4" x14ac:dyDescent="0.25">
      <c r="B34" s="116">
        <v>2021</v>
      </c>
      <c r="C34" s="117">
        <v>116590</v>
      </c>
      <c r="D34" s="118">
        <f t="shared" si="2"/>
        <v>0.51229003177897403</v>
      </c>
    </row>
    <row r="35" spans="2:4" x14ac:dyDescent="0.25">
      <c r="B35" s="116">
        <v>2020</v>
      </c>
      <c r="C35" s="117">
        <v>77095</v>
      </c>
      <c r="D35" s="118">
        <f t="shared" si="2"/>
        <v>-0.57073336414305365</v>
      </c>
    </row>
    <row r="36" spans="2:4" x14ac:dyDescent="0.25">
      <c r="B36" s="116">
        <v>2019</v>
      </c>
      <c r="C36" s="117">
        <v>179597</v>
      </c>
      <c r="D36" s="118">
        <f t="shared" si="2"/>
        <v>2.7295867295867193E-2</v>
      </c>
    </row>
    <row r="37" spans="2:4" x14ac:dyDescent="0.25">
      <c r="B37" s="116">
        <v>2018</v>
      </c>
      <c r="C37" s="117">
        <v>174825</v>
      </c>
      <c r="D37" s="118">
        <f t="shared" si="2"/>
        <v>2.4933752315737578E-2</v>
      </c>
    </row>
    <row r="38" spans="2:4" x14ac:dyDescent="0.25">
      <c r="B38" s="116">
        <v>2017</v>
      </c>
      <c r="C38" s="117">
        <v>170572</v>
      </c>
      <c r="D38" s="118">
        <f>C38/C39-1</f>
        <v>8.4186629460589746E-3</v>
      </c>
    </row>
    <row r="39" spans="2:4" x14ac:dyDescent="0.25">
      <c r="B39" s="116">
        <v>2016</v>
      </c>
      <c r="C39" s="117">
        <v>169148</v>
      </c>
      <c r="D39" s="118">
        <f>C39/C40-1</f>
        <v>4.1078976112456367E-3</v>
      </c>
    </row>
    <row r="40" spans="2:4" x14ac:dyDescent="0.25">
      <c r="B40" s="116">
        <v>2015</v>
      </c>
      <c r="C40" s="117">
        <v>168456</v>
      </c>
      <c r="D40" s="118">
        <f t="shared" si="2"/>
        <v>9.6496170120949909E-3</v>
      </c>
    </row>
    <row r="41" spans="2:4" x14ac:dyDescent="0.25">
      <c r="B41" s="116">
        <v>2014</v>
      </c>
      <c r="C41" s="117">
        <v>166846</v>
      </c>
      <c r="D41" s="118">
        <f t="shared" si="2"/>
        <v>2.8611941678739816E-2</v>
      </c>
    </row>
    <row r="42" spans="2:4" x14ac:dyDescent="0.25">
      <c r="B42" s="116">
        <v>2013</v>
      </c>
      <c r="C42" s="117">
        <v>162205</v>
      </c>
      <c r="D42" s="118">
        <f t="shared" si="2"/>
        <v>1.1356552545658261E-3</v>
      </c>
    </row>
    <row r="43" spans="2:4" x14ac:dyDescent="0.25">
      <c r="B43" s="116">
        <v>2012</v>
      </c>
      <c r="C43" s="117">
        <v>162021</v>
      </c>
      <c r="D43" s="118">
        <f>C43/C44-1</f>
        <v>5.1292532897298182E-2</v>
      </c>
    </row>
    <row r="44" spans="2:4" x14ac:dyDescent="0.25">
      <c r="B44" s="116">
        <v>2011</v>
      </c>
      <c r="C44" s="117">
        <v>154116</v>
      </c>
      <c r="D44" s="118">
        <f t="shared" si="2"/>
        <v>0.176655621554765</v>
      </c>
    </row>
    <row r="45" spans="2:4" x14ac:dyDescent="0.25">
      <c r="B45" s="116">
        <v>2010</v>
      </c>
      <c r="C45" s="117">
        <v>130978</v>
      </c>
      <c r="D45" s="118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2" t="s">
        <v>256</v>
      </c>
      <c r="C50" s="272"/>
      <c r="D50" s="272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4" t="s">
        <v>140</v>
      </c>
      <c r="D52" s="295"/>
    </row>
    <row r="53" spans="1:5" ht="16.5" thickTop="1" thickBot="1" x14ac:dyDescent="0.3">
      <c r="B53" s="85"/>
      <c r="C53" s="113" t="s">
        <v>138</v>
      </c>
      <c r="D53" s="114" t="s">
        <v>139</v>
      </c>
    </row>
    <row r="54" spans="1:5" x14ac:dyDescent="0.25">
      <c r="A54" s="1">
        <v>1</v>
      </c>
      <c r="B54" s="116">
        <v>2024</v>
      </c>
      <c r="C54" s="117">
        <v>183335</v>
      </c>
      <c r="D54" s="118">
        <f t="shared" ref="D54:D56" si="3">C54/C55-1</f>
        <v>1.8312800630977843E-2</v>
      </c>
    </row>
    <row r="55" spans="1:5" x14ac:dyDescent="0.25">
      <c r="A55" s="1"/>
      <c r="B55" s="116">
        <v>2023</v>
      </c>
      <c r="C55" s="117">
        <v>180038</v>
      </c>
      <c r="D55" s="118">
        <f t="shared" si="3"/>
        <v>9.8375357659246099E-2</v>
      </c>
    </row>
    <row r="56" spans="1:5" x14ac:dyDescent="0.25">
      <c r="A56" s="1"/>
      <c r="B56" s="116">
        <v>2022</v>
      </c>
      <c r="C56" s="117">
        <v>163913</v>
      </c>
      <c r="D56" s="118">
        <f t="shared" si="3"/>
        <v>0.8764438542465629</v>
      </c>
    </row>
    <row r="57" spans="1:5" x14ac:dyDescent="0.25">
      <c r="A57" s="1"/>
      <c r="B57" s="116">
        <v>2021</v>
      </c>
      <c r="C57" s="117">
        <v>87353</v>
      </c>
      <c r="D57" s="118" t="e">
        <f>C57/C58-1</f>
        <v>#DIV/0!</v>
      </c>
    </row>
    <row r="58" spans="1:5" x14ac:dyDescent="0.25">
      <c r="A58" s="1">
        <v>2</v>
      </c>
      <c r="B58" s="116">
        <v>2020</v>
      </c>
      <c r="C58" s="117">
        <v>0</v>
      </c>
      <c r="D58" s="118">
        <f t="shared" ref="D58:D67" si="4">C58/C59-1</f>
        <v>-1</v>
      </c>
    </row>
    <row r="59" spans="1:5" x14ac:dyDescent="0.25">
      <c r="A59" s="1">
        <v>3</v>
      </c>
      <c r="B59" s="116">
        <v>2019</v>
      </c>
      <c r="C59" s="117">
        <v>149743</v>
      </c>
      <c r="D59" s="118" t="e">
        <f t="shared" si="4"/>
        <v>#DIV/0!</v>
      </c>
    </row>
    <row r="60" spans="1:5" x14ac:dyDescent="0.25">
      <c r="A60" s="1">
        <v>4</v>
      </c>
      <c r="B60" s="116">
        <v>2018</v>
      </c>
      <c r="C60" s="117">
        <v>0</v>
      </c>
      <c r="D60" s="118" t="e">
        <f t="shared" si="4"/>
        <v>#DIV/0!</v>
      </c>
    </row>
    <row r="61" spans="1:5" x14ac:dyDescent="0.25">
      <c r="A61" s="1">
        <v>5</v>
      </c>
      <c r="B61" s="116">
        <v>2017</v>
      </c>
      <c r="C61" s="117">
        <v>0</v>
      </c>
      <c r="D61" s="118" t="e">
        <f>C61/C62-1</f>
        <v>#DIV/0!</v>
      </c>
    </row>
    <row r="62" spans="1:5" x14ac:dyDescent="0.25">
      <c r="A62" s="1">
        <v>6</v>
      </c>
      <c r="B62" s="116">
        <v>2016</v>
      </c>
      <c r="C62" s="117">
        <v>0</v>
      </c>
      <c r="D62" s="118" t="e">
        <f>C62/C63-1</f>
        <v>#DIV/0!</v>
      </c>
    </row>
    <row r="63" spans="1:5" x14ac:dyDescent="0.25">
      <c r="A63" s="1">
        <v>7</v>
      </c>
      <c r="B63" s="116">
        <v>2015</v>
      </c>
      <c r="C63" s="117">
        <v>0</v>
      </c>
      <c r="D63" s="118" t="e">
        <f t="shared" si="4"/>
        <v>#DIV/0!</v>
      </c>
    </row>
    <row r="64" spans="1:5" x14ac:dyDescent="0.25">
      <c r="A64" s="1">
        <v>8</v>
      </c>
      <c r="B64" s="116">
        <v>2014</v>
      </c>
      <c r="C64" s="117">
        <v>0</v>
      </c>
      <c r="D64" s="118" t="e">
        <f t="shared" si="4"/>
        <v>#DIV/0!</v>
      </c>
    </row>
    <row r="65" spans="1:5" x14ac:dyDescent="0.25">
      <c r="A65" s="1">
        <v>9</v>
      </c>
      <c r="B65" s="116">
        <v>2013</v>
      </c>
      <c r="C65" s="117">
        <v>0</v>
      </c>
      <c r="D65" s="118" t="e">
        <f t="shared" si="4"/>
        <v>#DIV/0!</v>
      </c>
    </row>
    <row r="66" spans="1:5" x14ac:dyDescent="0.25">
      <c r="A66" s="1">
        <v>10</v>
      </c>
      <c r="B66" s="116">
        <v>2012</v>
      </c>
      <c r="C66" s="117">
        <v>0</v>
      </c>
      <c r="D66" s="118" t="e">
        <f>C66/C67-1</f>
        <v>#DIV/0!</v>
      </c>
    </row>
    <row r="67" spans="1:5" x14ac:dyDescent="0.25">
      <c r="A67" s="1">
        <v>11</v>
      </c>
      <c r="B67" s="116">
        <v>2011</v>
      </c>
      <c r="C67" s="117">
        <v>0</v>
      </c>
      <c r="D67" s="118" t="e">
        <f t="shared" si="4"/>
        <v>#DIV/0!</v>
      </c>
    </row>
    <row r="68" spans="1:5" x14ac:dyDescent="0.25">
      <c r="A68" s="1">
        <v>12</v>
      </c>
      <c r="B68" s="116">
        <v>2010</v>
      </c>
      <c r="C68" s="117">
        <v>0</v>
      </c>
      <c r="D68" s="118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2" t="s">
        <v>141</v>
      </c>
      <c r="C73" s="272"/>
      <c r="D73" s="272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4" t="s">
        <v>142</v>
      </c>
      <c r="D75" s="295"/>
    </row>
    <row r="76" spans="1:5" ht="16.5" thickTop="1" thickBot="1" x14ac:dyDescent="0.3">
      <c r="B76" s="85"/>
      <c r="C76" s="113" t="s">
        <v>138</v>
      </c>
      <c r="D76" s="114" t="s">
        <v>139</v>
      </c>
    </row>
    <row r="77" spans="1:5" x14ac:dyDescent="0.25">
      <c r="A77" s="1">
        <v>1</v>
      </c>
      <c r="B77" s="116">
        <v>2024</v>
      </c>
      <c r="C77" s="117">
        <v>52595</v>
      </c>
      <c r="D77" s="118">
        <f t="shared" ref="D77:D83" si="5">C77/C78-1</f>
        <v>7.3192131896833157E-2</v>
      </c>
    </row>
    <row r="78" spans="1:5" x14ac:dyDescent="0.25">
      <c r="A78" s="1"/>
      <c r="B78" s="116">
        <v>2023</v>
      </c>
      <c r="C78" s="117">
        <v>49008</v>
      </c>
      <c r="D78" s="118">
        <f t="shared" si="5"/>
        <v>3.4251345362456442E-2</v>
      </c>
    </row>
    <row r="79" spans="1:5" x14ac:dyDescent="0.25">
      <c r="A79" s="1"/>
      <c r="B79" s="116">
        <v>2022</v>
      </c>
      <c r="C79" s="117">
        <v>47385</v>
      </c>
      <c r="D79" s="118">
        <f t="shared" si="5"/>
        <v>0.62072032014228551</v>
      </c>
    </row>
    <row r="80" spans="1:5" x14ac:dyDescent="0.25">
      <c r="A80" s="1"/>
      <c r="B80" s="116">
        <v>2021</v>
      </c>
      <c r="C80" s="117">
        <v>29237</v>
      </c>
      <c r="D80" s="118" t="e">
        <f t="shared" si="5"/>
        <v>#DIV/0!</v>
      </c>
    </row>
    <row r="81" spans="1:5" x14ac:dyDescent="0.25">
      <c r="A81" s="1">
        <v>2</v>
      </c>
      <c r="B81" s="116">
        <v>2020</v>
      </c>
      <c r="C81" s="117">
        <v>0</v>
      </c>
      <c r="D81" s="118">
        <f t="shared" si="5"/>
        <v>-1</v>
      </c>
    </row>
    <row r="82" spans="1:5" x14ac:dyDescent="0.25">
      <c r="A82" s="1">
        <v>3</v>
      </c>
      <c r="B82" s="116">
        <v>2019</v>
      </c>
      <c r="C82" s="117">
        <v>29854</v>
      </c>
      <c r="D82" s="118" t="e">
        <f t="shared" si="5"/>
        <v>#DIV/0!</v>
      </c>
    </row>
    <row r="83" spans="1:5" x14ac:dyDescent="0.25">
      <c r="A83" s="1">
        <v>4</v>
      </c>
      <c r="B83" s="116">
        <v>2018</v>
      </c>
      <c r="C83" s="117">
        <v>0</v>
      </c>
      <c r="D83" s="118" t="e">
        <f t="shared" si="5"/>
        <v>#DIV/0!</v>
      </c>
    </row>
    <row r="84" spans="1:5" x14ac:dyDescent="0.25">
      <c r="A84" s="1">
        <v>5</v>
      </c>
      <c r="B84" s="116">
        <v>2017</v>
      </c>
      <c r="C84" s="117">
        <v>0</v>
      </c>
      <c r="D84" s="118" t="e">
        <f>C84/C85-1</f>
        <v>#DIV/0!</v>
      </c>
    </row>
    <row r="85" spans="1:5" x14ac:dyDescent="0.25">
      <c r="A85" s="1">
        <v>6</v>
      </c>
      <c r="B85" s="116">
        <v>2016</v>
      </c>
      <c r="C85" s="117">
        <v>0</v>
      </c>
      <c r="D85" s="118" t="e">
        <f>C85/C86-1</f>
        <v>#DIV/0!</v>
      </c>
    </row>
    <row r="86" spans="1:5" x14ac:dyDescent="0.25">
      <c r="A86" s="1">
        <v>7</v>
      </c>
      <c r="B86" s="116">
        <v>2015</v>
      </c>
      <c r="C86" s="117">
        <v>0</v>
      </c>
      <c r="D86" s="118" t="e">
        <f t="shared" ref="D86:D88" si="6">C86/C87-1</f>
        <v>#DIV/0!</v>
      </c>
    </row>
    <row r="87" spans="1:5" x14ac:dyDescent="0.25">
      <c r="A87" s="1">
        <v>8</v>
      </c>
      <c r="B87" s="116">
        <v>2014</v>
      </c>
      <c r="C87" s="117">
        <v>0</v>
      </c>
      <c r="D87" s="118" t="e">
        <f t="shared" si="6"/>
        <v>#DIV/0!</v>
      </c>
    </row>
    <row r="88" spans="1:5" x14ac:dyDescent="0.25">
      <c r="A88" s="1">
        <v>9</v>
      </c>
      <c r="B88" s="116">
        <v>2013</v>
      </c>
      <c r="C88" s="117">
        <v>0</v>
      </c>
      <c r="D88" s="118" t="e">
        <f t="shared" si="6"/>
        <v>#DIV/0!</v>
      </c>
    </row>
    <row r="89" spans="1:5" x14ac:dyDescent="0.25">
      <c r="A89" s="1">
        <v>10</v>
      </c>
      <c r="B89" s="116">
        <v>2012</v>
      </c>
      <c r="C89" s="117">
        <v>0</v>
      </c>
      <c r="D89" s="118" t="e">
        <f>C89/C90-1</f>
        <v>#DIV/0!</v>
      </c>
    </row>
    <row r="90" spans="1:5" x14ac:dyDescent="0.25">
      <c r="A90" s="1">
        <v>11</v>
      </c>
      <c r="B90" s="116">
        <v>2011</v>
      </c>
      <c r="C90" s="117">
        <v>0</v>
      </c>
      <c r="D90" s="118" t="e">
        <f t="shared" ref="D90" si="7">C90/C91-1</f>
        <v>#DIV/0!</v>
      </c>
    </row>
    <row r="91" spans="1:5" x14ac:dyDescent="0.25">
      <c r="A91" s="1">
        <v>12</v>
      </c>
      <c r="B91" s="116">
        <v>2010</v>
      </c>
      <c r="C91" s="117">
        <v>0</v>
      </c>
      <c r="D91" s="118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72" t="s">
        <v>257</v>
      </c>
      <c r="C96" s="272"/>
      <c r="D96" s="272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3" t="s">
        <v>96</v>
      </c>
      <c r="C98" s="294" t="s">
        <v>32</v>
      </c>
      <c r="D98" s="295"/>
    </row>
    <row r="99" spans="2:5" ht="16.5" thickTop="1" thickBot="1" x14ac:dyDescent="0.3">
      <c r="B99" s="85"/>
      <c r="C99" s="113" t="s">
        <v>138</v>
      </c>
      <c r="D99" s="114" t="s">
        <v>139</v>
      </c>
    </row>
    <row r="100" spans="2:5" x14ac:dyDescent="0.25">
      <c r="B100" s="116">
        <v>2024</v>
      </c>
      <c r="C100" s="117">
        <v>51880</v>
      </c>
      <c r="D100" s="118">
        <f t="shared" ref="D100:D113" si="8">C100/C101-1</f>
        <v>4.7065471865665565E-2</v>
      </c>
    </row>
    <row r="101" spans="2:5" x14ac:dyDescent="0.25">
      <c r="B101" s="116">
        <v>2023</v>
      </c>
      <c r="C101" s="117">
        <v>49548</v>
      </c>
      <c r="D101" s="118">
        <f t="shared" si="8"/>
        <v>8.1385451450271651E-2</v>
      </c>
    </row>
    <row r="102" spans="2:5" x14ac:dyDescent="0.25">
      <c r="B102" s="116">
        <v>2022</v>
      </c>
      <c r="C102" s="117">
        <v>45819</v>
      </c>
      <c r="D102" s="118">
        <f t="shared" si="8"/>
        <v>0.92873379356794072</v>
      </c>
    </row>
    <row r="103" spans="2:5" x14ac:dyDescent="0.25">
      <c r="B103" s="116">
        <v>2021</v>
      </c>
      <c r="C103" s="117">
        <v>23756</v>
      </c>
      <c r="D103" s="118">
        <f t="shared" si="8"/>
        <v>0.21290717859695696</v>
      </c>
    </row>
    <row r="104" spans="2:5" x14ac:dyDescent="0.25">
      <c r="B104" s="116">
        <v>2020</v>
      </c>
      <c r="C104" s="117">
        <v>19586</v>
      </c>
      <c r="D104" s="118">
        <f t="shared" si="8"/>
        <v>-0.72268395939230046</v>
      </c>
    </row>
    <row r="105" spans="2:5" x14ac:dyDescent="0.25">
      <c r="B105" s="116">
        <v>2019</v>
      </c>
      <c r="C105" s="117">
        <v>70627</v>
      </c>
      <c r="D105" s="118">
        <f t="shared" si="8"/>
        <v>-0.27638494718400053</v>
      </c>
    </row>
    <row r="106" spans="2:5" x14ac:dyDescent="0.25">
      <c r="B106" s="116">
        <v>2018</v>
      </c>
      <c r="C106" s="117">
        <v>97603</v>
      </c>
      <c r="D106" s="118">
        <f t="shared" si="8"/>
        <v>3.7656414454449783E-2</v>
      </c>
    </row>
    <row r="107" spans="2:5" x14ac:dyDescent="0.25">
      <c r="B107" s="116">
        <v>2017</v>
      </c>
      <c r="C107" s="117">
        <v>94061</v>
      </c>
      <c r="D107" s="118">
        <f t="shared" si="8"/>
        <v>0.13306029030898037</v>
      </c>
    </row>
    <row r="108" spans="2:5" x14ac:dyDescent="0.25">
      <c r="B108" s="116">
        <v>2016</v>
      </c>
      <c r="C108" s="117">
        <v>83015</v>
      </c>
      <c r="D108" s="118">
        <f t="shared" si="8"/>
        <v>0.24819570577975592</v>
      </c>
    </row>
    <row r="109" spans="2:5" x14ac:dyDescent="0.25">
      <c r="B109" s="116">
        <v>2015</v>
      </c>
      <c r="C109" s="117">
        <v>66508</v>
      </c>
      <c r="D109" s="118">
        <f t="shared" si="8"/>
        <v>0.10207463379068082</v>
      </c>
    </row>
    <row r="110" spans="2:5" x14ac:dyDescent="0.25">
      <c r="B110" s="116">
        <v>2014</v>
      </c>
      <c r="C110" s="117">
        <v>60348</v>
      </c>
      <c r="D110" s="118">
        <f t="shared" si="8"/>
        <v>-2.4993941352290161E-2</v>
      </c>
    </row>
    <row r="111" spans="2:5" x14ac:dyDescent="0.25">
      <c r="B111" s="116">
        <v>2013</v>
      </c>
      <c r="C111" s="117">
        <v>61895</v>
      </c>
      <c r="D111" s="118">
        <f t="shared" si="8"/>
        <v>-0.12028482901731141</v>
      </c>
    </row>
    <row r="112" spans="2:5" x14ac:dyDescent="0.25">
      <c r="B112" s="116">
        <v>2012</v>
      </c>
      <c r="C112" s="117">
        <v>70358</v>
      </c>
      <c r="D112" s="118">
        <f t="shared" si="8"/>
        <v>-0.13404472670432865</v>
      </c>
    </row>
    <row r="113" spans="2:4" x14ac:dyDescent="0.25">
      <c r="B113" s="116">
        <v>2011</v>
      </c>
      <c r="C113" s="117">
        <v>81249</v>
      </c>
      <c r="D113" s="118">
        <f t="shared" si="8"/>
        <v>0.3400791687283522</v>
      </c>
    </row>
    <row r="114" spans="2:4" x14ac:dyDescent="0.25">
      <c r="B114" s="116">
        <v>2010</v>
      </c>
      <c r="C114" s="117">
        <v>60630</v>
      </c>
      <c r="D114" s="118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0F9FC-53C8-4D3B-9BC1-0AC89F7C4866}">
  <sheetPr>
    <tabColor theme="7" tint="0.79998168889431442"/>
  </sheetPr>
  <dimension ref="A1:V59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7"/>
      <c r="C2" s="127"/>
      <c r="D2" s="127"/>
      <c r="E2" s="127"/>
      <c r="F2" s="127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8" t="s">
        <v>258</v>
      </c>
      <c r="D5" s="128" t="s">
        <v>229</v>
      </c>
      <c r="E5" s="128" t="s">
        <v>230</v>
      </c>
      <c r="F5" s="128" t="s">
        <v>231</v>
      </c>
      <c r="G5" s="128" t="s">
        <v>232</v>
      </c>
      <c r="H5" s="128" t="s">
        <v>233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acumulado a marzo 2025</v>
      </c>
      <c r="L5" s="14" t="str">
        <f>CONCATENATE("cuota/ total municipio ",RIGHT(H5,2))</f>
        <v>cuota/ total municipio 25</v>
      </c>
      <c r="M5" s="13" t="s">
        <v>259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29" t="str">
        <f>CONCATENATE("var. ",RIGHT(R5,2),"/",RIGHT(Q5,2))</f>
        <v>var. 25/24</v>
      </c>
      <c r="T5" s="129" t="str">
        <f>CONCATENATE("dif. ",RIGHT(R5,2),"/",RIGHT(Q5,2))</f>
        <v>dif. 25/24</v>
      </c>
      <c r="U5" s="14" t="str">
        <f>CONCATENATE("cuota ",R5)</f>
        <v>cuota marzo 2025</v>
      </c>
      <c r="V5" s="130" t="str">
        <f>CONCATENATE("cuota/ total municipio ",RIGHT(R5,2))</f>
        <v>cuota/ total municipio 25</v>
      </c>
    </row>
    <row r="6" spans="1:22" ht="15.75" x14ac:dyDescent="0.25">
      <c r="B6" s="131" t="s">
        <v>43</v>
      </c>
      <c r="C6" s="132">
        <v>947316</v>
      </c>
      <c r="D6" s="132">
        <v>177350</v>
      </c>
      <c r="E6" s="132">
        <v>1016463</v>
      </c>
      <c r="F6" s="132">
        <v>1255136</v>
      </c>
      <c r="G6" s="132">
        <v>1350767</v>
      </c>
      <c r="H6" s="132">
        <v>1324994</v>
      </c>
      <c r="I6" s="133">
        <f>IFERROR(H6/G6-1,"-")</f>
        <v>-1.9080270690652101E-2</v>
      </c>
      <c r="J6" s="132">
        <f>IFERROR(H6-G6,"-")</f>
        <v>-25773</v>
      </c>
      <c r="K6" s="133">
        <f t="shared" ref="K6:K57" si="0">IFERROR(H6/$H$6,"-")</f>
        <v>1</v>
      </c>
      <c r="L6" s="134">
        <f>H6/H6</f>
        <v>1</v>
      </c>
      <c r="M6" s="132">
        <v>156456</v>
      </c>
      <c r="N6" s="132">
        <v>74197</v>
      </c>
      <c r="O6" s="132">
        <v>393667</v>
      </c>
      <c r="P6" s="132">
        <v>440377</v>
      </c>
      <c r="Q6" s="132">
        <v>489695</v>
      </c>
      <c r="R6" s="132">
        <v>468775</v>
      </c>
      <c r="S6" s="133">
        <f>IFERROR(R6/Q6-1,"-")</f>
        <v>-4.2720468863272076E-2</v>
      </c>
      <c r="T6" s="132">
        <f t="shared" ref="T6:T57" si="1">R6-Q6</f>
        <v>-20920</v>
      </c>
      <c r="U6" s="133">
        <f>IFERROR(P6/$P$6,"-")</f>
        <v>1</v>
      </c>
      <c r="V6" s="134">
        <f>IFERROR(R6/R6,"-")</f>
        <v>1</v>
      </c>
    </row>
    <row r="7" spans="1:22" ht="15.75" x14ac:dyDescent="0.25">
      <c r="B7" s="135" t="s">
        <v>60</v>
      </c>
      <c r="C7" s="136">
        <v>724591</v>
      </c>
      <c r="D7" s="136">
        <v>135887</v>
      </c>
      <c r="E7" s="136">
        <v>806783</v>
      </c>
      <c r="F7" s="136">
        <v>993506</v>
      </c>
      <c r="G7" s="136">
        <v>1059138</v>
      </c>
      <c r="H7" s="136">
        <v>1034824</v>
      </c>
      <c r="I7" s="137">
        <f t="shared" ref="I7:I57" si="2">IFERROR(H7/G7-1,"-")</f>
        <v>-2.2956404170183631E-2</v>
      </c>
      <c r="J7" s="136">
        <f t="shared" ref="J7:J57" si="3">IFERROR(H7-G7,"-")</f>
        <v>-24314</v>
      </c>
      <c r="K7" s="137">
        <f t="shared" si="0"/>
        <v>0.78100278189938976</v>
      </c>
      <c r="L7" s="137">
        <f>H7/H6</f>
        <v>0.78100278189938976</v>
      </c>
      <c r="M7" s="136">
        <v>119555</v>
      </c>
      <c r="N7" s="136">
        <v>56792</v>
      </c>
      <c r="O7" s="136">
        <v>315116</v>
      </c>
      <c r="P7" s="136">
        <v>343050</v>
      </c>
      <c r="Q7" s="136">
        <v>383028</v>
      </c>
      <c r="R7" s="136">
        <v>360181</v>
      </c>
      <c r="S7" s="137">
        <f t="shared" ref="S7:S57" si="4">IFERROR(R7/Q7-1,"-")</f>
        <v>-5.9648380797226341E-2</v>
      </c>
      <c r="T7" s="136">
        <f t="shared" si="1"/>
        <v>-22847</v>
      </c>
      <c r="U7" s="137">
        <f t="shared" ref="U7:U57" si="5">IFERROR(P7/$P$6,"-")</f>
        <v>0.77899163671127236</v>
      </c>
      <c r="V7" s="137">
        <f>IFERROR(R7/R6,"-")</f>
        <v>0.76834515492507072</v>
      </c>
    </row>
    <row r="8" spans="1:22" x14ac:dyDescent="0.25">
      <c r="B8" s="97" t="s">
        <v>140</v>
      </c>
      <c r="C8" s="52">
        <v>575900</v>
      </c>
      <c r="D8" s="52">
        <v>102018</v>
      </c>
      <c r="E8" s="52">
        <v>655252</v>
      </c>
      <c r="F8" s="52">
        <v>803269</v>
      </c>
      <c r="G8" s="52">
        <v>868183</v>
      </c>
      <c r="H8" s="52">
        <v>842527</v>
      </c>
      <c r="I8" s="98">
        <f t="shared" si="2"/>
        <v>-2.9551373385565016E-2</v>
      </c>
      <c r="J8" s="52">
        <f t="shared" si="3"/>
        <v>-25656</v>
      </c>
      <c r="K8" s="98">
        <f t="shared" si="0"/>
        <v>0.63587231338406058</v>
      </c>
      <c r="L8" s="98">
        <f>H8/H6</f>
        <v>0.63587231338406058</v>
      </c>
      <c r="M8" s="52">
        <v>93960</v>
      </c>
      <c r="N8" s="52">
        <v>42975</v>
      </c>
      <c r="O8" s="52">
        <v>251678</v>
      </c>
      <c r="P8" s="52">
        <v>274899</v>
      </c>
      <c r="Q8" s="52">
        <v>311716</v>
      </c>
      <c r="R8" s="52">
        <v>294244</v>
      </c>
      <c r="S8" s="98">
        <f t="shared" si="4"/>
        <v>-5.6051020800985563E-2</v>
      </c>
      <c r="T8" s="52">
        <f t="shared" si="1"/>
        <v>-17472</v>
      </c>
      <c r="U8" s="98">
        <f t="shared" si="5"/>
        <v>0.6242355981352341</v>
      </c>
      <c r="V8" s="98">
        <f>IFERROR(R8/R6,"-")</f>
        <v>0.62768705669030989</v>
      </c>
    </row>
    <row r="9" spans="1:22" x14ac:dyDescent="0.25">
      <c r="B9" s="97" t="s">
        <v>142</v>
      </c>
      <c r="C9" s="52">
        <v>148691</v>
      </c>
      <c r="D9" s="52">
        <v>33869</v>
      </c>
      <c r="E9" s="52">
        <v>151531</v>
      </c>
      <c r="F9" s="52">
        <v>190237</v>
      </c>
      <c r="G9" s="52">
        <v>190955</v>
      </c>
      <c r="H9" s="52">
        <v>192297</v>
      </c>
      <c r="I9" s="98">
        <f t="shared" si="2"/>
        <v>7.0278337828284521E-3</v>
      </c>
      <c r="J9" s="52">
        <f t="shared" si="3"/>
        <v>1342</v>
      </c>
      <c r="K9" s="98">
        <f t="shared" si="0"/>
        <v>0.14513046851532913</v>
      </c>
      <c r="L9" s="98">
        <f>H9/H6</f>
        <v>0.14513046851532913</v>
      </c>
      <c r="M9" s="52">
        <v>25595</v>
      </c>
      <c r="N9" s="52">
        <v>13817</v>
      </c>
      <c r="O9" s="52">
        <v>63438</v>
      </c>
      <c r="P9" s="52">
        <v>68151</v>
      </c>
      <c r="Q9" s="52">
        <v>71312</v>
      </c>
      <c r="R9" s="52">
        <v>65937</v>
      </c>
      <c r="S9" s="98">
        <f t="shared" si="4"/>
        <v>-7.5373008750280412E-2</v>
      </c>
      <c r="T9" s="52">
        <f t="shared" si="1"/>
        <v>-5375</v>
      </c>
      <c r="U9" s="98">
        <f t="shared" si="5"/>
        <v>0.15475603857603826</v>
      </c>
      <c r="V9" s="98">
        <f>IFERROR(R9/R6,"-")</f>
        <v>0.1406580982347608</v>
      </c>
    </row>
    <row r="10" spans="1:22" ht="16.5" thickBot="1" x14ac:dyDescent="0.3">
      <c r="B10" s="138" t="s">
        <v>63</v>
      </c>
      <c r="C10" s="139">
        <v>222725</v>
      </c>
      <c r="D10" s="139">
        <v>41463</v>
      </c>
      <c r="E10" s="139">
        <v>209680</v>
      </c>
      <c r="F10" s="139">
        <v>261630</v>
      </c>
      <c r="G10" s="139">
        <v>291629</v>
      </c>
      <c r="H10" s="139">
        <v>290170</v>
      </c>
      <c r="I10" s="140">
        <f t="shared" si="2"/>
        <v>-5.002931807193356E-3</v>
      </c>
      <c r="J10" s="139">
        <f t="shared" si="3"/>
        <v>-1459</v>
      </c>
      <c r="K10" s="140">
        <f t="shared" si="0"/>
        <v>0.21899721810061026</v>
      </c>
      <c r="L10" s="140">
        <f>H10/H6</f>
        <v>0.21899721810061026</v>
      </c>
      <c r="M10" s="139">
        <v>36901</v>
      </c>
      <c r="N10" s="139">
        <v>17405</v>
      </c>
      <c r="O10" s="139">
        <v>78551</v>
      </c>
      <c r="P10" s="139">
        <v>97327</v>
      </c>
      <c r="Q10" s="139">
        <v>106667</v>
      </c>
      <c r="R10" s="139">
        <v>108594</v>
      </c>
      <c r="S10" s="140">
        <f t="shared" si="4"/>
        <v>1.8065568545098332E-2</v>
      </c>
      <c r="T10" s="139">
        <f t="shared" si="1"/>
        <v>1927</v>
      </c>
      <c r="U10" s="140">
        <f t="shared" si="5"/>
        <v>0.22100836328872761</v>
      </c>
      <c r="V10" s="140">
        <f>IFERROR(R10/R6,"-")</f>
        <v>0.23165484507492934</v>
      </c>
    </row>
    <row r="11" spans="1:22" ht="15.75" x14ac:dyDescent="0.25">
      <c r="A11" s="141">
        <f>G11/$G$11</f>
        <v>1</v>
      </c>
      <c r="B11" s="131" t="s">
        <v>44</v>
      </c>
      <c r="C11" s="132">
        <v>344170</v>
      </c>
      <c r="D11" s="132">
        <v>59505</v>
      </c>
      <c r="E11" s="132">
        <v>371149</v>
      </c>
      <c r="F11" s="132">
        <v>440745</v>
      </c>
      <c r="G11" s="132">
        <v>481439</v>
      </c>
      <c r="H11" s="132">
        <v>452899</v>
      </c>
      <c r="I11" s="133">
        <f t="shared" si="2"/>
        <v>-5.9280614989645652E-2</v>
      </c>
      <c r="J11" s="132">
        <f t="shared" si="3"/>
        <v>-28540</v>
      </c>
      <c r="K11" s="133">
        <f t="shared" si="0"/>
        <v>0.34181211386617599</v>
      </c>
      <c r="L11" s="134">
        <f>H11/H11</f>
        <v>1</v>
      </c>
      <c r="M11" s="132">
        <v>57720</v>
      </c>
      <c r="N11" s="132">
        <v>24976</v>
      </c>
      <c r="O11" s="132">
        <v>140303</v>
      </c>
      <c r="P11" s="132">
        <v>154113</v>
      </c>
      <c r="Q11" s="132">
        <v>175927</v>
      </c>
      <c r="R11" s="132">
        <v>158958</v>
      </c>
      <c r="S11" s="133">
        <f t="shared" si="4"/>
        <v>-9.6454779539240754E-2</v>
      </c>
      <c r="T11" s="132">
        <f t="shared" si="1"/>
        <v>-16969</v>
      </c>
      <c r="U11" s="133">
        <f t="shared" si="5"/>
        <v>0.34995696868819215</v>
      </c>
      <c r="V11" s="134">
        <f>IFERROR(R11/R11,"-")</f>
        <v>1</v>
      </c>
    </row>
    <row r="12" spans="1:22" ht="15.75" x14ac:dyDescent="0.25">
      <c r="A12" s="141">
        <f>G12/$G$11</f>
        <v>0.8082249256915206</v>
      </c>
      <c r="B12" s="135" t="s">
        <v>60</v>
      </c>
      <c r="C12" s="136">
        <v>279824</v>
      </c>
      <c r="D12" s="136">
        <v>47481</v>
      </c>
      <c r="E12" s="136">
        <v>323239</v>
      </c>
      <c r="F12" s="136">
        <v>361232</v>
      </c>
      <c r="G12" s="136">
        <v>389111</v>
      </c>
      <c r="H12" s="136">
        <v>363037</v>
      </c>
      <c r="I12" s="137">
        <f t="shared" si="2"/>
        <v>-6.7009156770176159E-2</v>
      </c>
      <c r="J12" s="136">
        <f t="shared" si="3"/>
        <v>-26074</v>
      </c>
      <c r="K12" s="137">
        <f t="shared" si="0"/>
        <v>0.27399142939515198</v>
      </c>
      <c r="L12" s="137">
        <f>H12/H11</f>
        <v>0.80158490082777833</v>
      </c>
      <c r="M12" s="136">
        <v>47798</v>
      </c>
      <c r="N12" s="136">
        <v>19839</v>
      </c>
      <c r="O12" s="136">
        <v>123375</v>
      </c>
      <c r="P12" s="136">
        <v>124592</v>
      </c>
      <c r="Q12" s="136">
        <v>142017</v>
      </c>
      <c r="R12" s="136">
        <v>126185</v>
      </c>
      <c r="S12" s="137">
        <f t="shared" si="4"/>
        <v>-0.11147961159579489</v>
      </c>
      <c r="T12" s="136">
        <f t="shared" si="1"/>
        <v>-15832</v>
      </c>
      <c r="U12" s="137">
        <f t="shared" si="5"/>
        <v>0.28292122431462136</v>
      </c>
      <c r="V12" s="137">
        <f>IFERROR(R12/R11,"-")</f>
        <v>0.79382604209917085</v>
      </c>
    </row>
    <row r="13" spans="1:22" x14ac:dyDescent="0.25">
      <c r="A13" s="141">
        <f>G13/$G$11</f>
        <v>0.72751272746910822</v>
      </c>
      <c r="B13" s="97" t="s">
        <v>140</v>
      </c>
      <c r="C13" s="52">
        <v>243977</v>
      </c>
      <c r="D13" s="52">
        <v>46039</v>
      </c>
      <c r="E13" s="52">
        <v>288183</v>
      </c>
      <c r="F13" s="52">
        <v>320115</v>
      </c>
      <c r="G13" s="52">
        <v>350253</v>
      </c>
      <c r="H13" s="52">
        <v>324741</v>
      </c>
      <c r="I13" s="98">
        <f t="shared" si="2"/>
        <v>-7.2838776541528594E-2</v>
      </c>
      <c r="J13" s="52">
        <f t="shared" si="3"/>
        <v>-25512</v>
      </c>
      <c r="K13" s="98">
        <f t="shared" si="0"/>
        <v>0.24508865700523927</v>
      </c>
      <c r="L13" s="98">
        <f>H13/H11</f>
        <v>0.71702741670880266</v>
      </c>
      <c r="M13" s="52">
        <v>41066</v>
      </c>
      <c r="N13" s="52">
        <v>19532</v>
      </c>
      <c r="O13" s="52">
        <v>109531</v>
      </c>
      <c r="P13" s="52">
        <v>110890</v>
      </c>
      <c r="Q13" s="52">
        <v>127256</v>
      </c>
      <c r="R13" s="52">
        <v>112571</v>
      </c>
      <c r="S13" s="98">
        <f t="shared" si="4"/>
        <v>-0.11539730936065884</v>
      </c>
      <c r="T13" s="52">
        <f t="shared" si="1"/>
        <v>-14685</v>
      </c>
      <c r="U13" s="98">
        <f t="shared" si="5"/>
        <v>0.25180697447868533</v>
      </c>
      <c r="V13" s="98">
        <f>IFERROR(R13/R11,"-")</f>
        <v>0.70818077731224605</v>
      </c>
    </row>
    <row r="14" spans="1:22" x14ac:dyDescent="0.25">
      <c r="A14" s="141">
        <f>G14/$G$11</f>
        <v>8.0712198222412393E-2</v>
      </c>
      <c r="B14" s="97" t="s">
        <v>142</v>
      </c>
      <c r="C14" s="52">
        <v>35847</v>
      </c>
      <c r="D14" s="52">
        <v>1442</v>
      </c>
      <c r="E14" s="52">
        <v>35056</v>
      </c>
      <c r="F14" s="52">
        <v>41117</v>
      </c>
      <c r="G14" s="52">
        <v>38858</v>
      </c>
      <c r="H14" s="52">
        <v>38296</v>
      </c>
      <c r="I14" s="98">
        <f t="shared" si="2"/>
        <v>-1.4462916259200154E-2</v>
      </c>
      <c r="J14" s="52">
        <f t="shared" si="3"/>
        <v>-562</v>
      </c>
      <c r="K14" s="98">
        <f t="shared" si="0"/>
        <v>2.890277238991271E-2</v>
      </c>
      <c r="L14" s="98">
        <f>H14/H11</f>
        <v>8.4557484118975748E-2</v>
      </c>
      <c r="M14" s="52">
        <v>6732</v>
      </c>
      <c r="N14" s="52">
        <v>307</v>
      </c>
      <c r="O14" s="52">
        <v>13844</v>
      </c>
      <c r="P14" s="52">
        <v>13702</v>
      </c>
      <c r="Q14" s="52">
        <v>14761</v>
      </c>
      <c r="R14" s="52">
        <v>13614</v>
      </c>
      <c r="S14" s="98">
        <f t="shared" si="4"/>
        <v>-7.7704762549962725E-2</v>
      </c>
      <c r="T14" s="52">
        <f t="shared" si="1"/>
        <v>-1147</v>
      </c>
      <c r="U14" s="98">
        <f t="shared" si="5"/>
        <v>3.1114249835936029E-2</v>
      </c>
      <c r="V14" s="98">
        <f>IFERROR(R14/R11,"-")</f>
        <v>8.5645264786924843E-2</v>
      </c>
    </row>
    <row r="15" spans="1:22" ht="16.5" thickBot="1" x14ac:dyDescent="0.3">
      <c r="A15" s="141">
        <f>G15/$G$11</f>
        <v>0.19177507430847937</v>
      </c>
      <c r="B15" s="138" t="s">
        <v>63</v>
      </c>
      <c r="C15" s="139">
        <v>64346</v>
      </c>
      <c r="D15" s="139">
        <v>12024</v>
      </c>
      <c r="E15" s="139">
        <v>47910</v>
      </c>
      <c r="F15" s="139">
        <v>79513</v>
      </c>
      <c r="G15" s="139">
        <v>92328</v>
      </c>
      <c r="H15" s="139">
        <v>89862</v>
      </c>
      <c r="I15" s="140">
        <f t="shared" si="2"/>
        <v>-2.6709123992721628E-2</v>
      </c>
      <c r="J15" s="139">
        <f t="shared" si="3"/>
        <v>-2466</v>
      </c>
      <c r="K15" s="140">
        <f t="shared" si="0"/>
        <v>6.7820684471024018E-2</v>
      </c>
      <c r="L15" s="140">
        <f>H15/H11</f>
        <v>0.19841509917222161</v>
      </c>
      <c r="M15" s="139">
        <v>9922</v>
      </c>
      <c r="N15" s="139">
        <v>5137</v>
      </c>
      <c r="O15" s="139">
        <v>16928</v>
      </c>
      <c r="P15" s="139">
        <v>29521</v>
      </c>
      <c r="Q15" s="139">
        <v>33910</v>
      </c>
      <c r="R15" s="139">
        <v>32773</v>
      </c>
      <c r="S15" s="140">
        <f t="shared" si="4"/>
        <v>-3.3529932173400168E-2</v>
      </c>
      <c r="T15" s="139">
        <f t="shared" si="1"/>
        <v>-1137</v>
      </c>
      <c r="U15" s="140">
        <f t="shared" si="5"/>
        <v>6.7035744373570821E-2</v>
      </c>
      <c r="V15" s="140">
        <f>IFERROR(R15/R11,"-")</f>
        <v>0.20617395790082915</v>
      </c>
    </row>
    <row r="16" spans="1:22" ht="15.75" x14ac:dyDescent="0.25">
      <c r="A16" s="79"/>
      <c r="B16" s="131" t="s">
        <v>45</v>
      </c>
      <c r="C16" s="132">
        <v>249277</v>
      </c>
      <c r="D16" s="132">
        <v>31048</v>
      </c>
      <c r="E16" s="132">
        <v>265756</v>
      </c>
      <c r="F16" s="132">
        <v>318583</v>
      </c>
      <c r="G16" s="132">
        <v>337344</v>
      </c>
      <c r="H16" s="132">
        <v>346975</v>
      </c>
      <c r="I16" s="133">
        <f t="shared" si="2"/>
        <v>2.8549492506165786E-2</v>
      </c>
      <c r="J16" s="132">
        <f t="shared" si="3"/>
        <v>9631</v>
      </c>
      <c r="K16" s="133">
        <f t="shared" si="0"/>
        <v>0.26186911035068838</v>
      </c>
      <c r="L16" s="134">
        <f>H16/H16</f>
        <v>1</v>
      </c>
      <c r="M16" s="132">
        <v>41200</v>
      </c>
      <c r="N16" s="132">
        <v>12907</v>
      </c>
      <c r="O16" s="132">
        <v>104660</v>
      </c>
      <c r="P16" s="132">
        <v>114283</v>
      </c>
      <c r="Q16" s="132">
        <v>122937</v>
      </c>
      <c r="R16" s="132">
        <v>123198</v>
      </c>
      <c r="S16" s="133">
        <f t="shared" si="4"/>
        <v>2.1230386295418846E-3</v>
      </c>
      <c r="T16" s="132">
        <f t="shared" si="1"/>
        <v>261</v>
      </c>
      <c r="U16" s="133">
        <f t="shared" si="5"/>
        <v>0.25951173653483267</v>
      </c>
      <c r="V16" s="134">
        <f>IFERROR(R16/R16,"-")</f>
        <v>1</v>
      </c>
    </row>
    <row r="17" spans="2:22" ht="15.75" x14ac:dyDescent="0.25">
      <c r="B17" s="135" t="s">
        <v>60</v>
      </c>
      <c r="C17" s="136">
        <v>147106</v>
      </c>
      <c r="D17" s="136">
        <v>9023</v>
      </c>
      <c r="E17" s="136">
        <v>151988</v>
      </c>
      <c r="F17" s="136">
        <v>192740</v>
      </c>
      <c r="G17" s="136">
        <v>205714</v>
      </c>
      <c r="H17" s="136">
        <v>217044</v>
      </c>
      <c r="I17" s="137">
        <f t="shared" si="2"/>
        <v>5.50764653839797E-2</v>
      </c>
      <c r="J17" s="136">
        <f t="shared" si="3"/>
        <v>11330</v>
      </c>
      <c r="K17" s="137">
        <f t="shared" si="0"/>
        <v>0.16380753422279648</v>
      </c>
      <c r="L17" s="137">
        <f>H17/H16</f>
        <v>0.62553209885438432</v>
      </c>
      <c r="M17" s="136">
        <v>24047</v>
      </c>
      <c r="N17" s="136">
        <v>3905</v>
      </c>
      <c r="O17" s="136">
        <v>60604</v>
      </c>
      <c r="P17" s="136">
        <v>67669</v>
      </c>
      <c r="Q17" s="136">
        <v>75940</v>
      </c>
      <c r="R17" s="136">
        <v>74634</v>
      </c>
      <c r="S17" s="137">
        <f t="shared" si="4"/>
        <v>-1.7197787727152969E-2</v>
      </c>
      <c r="T17" s="136">
        <f t="shared" si="1"/>
        <v>-1306</v>
      </c>
      <c r="U17" s="137">
        <f t="shared" si="5"/>
        <v>0.15366152183242995</v>
      </c>
      <c r="V17" s="137">
        <f>IFERROR(R17/R16,"-")</f>
        <v>0.60580528904690012</v>
      </c>
    </row>
    <row r="18" spans="2:22" x14ac:dyDescent="0.25">
      <c r="B18" s="97" t="s">
        <v>140</v>
      </c>
      <c r="C18" s="52">
        <v>107490</v>
      </c>
      <c r="D18" s="52">
        <v>7546</v>
      </c>
      <c r="E18" s="52">
        <v>116535</v>
      </c>
      <c r="F18" s="52">
        <v>142792</v>
      </c>
      <c r="G18" s="52">
        <v>156369</v>
      </c>
      <c r="H18" s="52">
        <v>165684</v>
      </c>
      <c r="I18" s="98">
        <f t="shared" si="2"/>
        <v>5.9570631007424657E-2</v>
      </c>
      <c r="J18" s="52">
        <f t="shared" si="3"/>
        <v>9315</v>
      </c>
      <c r="K18" s="98">
        <f t="shared" si="0"/>
        <v>0.12504509454382434</v>
      </c>
      <c r="L18" s="98">
        <f>H18/H16</f>
        <v>0.47750990705382235</v>
      </c>
      <c r="M18" s="52">
        <v>16834</v>
      </c>
      <c r="N18" s="52">
        <v>3374</v>
      </c>
      <c r="O18" s="52">
        <v>44785</v>
      </c>
      <c r="P18" s="52">
        <v>48639</v>
      </c>
      <c r="Q18" s="52">
        <v>55860</v>
      </c>
      <c r="R18" s="52">
        <v>58113</v>
      </c>
      <c r="S18" s="98">
        <f t="shared" si="4"/>
        <v>4.0332975295381379E-2</v>
      </c>
      <c r="T18" s="52">
        <f t="shared" si="1"/>
        <v>2253</v>
      </c>
      <c r="U18" s="98">
        <f t="shared" si="5"/>
        <v>0.11044854749453309</v>
      </c>
      <c r="V18" s="98">
        <f>IFERROR(R18/R16,"-")</f>
        <v>0.47170408610529391</v>
      </c>
    </row>
    <row r="19" spans="2:22" x14ac:dyDescent="0.25">
      <c r="B19" s="97" t="s">
        <v>142</v>
      </c>
      <c r="C19" s="52">
        <v>39616</v>
      </c>
      <c r="D19" s="52">
        <v>1477</v>
      </c>
      <c r="E19" s="52">
        <v>35453</v>
      </c>
      <c r="F19" s="52">
        <v>49948</v>
      </c>
      <c r="G19" s="52">
        <v>49345</v>
      </c>
      <c r="H19" s="52">
        <v>51360</v>
      </c>
      <c r="I19" s="98">
        <f t="shared" si="2"/>
        <v>4.083493768365587E-2</v>
      </c>
      <c r="J19" s="52">
        <f t="shared" si="3"/>
        <v>2015</v>
      </c>
      <c r="K19" s="98">
        <f t="shared" si="0"/>
        <v>3.8762439678972131E-2</v>
      </c>
      <c r="L19" s="98">
        <f>H19/H16</f>
        <v>0.148022191800562</v>
      </c>
      <c r="M19" s="52">
        <v>7213</v>
      </c>
      <c r="N19" s="52">
        <v>531</v>
      </c>
      <c r="O19" s="52">
        <v>15819</v>
      </c>
      <c r="P19" s="52">
        <v>19030</v>
      </c>
      <c r="Q19" s="52">
        <v>20080</v>
      </c>
      <c r="R19" s="52">
        <v>16521</v>
      </c>
      <c r="S19" s="98">
        <f t="shared" si="4"/>
        <v>-0.17724103585657369</v>
      </c>
      <c r="T19" s="52">
        <f t="shared" si="1"/>
        <v>-3559</v>
      </c>
      <c r="U19" s="98">
        <f t="shared" si="5"/>
        <v>4.3212974337896851E-2</v>
      </c>
      <c r="V19" s="98">
        <f>IFERROR(R19/R16,"-")</f>
        <v>0.13410120294160618</v>
      </c>
    </row>
    <row r="20" spans="2:22" ht="16.5" thickBot="1" x14ac:dyDescent="0.3">
      <c r="B20" s="138" t="s">
        <v>63</v>
      </c>
      <c r="C20" s="139">
        <v>102171</v>
      </c>
      <c r="D20" s="139">
        <v>22025</v>
      </c>
      <c r="E20" s="139">
        <v>113768</v>
      </c>
      <c r="F20" s="139">
        <v>125843</v>
      </c>
      <c r="G20" s="139">
        <v>131630</v>
      </c>
      <c r="H20" s="139">
        <v>129931</v>
      </c>
      <c r="I20" s="140">
        <f t="shared" si="2"/>
        <v>-1.2907391931930356E-2</v>
      </c>
      <c r="J20" s="139">
        <f t="shared" si="3"/>
        <v>-1699</v>
      </c>
      <c r="K20" s="140">
        <f t="shared" si="0"/>
        <v>9.8061576127891903E-2</v>
      </c>
      <c r="L20" s="140">
        <f>H20/H16</f>
        <v>0.37446790114561568</v>
      </c>
      <c r="M20" s="139">
        <v>17153</v>
      </c>
      <c r="N20" s="139">
        <v>9002</v>
      </c>
      <c r="O20" s="139">
        <v>44056</v>
      </c>
      <c r="P20" s="139">
        <v>46614</v>
      </c>
      <c r="Q20" s="139">
        <v>46997</v>
      </c>
      <c r="R20" s="139">
        <v>48564</v>
      </c>
      <c r="S20" s="140">
        <f t="shared" si="4"/>
        <v>3.3342553780028483E-2</v>
      </c>
      <c r="T20" s="139">
        <f t="shared" si="1"/>
        <v>1567</v>
      </c>
      <c r="U20" s="140">
        <f t="shared" si="5"/>
        <v>0.10585021470240272</v>
      </c>
      <c r="V20" s="140">
        <f>IFERROR(R20/R16,"-")</f>
        <v>0.39419471095309988</v>
      </c>
    </row>
    <row r="21" spans="2:22" ht="15.75" x14ac:dyDescent="0.25">
      <c r="B21" s="131" t="s">
        <v>46</v>
      </c>
      <c r="C21" s="132">
        <v>10070</v>
      </c>
      <c r="D21" s="132">
        <v>1769</v>
      </c>
      <c r="E21" s="132">
        <v>8929</v>
      </c>
      <c r="F21" s="132">
        <v>16303</v>
      </c>
      <c r="G21" s="132">
        <v>15109</v>
      </c>
      <c r="H21" s="132">
        <v>12609</v>
      </c>
      <c r="I21" s="133">
        <f t="shared" si="2"/>
        <v>-0.16546429280561259</v>
      </c>
      <c r="J21" s="132">
        <f t="shared" si="3"/>
        <v>-2500</v>
      </c>
      <c r="K21" s="133">
        <f t="shared" si="0"/>
        <v>9.5162695076355056E-3</v>
      </c>
      <c r="L21" s="134">
        <f>H21/H21</f>
        <v>1</v>
      </c>
      <c r="M21" s="132">
        <v>1664</v>
      </c>
      <c r="N21" s="132">
        <v>838</v>
      </c>
      <c r="O21" s="132">
        <v>3577</v>
      </c>
      <c r="P21" s="132">
        <v>4873</v>
      </c>
      <c r="Q21" s="132">
        <v>5862</v>
      </c>
      <c r="R21" s="132">
        <v>4020</v>
      </c>
      <c r="S21" s="133">
        <f t="shared" si="4"/>
        <v>-0.31422722620266119</v>
      </c>
      <c r="T21" s="132">
        <f t="shared" si="1"/>
        <v>-1842</v>
      </c>
      <c r="U21" s="133">
        <f t="shared" si="5"/>
        <v>1.1065518862247574E-2</v>
      </c>
      <c r="V21" s="134">
        <f>IFERROR(R21/R21,"-")</f>
        <v>1</v>
      </c>
    </row>
    <row r="22" spans="2:22" ht="15.75" x14ac:dyDescent="0.25">
      <c r="B22" s="135" t="s">
        <v>60</v>
      </c>
      <c r="C22" s="136">
        <v>8192</v>
      </c>
      <c r="D22" s="136">
        <v>1769</v>
      </c>
      <c r="E22" s="136">
        <v>8929</v>
      </c>
      <c r="F22" s="136">
        <v>16128</v>
      </c>
      <c r="G22" s="136">
        <v>14923</v>
      </c>
      <c r="H22" s="136">
        <v>12395</v>
      </c>
      <c r="I22" s="137">
        <f t="shared" si="2"/>
        <v>-0.16940293506667559</v>
      </c>
      <c r="J22" s="136">
        <f t="shared" si="3"/>
        <v>-2528</v>
      </c>
      <c r="K22" s="137">
        <f t="shared" si="0"/>
        <v>9.3547593423064564E-3</v>
      </c>
      <c r="L22" s="137">
        <f>H22/H21</f>
        <v>0.98302799587596157</v>
      </c>
      <c r="M22" s="136">
        <v>1334</v>
      </c>
      <c r="N22" s="136">
        <v>838</v>
      </c>
      <c r="O22" s="136">
        <v>3577</v>
      </c>
      <c r="P22" s="136">
        <v>4813</v>
      </c>
      <c r="Q22" s="136">
        <v>5785</v>
      </c>
      <c r="R22" s="136">
        <v>3954</v>
      </c>
      <c r="S22" s="137">
        <f t="shared" si="4"/>
        <v>-0.3165082108902334</v>
      </c>
      <c r="T22" s="136">
        <f t="shared" si="1"/>
        <v>-1831</v>
      </c>
      <c r="U22" s="137">
        <f t="shared" si="5"/>
        <v>1.0929271964702971E-2</v>
      </c>
      <c r="V22" s="137">
        <f>IFERROR(R22/R21,"-")</f>
        <v>0.9835820895522388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1769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838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8" t="s">
        <v>63</v>
      </c>
      <c r="C25" s="139">
        <v>1878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2"/>
        <v>-</v>
      </c>
      <c r="J25" s="139">
        <f t="shared" si="3"/>
        <v>0</v>
      </c>
      <c r="K25" s="140">
        <f t="shared" si="0"/>
        <v>0</v>
      </c>
      <c r="L25" s="140">
        <f>H25/H21</f>
        <v>0</v>
      </c>
      <c r="M25" s="139">
        <v>330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40" t="str">
        <f t="shared" si="4"/>
        <v>-</v>
      </c>
      <c r="T25" s="139">
        <f t="shared" si="1"/>
        <v>0</v>
      </c>
      <c r="U25" s="140">
        <f t="shared" si="5"/>
        <v>0</v>
      </c>
      <c r="V25" s="140">
        <f>IFERROR(R25/R21,"-")</f>
        <v>0</v>
      </c>
    </row>
    <row r="26" spans="2:22" ht="15.75" x14ac:dyDescent="0.25">
      <c r="B26" s="131" t="s">
        <v>47</v>
      </c>
      <c r="C26" s="132">
        <v>24073</v>
      </c>
      <c r="D26" s="132">
        <v>5741</v>
      </c>
      <c r="E26" s="132">
        <v>31135</v>
      </c>
      <c r="F26" s="132">
        <v>52473</v>
      </c>
      <c r="G26" s="132">
        <v>60722</v>
      </c>
      <c r="H26" s="132">
        <v>46214</v>
      </c>
      <c r="I26" s="133">
        <f t="shared" si="2"/>
        <v>-0.23892493659629133</v>
      </c>
      <c r="J26" s="132">
        <f t="shared" si="3"/>
        <v>-14508</v>
      </c>
      <c r="K26" s="133">
        <f t="shared" si="0"/>
        <v>3.4878648507087578E-2</v>
      </c>
      <c r="L26" s="134">
        <f>H26/H26</f>
        <v>1</v>
      </c>
      <c r="M26" s="132">
        <v>2577</v>
      </c>
      <c r="N26" s="132">
        <v>2990</v>
      </c>
      <c r="O26" s="132">
        <v>10842</v>
      </c>
      <c r="P26" s="132">
        <v>16137</v>
      </c>
      <c r="Q26" s="132">
        <v>20474</v>
      </c>
      <c r="R26" s="132">
        <v>15653</v>
      </c>
      <c r="S26" s="133">
        <f t="shared" si="4"/>
        <v>-0.23546937579368954</v>
      </c>
      <c r="T26" s="132">
        <f t="shared" si="1"/>
        <v>-4821</v>
      </c>
      <c r="U26" s="133">
        <f t="shared" si="5"/>
        <v>3.6643603094621197E-2</v>
      </c>
      <c r="V26" s="134">
        <f>IFERROR(R26/R26,"-")</f>
        <v>1</v>
      </c>
    </row>
    <row r="27" spans="2:22" ht="15.75" x14ac:dyDescent="0.25">
      <c r="B27" s="135" t="s">
        <v>60</v>
      </c>
      <c r="C27" s="136">
        <v>23335</v>
      </c>
      <c r="D27" s="136">
        <v>5567</v>
      </c>
      <c r="E27" s="136">
        <v>27741</v>
      </c>
      <c r="F27" s="136">
        <v>50438</v>
      </c>
      <c r="G27" s="136">
        <v>49581</v>
      </c>
      <c r="H27" s="136">
        <v>36460</v>
      </c>
      <c r="I27" s="137">
        <f t="shared" si="2"/>
        <v>-0.26463766362114516</v>
      </c>
      <c r="J27" s="136">
        <f t="shared" si="3"/>
        <v>-13121</v>
      </c>
      <c r="K27" s="137">
        <f t="shared" si="0"/>
        <v>2.7517105737837302E-2</v>
      </c>
      <c r="L27" s="137">
        <f>H27/H26</f>
        <v>0.78893841692993461</v>
      </c>
      <c r="M27" s="136">
        <v>2483</v>
      </c>
      <c r="N27" s="136">
        <v>2921</v>
      </c>
      <c r="O27" s="136">
        <v>10258</v>
      </c>
      <c r="P27" s="136">
        <v>15316</v>
      </c>
      <c r="Q27" s="136">
        <v>16717</v>
      </c>
      <c r="R27" s="136">
        <v>12400</v>
      </c>
      <c r="S27" s="137">
        <f t="shared" si="4"/>
        <v>-0.25824011485314347</v>
      </c>
      <c r="T27" s="136">
        <f t="shared" si="1"/>
        <v>-4317</v>
      </c>
      <c r="U27" s="137">
        <f t="shared" si="5"/>
        <v>3.477929137988587E-2</v>
      </c>
      <c r="V27" s="137">
        <f>IFERROR(R27/R26,"-")</f>
        <v>0.79218041270044082</v>
      </c>
    </row>
    <row r="28" spans="2:22" x14ac:dyDescent="0.25">
      <c r="B28" s="97" t="s">
        <v>140</v>
      </c>
      <c r="C28" s="52">
        <v>21395</v>
      </c>
      <c r="D28" s="52">
        <v>5567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2181</v>
      </c>
      <c r="N28" s="52">
        <v>2921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1940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302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1" t="s">
        <v>48</v>
      </c>
      <c r="C30" s="132">
        <v>142242</v>
      </c>
      <c r="D30" s="132">
        <v>18937</v>
      </c>
      <c r="E30" s="132">
        <v>143750</v>
      </c>
      <c r="F30" s="132">
        <v>184347</v>
      </c>
      <c r="G30" s="132">
        <v>207628</v>
      </c>
      <c r="H30" s="132">
        <v>213202</v>
      </c>
      <c r="I30" s="133">
        <f t="shared" si="2"/>
        <v>2.6846090122719435E-2</v>
      </c>
      <c r="J30" s="132">
        <f t="shared" si="3"/>
        <v>5574</v>
      </c>
      <c r="K30" s="133">
        <f t="shared" si="0"/>
        <v>0.1609078984508609</v>
      </c>
      <c r="L30" s="134">
        <f>H30/H30</f>
        <v>1</v>
      </c>
      <c r="M30" s="132">
        <v>23288</v>
      </c>
      <c r="N30" s="132">
        <v>8151</v>
      </c>
      <c r="O30" s="132">
        <v>57186</v>
      </c>
      <c r="P30" s="132">
        <v>66430</v>
      </c>
      <c r="Q30" s="132">
        <v>76278</v>
      </c>
      <c r="R30" s="132">
        <v>79107</v>
      </c>
      <c r="S30" s="133">
        <f t="shared" si="4"/>
        <v>3.7088020136867739E-2</v>
      </c>
      <c r="T30" s="132">
        <f t="shared" si="1"/>
        <v>2829</v>
      </c>
      <c r="U30" s="133">
        <f t="shared" si="5"/>
        <v>0.15084802339813388</v>
      </c>
      <c r="V30" s="134">
        <f>IFERROR(R30/R30,"-")</f>
        <v>1</v>
      </c>
    </row>
    <row r="31" spans="2:22" ht="15.75" x14ac:dyDescent="0.25">
      <c r="B31" s="135" t="s">
        <v>60</v>
      </c>
      <c r="C31" s="136">
        <v>116219</v>
      </c>
      <c r="D31" s="136">
        <v>13733</v>
      </c>
      <c r="E31" s="136">
        <v>116996</v>
      </c>
      <c r="F31" s="136">
        <v>151270</v>
      </c>
      <c r="G31" s="136">
        <v>173778</v>
      </c>
      <c r="H31" s="136">
        <v>175389</v>
      </c>
      <c r="I31" s="137">
        <f t="shared" si="2"/>
        <v>9.2704485032628625E-3</v>
      </c>
      <c r="J31" s="136">
        <f t="shared" si="3"/>
        <v>1611</v>
      </c>
      <c r="K31" s="137">
        <f t="shared" si="0"/>
        <v>0.13236965601353667</v>
      </c>
      <c r="L31" s="137">
        <f>H31/H30</f>
        <v>0.82264237671316409</v>
      </c>
      <c r="M31" s="136">
        <v>19076</v>
      </c>
      <c r="N31" s="136">
        <v>5962</v>
      </c>
      <c r="O31" s="136">
        <v>46880</v>
      </c>
      <c r="P31" s="136">
        <v>53645</v>
      </c>
      <c r="Q31" s="136">
        <v>62724</v>
      </c>
      <c r="R31" s="136">
        <v>63058</v>
      </c>
      <c r="S31" s="137">
        <f t="shared" si="4"/>
        <v>5.3249155028378681E-3</v>
      </c>
      <c r="T31" s="136">
        <f t="shared" si="1"/>
        <v>334</v>
      </c>
      <c r="U31" s="137">
        <f t="shared" si="5"/>
        <v>0.12181608031300455</v>
      </c>
      <c r="V31" s="137">
        <f>IFERROR(R31/R30,"-")</f>
        <v>0.79712288419482469</v>
      </c>
    </row>
    <row r="32" spans="2:22" x14ac:dyDescent="0.25">
      <c r="B32" s="97" t="s">
        <v>140</v>
      </c>
      <c r="C32" s="52">
        <v>93394</v>
      </c>
      <c r="D32" s="52">
        <v>7208</v>
      </c>
      <c r="E32" s="52">
        <v>90075</v>
      </c>
      <c r="F32" s="52">
        <v>127180</v>
      </c>
      <c r="G32" s="52">
        <v>147764</v>
      </c>
      <c r="H32" s="52">
        <v>147183</v>
      </c>
      <c r="I32" s="98">
        <f t="shared" si="2"/>
        <v>-3.9319455347716081E-3</v>
      </c>
      <c r="J32" s="52">
        <f t="shared" si="3"/>
        <v>-581</v>
      </c>
      <c r="K32" s="98">
        <f t="shared" si="0"/>
        <v>0.11108201244684882</v>
      </c>
      <c r="L32" s="98">
        <f>H32/H30</f>
        <v>0.69034530632920887</v>
      </c>
      <c r="M32" s="52">
        <v>15406</v>
      </c>
      <c r="N32" s="52">
        <v>2959</v>
      </c>
      <c r="O32" s="52">
        <v>36530</v>
      </c>
      <c r="P32" s="52">
        <v>44700</v>
      </c>
      <c r="Q32" s="52">
        <v>53005</v>
      </c>
      <c r="R32" s="52">
        <v>52616</v>
      </c>
      <c r="S32" s="98">
        <f t="shared" si="4"/>
        <v>-7.3389302895953135E-3</v>
      </c>
      <c r="T32" s="52">
        <f t="shared" si="1"/>
        <v>-389</v>
      </c>
      <c r="U32" s="98">
        <f t="shared" si="5"/>
        <v>0.10150393867072985</v>
      </c>
      <c r="V32" s="98">
        <f>IFERROR(R32/R30,"-")</f>
        <v>0.66512445169201206</v>
      </c>
    </row>
    <row r="33" spans="2:22" x14ac:dyDescent="0.25">
      <c r="B33" s="97" t="s">
        <v>142</v>
      </c>
      <c r="C33" s="52">
        <v>22825</v>
      </c>
      <c r="D33" s="52">
        <v>6525</v>
      </c>
      <c r="E33" s="52">
        <v>26921</v>
      </c>
      <c r="F33" s="52">
        <v>24090</v>
      </c>
      <c r="G33" s="52">
        <v>26014</v>
      </c>
      <c r="H33" s="52">
        <v>28206</v>
      </c>
      <c r="I33" s="98">
        <f t="shared" si="2"/>
        <v>8.4262320289075099E-2</v>
      </c>
      <c r="J33" s="52">
        <f t="shared" si="3"/>
        <v>2192</v>
      </c>
      <c r="K33" s="98">
        <f t="shared" si="0"/>
        <v>2.1287643566687848E-2</v>
      </c>
      <c r="L33" s="98">
        <f>H33/H30</f>
        <v>0.13229707038395513</v>
      </c>
      <c r="M33" s="52">
        <v>3670</v>
      </c>
      <c r="N33" s="52">
        <v>3003</v>
      </c>
      <c r="O33" s="52">
        <v>10350</v>
      </c>
      <c r="P33" s="52">
        <v>8945</v>
      </c>
      <c r="Q33" s="52">
        <v>9719</v>
      </c>
      <c r="R33" s="52">
        <v>10442</v>
      </c>
      <c r="S33" s="98">
        <f t="shared" si="4"/>
        <v>7.4390369379565779E-2</v>
      </c>
      <c r="T33" s="52">
        <f t="shared" si="1"/>
        <v>723</v>
      </c>
      <c r="U33" s="98">
        <f t="shared" si="5"/>
        <v>2.0312141642274687E-2</v>
      </c>
      <c r="V33" s="98">
        <f>IFERROR(R33/R30,"-")</f>
        <v>0.13199843250281265</v>
      </c>
    </row>
    <row r="34" spans="2:22" ht="16.5" thickBot="1" x14ac:dyDescent="0.3">
      <c r="B34" s="138" t="s">
        <v>63</v>
      </c>
      <c r="C34" s="139">
        <v>26023</v>
      </c>
      <c r="D34" s="139">
        <v>5204</v>
      </c>
      <c r="E34" s="139">
        <v>26754</v>
      </c>
      <c r="F34" s="139">
        <v>33077</v>
      </c>
      <c r="G34" s="139">
        <v>33850</v>
      </c>
      <c r="H34" s="139">
        <v>37813</v>
      </c>
      <c r="I34" s="140">
        <f t="shared" si="2"/>
        <v>0.11707533234859668</v>
      </c>
      <c r="J34" s="139">
        <f t="shared" si="3"/>
        <v>3963</v>
      </c>
      <c r="K34" s="140">
        <f t="shared" si="0"/>
        <v>2.8538242437324245E-2</v>
      </c>
      <c r="L34" s="140">
        <f>H34/H30</f>
        <v>0.17735762328683596</v>
      </c>
      <c r="M34" s="139">
        <v>4212</v>
      </c>
      <c r="N34" s="139">
        <v>2189</v>
      </c>
      <c r="O34" s="139">
        <v>10306</v>
      </c>
      <c r="P34" s="139">
        <v>12785</v>
      </c>
      <c r="Q34" s="139">
        <v>13554</v>
      </c>
      <c r="R34" s="139">
        <v>16049</v>
      </c>
      <c r="S34" s="140">
        <f t="shared" si="4"/>
        <v>0.18407850081156862</v>
      </c>
      <c r="T34" s="139">
        <f t="shared" si="1"/>
        <v>2495</v>
      </c>
      <c r="U34" s="140">
        <f t="shared" si="5"/>
        <v>2.9031943085129332E-2</v>
      </c>
      <c r="V34" s="140">
        <f>IFERROR(R34/R30,"-")</f>
        <v>0.20287711580517526</v>
      </c>
    </row>
    <row r="35" spans="2:22" ht="15.75" x14ac:dyDescent="0.25">
      <c r="B35" s="131" t="s">
        <v>49</v>
      </c>
      <c r="C35" s="132">
        <v>12754</v>
      </c>
      <c r="D35" s="132">
        <v>4819</v>
      </c>
      <c r="E35" s="132">
        <v>12444</v>
      </c>
      <c r="F35" s="132">
        <v>16319</v>
      </c>
      <c r="G35" s="132">
        <v>15188</v>
      </c>
      <c r="H35" s="132">
        <v>14847</v>
      </c>
      <c r="I35" s="133">
        <f t="shared" si="2"/>
        <v>-2.2451935738741158E-2</v>
      </c>
      <c r="J35" s="132">
        <f t="shared" si="3"/>
        <v>-341</v>
      </c>
      <c r="K35" s="133">
        <f t="shared" si="0"/>
        <v>1.1205333760001933E-2</v>
      </c>
      <c r="L35" s="134">
        <f>H35/H35</f>
        <v>1</v>
      </c>
      <c r="M35" s="132">
        <v>2198</v>
      </c>
      <c r="N35" s="132">
        <v>2288</v>
      </c>
      <c r="O35" s="132">
        <v>4740</v>
      </c>
      <c r="P35" s="132">
        <v>5659</v>
      </c>
      <c r="Q35" s="132">
        <v>5168</v>
      </c>
      <c r="R35" s="132">
        <v>5342</v>
      </c>
      <c r="S35" s="133">
        <f t="shared" si="4"/>
        <v>3.3668730650154854E-2</v>
      </c>
      <c r="T35" s="132">
        <f t="shared" si="1"/>
        <v>174</v>
      </c>
      <c r="U35" s="133">
        <f t="shared" si="5"/>
        <v>1.2850353220081885E-2</v>
      </c>
      <c r="V35" s="134">
        <f>IFERROR(R35/R35,"-")</f>
        <v>1</v>
      </c>
    </row>
    <row r="36" spans="2:22" ht="15.75" x14ac:dyDescent="0.25">
      <c r="B36" s="135" t="s">
        <v>60</v>
      </c>
      <c r="C36" s="136">
        <v>12754</v>
      </c>
      <c r="D36" s="136">
        <v>4819</v>
      </c>
      <c r="E36" s="136">
        <v>12444</v>
      </c>
      <c r="F36" s="136">
        <v>16319</v>
      </c>
      <c r="G36" s="136">
        <v>15188</v>
      </c>
      <c r="H36" s="136">
        <v>14847</v>
      </c>
      <c r="I36" s="137">
        <f t="shared" si="2"/>
        <v>-2.2451935738741158E-2</v>
      </c>
      <c r="J36" s="136">
        <f t="shared" si="3"/>
        <v>-341</v>
      </c>
      <c r="K36" s="137">
        <f t="shared" si="0"/>
        <v>1.1205333760001933E-2</v>
      </c>
      <c r="L36" s="137">
        <f>H36/H35</f>
        <v>1</v>
      </c>
      <c r="M36" s="136">
        <v>2198</v>
      </c>
      <c r="N36" s="136">
        <v>2288</v>
      </c>
      <c r="O36" s="136">
        <v>4740</v>
      </c>
      <c r="P36" s="136">
        <v>5659</v>
      </c>
      <c r="Q36" s="136">
        <v>5168</v>
      </c>
      <c r="R36" s="136">
        <v>5342</v>
      </c>
      <c r="S36" s="137">
        <f t="shared" si="4"/>
        <v>3.3668730650154854E-2</v>
      </c>
      <c r="T36" s="136">
        <f t="shared" si="1"/>
        <v>174</v>
      </c>
      <c r="U36" s="137">
        <f t="shared" si="5"/>
        <v>1.2850353220081885E-2</v>
      </c>
      <c r="V36" s="137">
        <f>IFERROR(R36/R35,"-")</f>
        <v>1</v>
      </c>
    </row>
    <row r="37" spans="2:22" x14ac:dyDescent="0.25">
      <c r="B37" s="97" t="s">
        <v>140</v>
      </c>
      <c r="C37" s="52">
        <v>8693</v>
      </c>
      <c r="D37" s="52">
        <v>0</v>
      </c>
      <c r="E37" s="52">
        <v>0</v>
      </c>
      <c r="F37" s="52">
        <v>13964</v>
      </c>
      <c r="G37" s="52">
        <v>12897</v>
      </c>
      <c r="H37" s="52">
        <v>12365</v>
      </c>
      <c r="I37" s="98">
        <f t="shared" si="2"/>
        <v>-4.1249903078235284E-2</v>
      </c>
      <c r="J37" s="52">
        <f t="shared" si="3"/>
        <v>-532</v>
      </c>
      <c r="K37" s="98">
        <f t="shared" si="0"/>
        <v>9.3321177303444386E-3</v>
      </c>
      <c r="L37" s="98">
        <f>H37/H35</f>
        <v>0.8328281807772614</v>
      </c>
      <c r="M37" s="52">
        <v>1389</v>
      </c>
      <c r="N37" s="52">
        <v>0</v>
      </c>
      <c r="O37" s="52">
        <v>0</v>
      </c>
      <c r="P37" s="52">
        <v>4830</v>
      </c>
      <c r="Q37" s="52">
        <v>4388</v>
      </c>
      <c r="R37" s="52">
        <v>4503</v>
      </c>
      <c r="S37" s="98">
        <f t="shared" si="4"/>
        <v>2.6207839562442992E-2</v>
      </c>
      <c r="T37" s="52">
        <f t="shared" si="1"/>
        <v>115</v>
      </c>
      <c r="U37" s="98">
        <f t="shared" si="5"/>
        <v>1.0967875252340609E-2</v>
      </c>
      <c r="V37" s="98">
        <f>IFERROR(R37/R35,"-")</f>
        <v>0.84294271808311494</v>
      </c>
    </row>
    <row r="38" spans="2:22" ht="15.75" thickBot="1" x14ac:dyDescent="0.3">
      <c r="B38" s="97" t="s">
        <v>142</v>
      </c>
      <c r="C38" s="52">
        <v>4061</v>
      </c>
      <c r="D38" s="52">
        <v>0</v>
      </c>
      <c r="E38" s="52">
        <v>0</v>
      </c>
      <c r="F38" s="52">
        <v>2355</v>
      </c>
      <c r="G38" s="52">
        <v>2291</v>
      </c>
      <c r="H38" s="52">
        <v>2482</v>
      </c>
      <c r="I38" s="98">
        <f t="shared" si="2"/>
        <v>8.3369707551287586E-2</v>
      </c>
      <c r="J38" s="52">
        <f t="shared" si="3"/>
        <v>191</v>
      </c>
      <c r="K38" s="98">
        <f t="shared" si="0"/>
        <v>1.8732160296574929E-3</v>
      </c>
      <c r="L38" s="98">
        <f>H38/H35</f>
        <v>0.1671718192227386</v>
      </c>
      <c r="M38" s="52">
        <v>809</v>
      </c>
      <c r="N38" s="52">
        <v>0</v>
      </c>
      <c r="O38" s="52">
        <v>0</v>
      </c>
      <c r="P38" s="52">
        <v>829</v>
      </c>
      <c r="Q38" s="52">
        <v>780</v>
      </c>
      <c r="R38" s="52">
        <v>839</v>
      </c>
      <c r="S38" s="98">
        <f t="shared" si="4"/>
        <v>7.5641025641025594E-2</v>
      </c>
      <c r="T38" s="52">
        <f t="shared" si="1"/>
        <v>59</v>
      </c>
      <c r="U38" s="98">
        <f t="shared" si="5"/>
        <v>1.8824779677412762E-3</v>
      </c>
      <c r="V38" s="98">
        <f>IFERROR(R38/R35,"-")</f>
        <v>0.15705728191688506</v>
      </c>
    </row>
    <row r="39" spans="2:22" ht="15.75" x14ac:dyDescent="0.25">
      <c r="B39" s="131" t="s">
        <v>50</v>
      </c>
      <c r="C39" s="132">
        <v>36009</v>
      </c>
      <c r="D39" s="132">
        <v>7484</v>
      </c>
      <c r="E39" s="132">
        <v>46196</v>
      </c>
      <c r="F39" s="132">
        <v>57673</v>
      </c>
      <c r="G39" s="132">
        <v>56380</v>
      </c>
      <c r="H39" s="132">
        <v>60362</v>
      </c>
      <c r="I39" s="133">
        <f t="shared" si="2"/>
        <v>7.0627882227740413E-2</v>
      </c>
      <c r="J39" s="132">
        <f t="shared" si="3"/>
        <v>3982</v>
      </c>
      <c r="K39" s="133">
        <f t="shared" si="0"/>
        <v>4.5556432708374527E-2</v>
      </c>
      <c r="L39" s="134">
        <f>H39/H39</f>
        <v>1</v>
      </c>
      <c r="M39" s="132">
        <v>5930</v>
      </c>
      <c r="N39" s="132">
        <v>3083</v>
      </c>
      <c r="O39" s="132">
        <v>19941</v>
      </c>
      <c r="P39" s="132">
        <v>21527</v>
      </c>
      <c r="Q39" s="132">
        <v>21188</v>
      </c>
      <c r="R39" s="132">
        <v>20505</v>
      </c>
      <c r="S39" s="133">
        <f t="shared" si="4"/>
        <v>-3.2235227487256934E-2</v>
      </c>
      <c r="T39" s="132">
        <f t="shared" si="1"/>
        <v>-683</v>
      </c>
      <c r="U39" s="133">
        <f t="shared" si="5"/>
        <v>4.8883116057378113E-2</v>
      </c>
      <c r="V39" s="134">
        <f>IFERROR(R39/R39,"-")</f>
        <v>1</v>
      </c>
    </row>
    <row r="40" spans="2:22" ht="15.75" x14ac:dyDescent="0.25">
      <c r="B40" s="135" t="s">
        <v>60</v>
      </c>
      <c r="C40" s="136">
        <v>22627</v>
      </c>
      <c r="D40" s="136">
        <v>5553</v>
      </c>
      <c r="E40" s="136">
        <v>40659</v>
      </c>
      <c r="F40" s="136">
        <v>51144</v>
      </c>
      <c r="G40" s="136">
        <v>49721</v>
      </c>
      <c r="H40" s="136">
        <v>53497</v>
      </c>
      <c r="I40" s="137">
        <f t="shared" si="2"/>
        <v>7.5943766215482489E-2</v>
      </c>
      <c r="J40" s="136">
        <f t="shared" si="3"/>
        <v>3776</v>
      </c>
      <c r="K40" s="137">
        <f t="shared" si="0"/>
        <v>4.0375277171066433E-2</v>
      </c>
      <c r="L40" s="137">
        <f>H40/H39</f>
        <v>0.88626950730592091</v>
      </c>
      <c r="M40" s="136">
        <v>3688</v>
      </c>
      <c r="N40" s="136">
        <v>3083</v>
      </c>
      <c r="O40" s="136">
        <v>17909</v>
      </c>
      <c r="P40" s="136">
        <v>19058</v>
      </c>
      <c r="Q40" s="136">
        <v>18718</v>
      </c>
      <c r="R40" s="136">
        <v>18027</v>
      </c>
      <c r="S40" s="137">
        <f t="shared" si="4"/>
        <v>-3.6916337215514461E-2</v>
      </c>
      <c r="T40" s="136">
        <f t="shared" si="1"/>
        <v>-691</v>
      </c>
      <c r="U40" s="137">
        <f t="shared" si="5"/>
        <v>4.327655622341766E-2</v>
      </c>
      <c r="V40" s="137">
        <f>IFERROR(R40/R39,"-")</f>
        <v>0.87915142648134603</v>
      </c>
    </row>
    <row r="41" spans="2:22" x14ac:dyDescent="0.25">
      <c r="B41" s="97" t="s">
        <v>140</v>
      </c>
      <c r="C41" s="52">
        <v>22627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3688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8" t="s">
        <v>63</v>
      </c>
      <c r="C43" s="139">
        <v>13382</v>
      </c>
      <c r="D43" s="139">
        <v>6</v>
      </c>
      <c r="E43" s="139">
        <v>5537</v>
      </c>
      <c r="F43" s="139">
        <v>6529</v>
      </c>
      <c r="G43" s="139">
        <v>6659</v>
      </c>
      <c r="H43" s="139">
        <v>6865</v>
      </c>
      <c r="I43" s="140">
        <f t="shared" si="2"/>
        <v>3.0935575912299118E-2</v>
      </c>
      <c r="J43" s="139">
        <f t="shared" si="3"/>
        <v>206</v>
      </c>
      <c r="K43" s="140">
        <f t="shared" si="0"/>
        <v>5.1811555373080936E-3</v>
      </c>
      <c r="L43" s="140">
        <f>H43/H39</f>
        <v>0.11373049269407906</v>
      </c>
      <c r="M43" s="139">
        <v>2242</v>
      </c>
      <c r="N43" s="139">
        <v>0</v>
      </c>
      <c r="O43" s="139">
        <v>2032</v>
      </c>
      <c r="P43" s="139">
        <v>2469</v>
      </c>
      <c r="Q43" s="139">
        <v>2470</v>
      </c>
      <c r="R43" s="139">
        <v>2478</v>
      </c>
      <c r="S43" s="140">
        <f t="shared" si="4"/>
        <v>3.2388663967610754E-3</v>
      </c>
      <c r="T43" s="139">
        <f t="shared" si="1"/>
        <v>8</v>
      </c>
      <c r="U43" s="140">
        <f t="shared" si="5"/>
        <v>5.6065598339604472E-3</v>
      </c>
      <c r="V43" s="140">
        <f>IFERROR(R43/R39,"-")</f>
        <v>0.12084857351865398</v>
      </c>
    </row>
    <row r="44" spans="2:22" ht="15.75" x14ac:dyDescent="0.25">
      <c r="B44" s="131" t="s">
        <v>51</v>
      </c>
      <c r="C44" s="132">
        <v>52853</v>
      </c>
      <c r="D44" s="132">
        <v>23120</v>
      </c>
      <c r="E44" s="132">
        <v>51259</v>
      </c>
      <c r="F44" s="132">
        <v>71558</v>
      </c>
      <c r="G44" s="132">
        <v>69463</v>
      </c>
      <c r="H44" s="132">
        <v>76411</v>
      </c>
      <c r="I44" s="133">
        <f t="shared" si="2"/>
        <v>0.10002447346069121</v>
      </c>
      <c r="J44" s="132">
        <f t="shared" si="3"/>
        <v>6948</v>
      </c>
      <c r="K44" s="133">
        <f t="shared" si="0"/>
        <v>5.7668940387654584E-2</v>
      </c>
      <c r="L44" s="134">
        <f>H44/H44</f>
        <v>1</v>
      </c>
      <c r="M44" s="132">
        <v>8936</v>
      </c>
      <c r="N44" s="132">
        <v>10312</v>
      </c>
      <c r="O44" s="132">
        <v>20054</v>
      </c>
      <c r="P44" s="132">
        <v>25174</v>
      </c>
      <c r="Q44" s="132">
        <v>22971</v>
      </c>
      <c r="R44" s="132">
        <v>26883</v>
      </c>
      <c r="S44" s="133">
        <f t="shared" si="4"/>
        <v>0.17030168473292417</v>
      </c>
      <c r="T44" s="132">
        <f t="shared" si="1"/>
        <v>3912</v>
      </c>
      <c r="U44" s="133">
        <f t="shared" si="5"/>
        <v>5.7164656646464279E-2</v>
      </c>
      <c r="V44" s="134">
        <f>IFERROR(R44/R44,"-")</f>
        <v>1</v>
      </c>
    </row>
    <row r="45" spans="2:22" ht="15.75" x14ac:dyDescent="0.25">
      <c r="B45" s="135" t="s">
        <v>60</v>
      </c>
      <c r="C45" s="136">
        <v>52853</v>
      </c>
      <c r="D45" s="136">
        <v>23120</v>
      </c>
      <c r="E45" s="136">
        <v>51259</v>
      </c>
      <c r="F45" s="136">
        <v>71558</v>
      </c>
      <c r="G45" s="136">
        <v>69463</v>
      </c>
      <c r="H45" s="136">
        <v>76411</v>
      </c>
      <c r="I45" s="137">
        <f t="shared" si="2"/>
        <v>0.10002447346069121</v>
      </c>
      <c r="J45" s="136">
        <f t="shared" si="3"/>
        <v>6948</v>
      </c>
      <c r="K45" s="137">
        <f t="shared" si="0"/>
        <v>5.7668940387654584E-2</v>
      </c>
      <c r="L45" s="137">
        <f>H45/H44</f>
        <v>1</v>
      </c>
      <c r="M45" s="136">
        <v>8936</v>
      </c>
      <c r="N45" s="136">
        <v>10312</v>
      </c>
      <c r="O45" s="136">
        <v>20054</v>
      </c>
      <c r="P45" s="136">
        <v>25174</v>
      </c>
      <c r="Q45" s="136">
        <v>22971</v>
      </c>
      <c r="R45" s="136">
        <v>26883</v>
      </c>
      <c r="S45" s="137">
        <f t="shared" si="4"/>
        <v>0.17030168473292417</v>
      </c>
      <c r="T45" s="136">
        <f t="shared" si="1"/>
        <v>3912</v>
      </c>
      <c r="U45" s="137">
        <f t="shared" si="5"/>
        <v>5.7164656646464279E-2</v>
      </c>
      <c r="V45" s="137">
        <f>IFERROR(R45/R44,"-")</f>
        <v>1</v>
      </c>
    </row>
    <row r="46" spans="2:22" x14ac:dyDescent="0.25">
      <c r="B46" s="97" t="s">
        <v>140</v>
      </c>
      <c r="C46" s="52">
        <v>26292</v>
      </c>
      <c r="D46" s="52">
        <v>11011</v>
      </c>
      <c r="E46" s="52">
        <v>31820</v>
      </c>
      <c r="F46" s="52">
        <v>42995</v>
      </c>
      <c r="G46" s="52">
        <v>40029</v>
      </c>
      <c r="H46" s="52">
        <v>48529</v>
      </c>
      <c r="I46" s="98">
        <f t="shared" si="2"/>
        <v>0.21234604911439203</v>
      </c>
      <c r="J46" s="52">
        <f t="shared" si="3"/>
        <v>8500</v>
      </c>
      <c r="K46" s="98">
        <f t="shared" si="0"/>
        <v>3.6625826230156512E-2</v>
      </c>
      <c r="L46" s="98">
        <f>H46/H44</f>
        <v>0.63510489327452857</v>
      </c>
      <c r="M46" s="52">
        <v>4800</v>
      </c>
      <c r="N46" s="52">
        <v>5386</v>
      </c>
      <c r="O46" s="52">
        <v>12702</v>
      </c>
      <c r="P46" s="52">
        <v>15155</v>
      </c>
      <c r="Q46" s="52">
        <v>13219</v>
      </c>
      <c r="R46" s="52">
        <v>17327</v>
      </c>
      <c r="S46" s="98">
        <f t="shared" si="4"/>
        <v>0.31076480823057717</v>
      </c>
      <c r="T46" s="52">
        <f t="shared" si="1"/>
        <v>4108</v>
      </c>
      <c r="U46" s="98">
        <f t="shared" si="5"/>
        <v>3.4413695538141185E-2</v>
      </c>
      <c r="V46" s="98">
        <f>IFERROR(R46/R44,"-")</f>
        <v>0.64453372019491872</v>
      </c>
    </row>
    <row r="47" spans="2:22" ht="15.75" thickBot="1" x14ac:dyDescent="0.3">
      <c r="B47" s="97" t="s">
        <v>142</v>
      </c>
      <c r="C47" s="52">
        <v>26561</v>
      </c>
      <c r="D47" s="52">
        <v>12109</v>
      </c>
      <c r="E47" s="52">
        <v>19439</v>
      </c>
      <c r="F47" s="52">
        <v>28563</v>
      </c>
      <c r="G47" s="52">
        <v>29434</v>
      </c>
      <c r="H47" s="52">
        <v>27882</v>
      </c>
      <c r="I47" s="98">
        <f t="shared" si="2"/>
        <v>-5.2728137528028851E-2</v>
      </c>
      <c r="J47" s="52">
        <f t="shared" si="3"/>
        <v>-1552</v>
      </c>
      <c r="K47" s="98">
        <f t="shared" si="0"/>
        <v>2.1043114157498072E-2</v>
      </c>
      <c r="L47" s="98">
        <f>H47/H44</f>
        <v>0.36489510672547149</v>
      </c>
      <c r="M47" s="52">
        <v>4136</v>
      </c>
      <c r="N47" s="52">
        <v>4926</v>
      </c>
      <c r="O47" s="52">
        <v>7352</v>
      </c>
      <c r="P47" s="52">
        <v>10019</v>
      </c>
      <c r="Q47" s="52">
        <v>9752</v>
      </c>
      <c r="R47" s="52">
        <v>9556</v>
      </c>
      <c r="S47" s="98">
        <f t="shared" si="4"/>
        <v>-2.0098441345365092E-2</v>
      </c>
      <c r="T47" s="52">
        <f t="shared" si="1"/>
        <v>-196</v>
      </c>
      <c r="U47" s="98">
        <f t="shared" si="5"/>
        <v>2.2750961108323097E-2</v>
      </c>
      <c r="V47" s="98">
        <f>IFERROR(R47/R44,"-")</f>
        <v>0.35546627980508128</v>
      </c>
    </row>
    <row r="48" spans="2:22" ht="15.75" x14ac:dyDescent="0.25">
      <c r="B48" s="131" t="s">
        <v>52</v>
      </c>
      <c r="C48" s="132">
        <v>52299</v>
      </c>
      <c r="D48" s="132">
        <v>16771</v>
      </c>
      <c r="E48" s="132">
        <v>59495</v>
      </c>
      <c r="F48" s="132">
        <v>67265</v>
      </c>
      <c r="G48" s="132">
        <v>73927</v>
      </c>
      <c r="H48" s="132">
        <v>69867</v>
      </c>
      <c r="I48" s="133">
        <f t="shared" si="2"/>
        <v>-5.4919041757409359E-2</v>
      </c>
      <c r="J48" s="132">
        <f t="shared" si="3"/>
        <v>-4060</v>
      </c>
      <c r="K48" s="133">
        <f t="shared" si="0"/>
        <v>5.2730050098340066E-2</v>
      </c>
      <c r="L48" s="134">
        <f>H48/H48</f>
        <v>1</v>
      </c>
      <c r="M48" s="132">
        <v>8865</v>
      </c>
      <c r="N48" s="132">
        <v>5413</v>
      </c>
      <c r="O48" s="132">
        <v>22231</v>
      </c>
      <c r="P48" s="132">
        <v>21689</v>
      </c>
      <c r="Q48" s="132">
        <v>27356</v>
      </c>
      <c r="R48" s="132">
        <v>24054</v>
      </c>
      <c r="S48" s="133">
        <f t="shared" si="4"/>
        <v>-0.12070478140078955</v>
      </c>
      <c r="T48" s="132">
        <f t="shared" si="1"/>
        <v>-3302</v>
      </c>
      <c r="U48" s="133">
        <f t="shared" si="5"/>
        <v>4.925098268074854E-2</v>
      </c>
      <c r="V48" s="134">
        <f>IFERROR(R48/R48,"-")</f>
        <v>1</v>
      </c>
    </row>
    <row r="49" spans="2:22" ht="15.75" x14ac:dyDescent="0.25">
      <c r="B49" s="135" t="s">
        <v>60</v>
      </c>
      <c r="C49" s="136">
        <v>39287</v>
      </c>
      <c r="D49" s="136">
        <v>14792</v>
      </c>
      <c r="E49" s="136">
        <v>47670</v>
      </c>
      <c r="F49" s="136">
        <v>54764</v>
      </c>
      <c r="G49" s="136">
        <v>60588</v>
      </c>
      <c r="H49" s="136">
        <v>56793</v>
      </c>
      <c r="I49" s="137">
        <f t="shared" si="2"/>
        <v>-6.2636165577342084E-2</v>
      </c>
      <c r="J49" s="136">
        <f t="shared" si="3"/>
        <v>-3795</v>
      </c>
      <c r="K49" s="137">
        <f t="shared" si="0"/>
        <v>4.286283560529331E-2</v>
      </c>
      <c r="L49" s="137">
        <f>H49/H48</f>
        <v>0.81287303018592472</v>
      </c>
      <c r="M49" s="136">
        <v>6170</v>
      </c>
      <c r="N49" s="136">
        <v>4438</v>
      </c>
      <c r="O49" s="136">
        <v>17761</v>
      </c>
      <c r="P49" s="136">
        <v>17386</v>
      </c>
      <c r="Q49" s="136">
        <v>22158</v>
      </c>
      <c r="R49" s="136">
        <v>19601</v>
      </c>
      <c r="S49" s="137">
        <f t="shared" si="4"/>
        <v>-0.11539850166982579</v>
      </c>
      <c r="T49" s="136">
        <f t="shared" si="1"/>
        <v>-2557</v>
      </c>
      <c r="U49" s="137">
        <f t="shared" si="5"/>
        <v>3.9479809345174706E-2</v>
      </c>
      <c r="V49" s="137">
        <f>IFERROR(R49/R48,"-")</f>
        <v>0.81487486488733685</v>
      </c>
    </row>
    <row r="50" spans="2:22" x14ac:dyDescent="0.25">
      <c r="B50" s="97" t="s">
        <v>140</v>
      </c>
      <c r="C50" s="52">
        <v>32534</v>
      </c>
      <c r="D50" s="52">
        <v>0</v>
      </c>
      <c r="E50" s="52">
        <v>36716</v>
      </c>
      <c r="F50" s="52">
        <v>44121</v>
      </c>
      <c r="G50" s="52">
        <v>47581</v>
      </c>
      <c r="H50" s="52">
        <v>45024</v>
      </c>
      <c r="I50" s="98">
        <f t="shared" si="2"/>
        <v>-5.3739938210630278E-2</v>
      </c>
      <c r="J50" s="52">
        <f t="shared" si="3"/>
        <v>-2557</v>
      </c>
      <c r="K50" s="98">
        <f t="shared" si="0"/>
        <v>3.3980531232594258E-2</v>
      </c>
      <c r="L50" s="98">
        <f>H50/H48</f>
        <v>0.64442440637210696</v>
      </c>
      <c r="M50" s="52">
        <v>5212</v>
      </c>
      <c r="N50" s="52">
        <v>0</v>
      </c>
      <c r="O50" s="52">
        <v>13764</v>
      </c>
      <c r="P50" s="52">
        <v>13769</v>
      </c>
      <c r="Q50" s="52">
        <v>17491</v>
      </c>
      <c r="R50" s="52">
        <v>15694</v>
      </c>
      <c r="S50" s="98">
        <f t="shared" si="4"/>
        <v>-0.10273855125493114</v>
      </c>
      <c r="T50" s="52">
        <f t="shared" si="1"/>
        <v>-1797</v>
      </c>
      <c r="U50" s="98">
        <f t="shared" si="5"/>
        <v>3.1266392204860834E-2</v>
      </c>
      <c r="V50" s="98">
        <f>IFERROR(R50/R48,"-")</f>
        <v>0.65244865718799372</v>
      </c>
    </row>
    <row r="51" spans="2:22" x14ac:dyDescent="0.25">
      <c r="B51" s="97" t="s">
        <v>142</v>
      </c>
      <c r="C51" s="52">
        <v>6753</v>
      </c>
      <c r="D51" s="52">
        <v>0</v>
      </c>
      <c r="E51" s="52">
        <v>10954</v>
      </c>
      <c r="F51" s="52">
        <v>10643</v>
      </c>
      <c r="G51" s="52">
        <v>13007</v>
      </c>
      <c r="H51" s="52">
        <v>11769</v>
      </c>
      <c r="I51" s="98">
        <f t="shared" si="2"/>
        <v>-9.517951872068886E-2</v>
      </c>
      <c r="J51" s="52">
        <f t="shared" si="3"/>
        <v>-1238</v>
      </c>
      <c r="K51" s="98">
        <f t="shared" si="0"/>
        <v>8.8823043726990458E-3</v>
      </c>
      <c r="L51" s="98">
        <f>H51/H48</f>
        <v>0.16844862381381767</v>
      </c>
      <c r="M51" s="52">
        <v>958</v>
      </c>
      <c r="N51" s="52">
        <v>0</v>
      </c>
      <c r="O51" s="52">
        <v>3997</v>
      </c>
      <c r="P51" s="52">
        <v>3617</v>
      </c>
      <c r="Q51" s="52">
        <v>4667</v>
      </c>
      <c r="R51" s="52">
        <v>3907</v>
      </c>
      <c r="S51" s="98">
        <f t="shared" si="4"/>
        <v>-0.16284551103492606</v>
      </c>
      <c r="T51" s="52">
        <f t="shared" si="1"/>
        <v>-760</v>
      </c>
      <c r="U51" s="98">
        <f t="shared" si="5"/>
        <v>8.2134171403138671E-3</v>
      </c>
      <c r="V51" s="98">
        <f>IFERROR(R51/R48,"-")</f>
        <v>0.16242620769934316</v>
      </c>
    </row>
    <row r="52" spans="2:22" ht="16.5" thickBot="1" x14ac:dyDescent="0.3">
      <c r="B52" s="138" t="s">
        <v>63</v>
      </c>
      <c r="C52" s="139">
        <v>13012</v>
      </c>
      <c r="D52" s="139">
        <v>1979</v>
      </c>
      <c r="E52" s="139">
        <v>11825</v>
      </c>
      <c r="F52" s="139">
        <v>12501</v>
      </c>
      <c r="G52" s="139">
        <v>13339</v>
      </c>
      <c r="H52" s="139">
        <v>13074</v>
      </c>
      <c r="I52" s="140">
        <f t="shared" si="2"/>
        <v>-1.9866556713396766E-2</v>
      </c>
      <c r="J52" s="139">
        <f t="shared" si="3"/>
        <v>-265</v>
      </c>
      <c r="K52" s="140">
        <f t="shared" si="0"/>
        <v>9.8672144930467606E-3</v>
      </c>
      <c r="L52" s="140">
        <f>H52/H48</f>
        <v>0.18712696981407531</v>
      </c>
      <c r="M52" s="139">
        <v>2695</v>
      </c>
      <c r="N52" s="139">
        <v>975</v>
      </c>
      <c r="O52" s="139">
        <v>4470</v>
      </c>
      <c r="P52" s="139">
        <v>4303</v>
      </c>
      <c r="Q52" s="139">
        <v>5198</v>
      </c>
      <c r="R52" s="139">
        <v>4453</v>
      </c>
      <c r="S52" s="140">
        <f t="shared" si="4"/>
        <v>-0.14332435552135436</v>
      </c>
      <c r="T52" s="139">
        <f t="shared" si="1"/>
        <v>-745</v>
      </c>
      <c r="U52" s="140">
        <f t="shared" si="5"/>
        <v>9.7711733355738371E-3</v>
      </c>
      <c r="V52" s="140">
        <f>IFERROR(R52/R48,"-")</f>
        <v>0.18512513511266318</v>
      </c>
    </row>
    <row r="53" spans="2:22" ht="15.75" x14ac:dyDescent="0.25">
      <c r="B53" s="131" t="s">
        <v>53</v>
      </c>
      <c r="C53" s="132">
        <f t="shared" ref="C53:H56" si="6">C6-C11-C16-C21-C26-C30-C35-C39-C44-C48</f>
        <v>23569</v>
      </c>
      <c r="D53" s="132">
        <f t="shared" si="6"/>
        <v>8156</v>
      </c>
      <c r="E53" s="132">
        <f t="shared" si="6"/>
        <v>26350</v>
      </c>
      <c r="F53" s="132">
        <f t="shared" si="6"/>
        <v>29870</v>
      </c>
      <c r="G53" s="132">
        <f t="shared" si="6"/>
        <v>33567</v>
      </c>
      <c r="H53" s="132">
        <f t="shared" si="6"/>
        <v>31608</v>
      </c>
      <c r="I53" s="133">
        <f t="shared" si="2"/>
        <v>-5.8360890159978585E-2</v>
      </c>
      <c r="J53" s="132">
        <f t="shared" si="3"/>
        <v>-1959</v>
      </c>
      <c r="K53" s="133">
        <f t="shared" si="0"/>
        <v>2.3855202363180512E-2</v>
      </c>
      <c r="L53" s="134">
        <f>H53/H53</f>
        <v>1</v>
      </c>
      <c r="M53" s="132">
        <v>4078</v>
      </c>
      <c r="N53" s="132">
        <v>3239</v>
      </c>
      <c r="O53" s="132">
        <v>10133</v>
      </c>
      <c r="P53" s="132">
        <v>10492</v>
      </c>
      <c r="Q53" s="132">
        <v>11534</v>
      </c>
      <c r="R53" s="132">
        <v>11055</v>
      </c>
      <c r="S53" s="133">
        <f t="shared" si="4"/>
        <v>-4.152939136466105E-2</v>
      </c>
      <c r="T53" s="132">
        <f t="shared" si="1"/>
        <v>-479</v>
      </c>
      <c r="U53" s="133">
        <f t="shared" si="5"/>
        <v>2.3825040817299723E-2</v>
      </c>
      <c r="V53" s="134">
        <f>IFERROR(R53/R53,"-")</f>
        <v>1</v>
      </c>
    </row>
    <row r="54" spans="2:22" ht="15.75" x14ac:dyDescent="0.25">
      <c r="B54" s="135" t="s">
        <v>60</v>
      </c>
      <c r="C54" s="136">
        <f t="shared" si="6"/>
        <v>22394</v>
      </c>
      <c r="D54" s="136">
        <f t="shared" si="6"/>
        <v>10030</v>
      </c>
      <c r="E54" s="136">
        <f t="shared" si="6"/>
        <v>25858</v>
      </c>
      <c r="F54" s="136">
        <f t="shared" si="6"/>
        <v>27913</v>
      </c>
      <c r="G54" s="136">
        <f t="shared" si="6"/>
        <v>31071</v>
      </c>
      <c r="H54" s="136">
        <f t="shared" si="6"/>
        <v>28951</v>
      </c>
      <c r="I54" s="137">
        <f t="shared" si="2"/>
        <v>-6.8230826172315018E-2</v>
      </c>
      <c r="J54" s="136">
        <f t="shared" si="3"/>
        <v>-2120</v>
      </c>
      <c r="K54" s="137">
        <f t="shared" si="0"/>
        <v>2.1849910263744589E-2</v>
      </c>
      <c r="L54" s="137">
        <f>H54/H53</f>
        <v>0.91593900278410534</v>
      </c>
      <c r="M54" s="136">
        <v>3825</v>
      </c>
      <c r="N54" s="136">
        <v>3206</v>
      </c>
      <c r="O54" s="136">
        <v>9958</v>
      </c>
      <c r="P54" s="136">
        <v>9738</v>
      </c>
      <c r="Q54" s="136">
        <v>10830</v>
      </c>
      <c r="R54" s="136">
        <v>10097</v>
      </c>
      <c r="S54" s="137">
        <f t="shared" si="4"/>
        <v>-6.7682363804247414E-2</v>
      </c>
      <c r="T54" s="136">
        <f t="shared" si="1"/>
        <v>-733</v>
      </c>
      <c r="U54" s="137">
        <f t="shared" si="5"/>
        <v>2.2112871471489201E-2</v>
      </c>
      <c r="V54" s="137">
        <f>IFERROR(R54/R53,"-")</f>
        <v>0.91334237901402082</v>
      </c>
    </row>
    <row r="55" spans="2:22" x14ac:dyDescent="0.25">
      <c r="B55" s="97" t="s">
        <v>140</v>
      </c>
      <c r="C55" s="52">
        <f t="shared" si="6"/>
        <v>19498</v>
      </c>
      <c r="D55" s="52">
        <f t="shared" si="6"/>
        <v>24647</v>
      </c>
      <c r="E55" s="52">
        <f t="shared" si="6"/>
        <v>91923</v>
      </c>
      <c r="F55" s="52">
        <f t="shared" si="6"/>
        <v>112102</v>
      </c>
      <c r="G55" s="52">
        <f t="shared" si="6"/>
        <v>113290</v>
      </c>
      <c r="H55" s="52">
        <f t="shared" si="6"/>
        <v>99001</v>
      </c>
      <c r="I55" s="98">
        <f t="shared" si="2"/>
        <v>-0.12612763703769092</v>
      </c>
      <c r="J55" s="52">
        <f t="shared" si="3"/>
        <v>-14289</v>
      </c>
      <c r="K55" s="98">
        <f t="shared" si="0"/>
        <v>7.4718074195052955E-2</v>
      </c>
      <c r="L55" s="98">
        <f>H55/H53</f>
        <v>3.1321500885851683</v>
      </c>
      <c r="M55" s="52">
        <v>2975</v>
      </c>
      <c r="N55" s="52">
        <v>2619</v>
      </c>
      <c r="O55" s="52">
        <v>7012</v>
      </c>
      <c r="P55" s="52">
        <v>6946</v>
      </c>
      <c r="Q55" s="52">
        <v>7694</v>
      </c>
      <c r="R55" s="52">
        <v>6927</v>
      </c>
      <c r="S55" s="98">
        <f t="shared" si="4"/>
        <v>-9.9688068624902537E-2</v>
      </c>
      <c r="T55" s="52">
        <f t="shared" si="1"/>
        <v>-767</v>
      </c>
      <c r="U55" s="98">
        <f t="shared" si="5"/>
        <v>1.5772849172413637E-2</v>
      </c>
      <c r="V55" s="98">
        <f>IFERROR(R55/R53,"-")</f>
        <v>0.62659430122116688</v>
      </c>
    </row>
    <row r="56" spans="2:22" x14ac:dyDescent="0.25">
      <c r="B56" s="97" t="s">
        <v>142</v>
      </c>
      <c r="C56" s="52">
        <f t="shared" si="6"/>
        <v>11088</v>
      </c>
      <c r="D56" s="52">
        <f t="shared" si="6"/>
        <v>10547</v>
      </c>
      <c r="E56" s="52">
        <f t="shared" si="6"/>
        <v>23708</v>
      </c>
      <c r="F56" s="52">
        <f t="shared" si="6"/>
        <v>33521</v>
      </c>
      <c r="G56" s="52">
        <f t="shared" si="6"/>
        <v>32006</v>
      </c>
      <c r="H56" s="52">
        <f t="shared" si="6"/>
        <v>32302</v>
      </c>
      <c r="I56" s="98">
        <f t="shared" si="2"/>
        <v>9.2482659501342823E-3</v>
      </c>
      <c r="J56" s="52">
        <f t="shared" si="3"/>
        <v>296</v>
      </c>
      <c r="K56" s="98">
        <f t="shared" si="0"/>
        <v>2.4378978319901826E-2</v>
      </c>
      <c r="L56" s="98">
        <f>H56/H53</f>
        <v>1.0219564667172867</v>
      </c>
      <c r="M56" s="52">
        <v>850</v>
      </c>
      <c r="N56" s="52">
        <v>587</v>
      </c>
      <c r="O56" s="52">
        <v>2946</v>
      </c>
      <c r="P56" s="52">
        <v>2792</v>
      </c>
      <c r="Q56" s="52">
        <v>3136</v>
      </c>
      <c r="R56" s="52">
        <v>3170</v>
      </c>
      <c r="S56" s="98">
        <f t="shared" si="4"/>
        <v>1.0841836734693855E-2</v>
      </c>
      <c r="T56" s="52">
        <f t="shared" si="1"/>
        <v>34</v>
      </c>
      <c r="U56" s="98">
        <f t="shared" si="5"/>
        <v>6.3400222990755645E-3</v>
      </c>
      <c r="V56" s="98">
        <f>IFERROR(R56/R53,"-")</f>
        <v>0.28674807779285394</v>
      </c>
    </row>
    <row r="57" spans="2:22" ht="15.75" x14ac:dyDescent="0.25">
      <c r="B57" s="138" t="s">
        <v>63</v>
      </c>
      <c r="C57" s="139">
        <f>C53-C54</f>
        <v>1175</v>
      </c>
      <c r="D57" s="139">
        <f t="shared" ref="D57:H57" si="7">D53-D54</f>
        <v>-1874</v>
      </c>
      <c r="E57" s="139">
        <f t="shared" si="7"/>
        <v>492</v>
      </c>
      <c r="F57" s="139">
        <f t="shared" si="7"/>
        <v>1957</v>
      </c>
      <c r="G57" s="139">
        <f t="shared" si="7"/>
        <v>2496</v>
      </c>
      <c r="H57" s="139">
        <f t="shared" si="7"/>
        <v>2657</v>
      </c>
      <c r="I57" s="140">
        <f t="shared" si="2"/>
        <v>6.4503205128205066E-2</v>
      </c>
      <c r="J57" s="139">
        <f t="shared" si="3"/>
        <v>161</v>
      </c>
      <c r="K57" s="140">
        <f t="shared" si="0"/>
        <v>2.0052920994359218E-3</v>
      </c>
      <c r="L57" s="140">
        <f>H57/H53</f>
        <v>8.4060997215894703E-2</v>
      </c>
      <c r="M57" s="139">
        <v>347</v>
      </c>
      <c r="N57" s="139">
        <v>102</v>
      </c>
      <c r="O57" s="139">
        <v>759</v>
      </c>
      <c r="P57" s="139">
        <v>1575</v>
      </c>
      <c r="Q57" s="139">
        <v>4461</v>
      </c>
      <c r="R57" s="139">
        <v>4211</v>
      </c>
      <c r="S57" s="140">
        <f t="shared" si="4"/>
        <v>-5.6041246357318997E-2</v>
      </c>
      <c r="T57" s="139">
        <f t="shared" si="1"/>
        <v>-250</v>
      </c>
      <c r="U57" s="140">
        <f t="shared" si="5"/>
        <v>3.5764810605458503E-3</v>
      </c>
      <c r="V57" s="140">
        <f>IFERROR(R57/R53,"-")</f>
        <v>0.38091361374943467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FE3C-E53B-4B6B-8CF7-63917BF9B77B}">
  <sheetPr>
    <tabColor theme="7" tint="0.79998168889431442"/>
    <pageSetUpPr fitToPage="1"/>
  </sheetPr>
  <dimension ref="A1:W162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2"/>
      <c r="D3" s="272"/>
      <c r="E3" s="272"/>
      <c r="F3" s="272"/>
      <c r="G3" s="272"/>
      <c r="H3" s="272"/>
      <c r="I3" s="272"/>
      <c r="J3" s="272"/>
      <c r="K3" s="272"/>
      <c r="N3" s="142" t="s">
        <v>260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N5" s="144"/>
      <c r="O5" s="300" t="s">
        <v>43</v>
      </c>
      <c r="P5" s="301"/>
      <c r="Q5" s="301"/>
      <c r="R5" s="301"/>
      <c r="S5" s="301"/>
      <c r="T5" s="301"/>
      <c r="U5" s="301"/>
      <c r="V5" s="301"/>
      <c r="W5" s="301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43</v>
      </c>
      <c r="C7" s="152"/>
      <c r="D7" s="152"/>
      <c r="E7" s="152"/>
      <c r="F7" s="152"/>
      <c r="G7" s="152"/>
      <c r="H7" s="153"/>
      <c r="I7" s="153"/>
      <c r="J7" s="153"/>
      <c r="K7" s="152"/>
      <c r="L7" s="79"/>
      <c r="N7" s="154" t="s">
        <v>52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68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79"/>
      <c r="N8" s="155" t="s">
        <v>68</v>
      </c>
      <c r="O8" s="156">
        <v>250224</v>
      </c>
      <c r="P8" s="156">
        <v>96681</v>
      </c>
      <c r="Q8" s="156">
        <v>140346</v>
      </c>
      <c r="R8" s="156">
        <v>257117</v>
      </c>
      <c r="S8" s="156">
        <v>278594</v>
      </c>
      <c r="T8" s="156">
        <v>287810</v>
      </c>
      <c r="U8" s="157">
        <f>IFERROR(T8/S8-1,"-")</f>
        <v>3.3080396562739978E-2</v>
      </c>
      <c r="V8" s="156">
        <f>T8-S8</f>
        <v>9216</v>
      </c>
      <c r="W8" s="157">
        <f>T8/T$8</f>
        <v>1</v>
      </c>
    </row>
    <row r="9" spans="1:23" x14ac:dyDescent="0.25">
      <c r="A9" s="1" t="s">
        <v>96</v>
      </c>
      <c r="B9" s="158" t="s">
        <v>97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79"/>
      <c r="N9" s="158" t="s">
        <v>97</v>
      </c>
      <c r="O9" s="159">
        <v>45577</v>
      </c>
      <c r="P9" s="159">
        <v>26839</v>
      </c>
      <c r="Q9" s="159">
        <v>45216</v>
      </c>
      <c r="R9" s="159">
        <v>29061</v>
      </c>
      <c r="S9" s="159">
        <v>32018</v>
      </c>
      <c r="T9" s="159">
        <v>29188</v>
      </c>
      <c r="U9" s="160">
        <f>IFERROR(T9/S9-1,"-")</f>
        <v>-8.838778187269658E-2</v>
      </c>
      <c r="V9" s="159">
        <f t="shared" ref="V9:V19" si="2">T9-S9</f>
        <v>-2830</v>
      </c>
      <c r="W9" s="160">
        <f>T9/T$8</f>
        <v>0.10141412737569924</v>
      </c>
    </row>
    <row r="10" spans="1:23" x14ac:dyDescent="0.25">
      <c r="A10" s="161" t="s">
        <v>103</v>
      </c>
      <c r="B10" s="162" t="s">
        <v>103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79"/>
      <c r="N10" s="162" t="s">
        <v>103</v>
      </c>
      <c r="O10" s="163">
        <v>24890</v>
      </c>
      <c r="P10" s="163">
        <v>20058</v>
      </c>
      <c r="Q10" s="163">
        <v>34195</v>
      </c>
      <c r="R10" s="163">
        <v>19943</v>
      </c>
      <c r="S10" s="163">
        <v>20738</v>
      </c>
      <c r="T10" s="163">
        <v>18376</v>
      </c>
      <c r="U10" s="164">
        <f>IFERROR(T10/S10-1,"-")</f>
        <v>-0.1138971935577201</v>
      </c>
      <c r="V10" s="163">
        <f t="shared" si="2"/>
        <v>-2362</v>
      </c>
      <c r="W10" s="164">
        <f>T10/T$8</f>
        <v>6.3847677287099128E-2</v>
      </c>
    </row>
    <row r="11" spans="1:23" x14ac:dyDescent="0.25">
      <c r="A11" s="161" t="s">
        <v>100</v>
      </c>
      <c r="B11" s="162" t="s">
        <v>100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79"/>
      <c r="N11" s="162" t="s">
        <v>100</v>
      </c>
      <c r="O11" s="163">
        <v>20687</v>
      </c>
      <c r="P11" s="163">
        <v>6781</v>
      </c>
      <c r="Q11" s="163">
        <v>11021</v>
      </c>
      <c r="R11" s="163">
        <v>9118</v>
      </c>
      <c r="S11" s="163">
        <v>11280</v>
      </c>
      <c r="T11" s="163">
        <v>10812</v>
      </c>
      <c r="U11" s="164">
        <f>IFERROR(T11/S11-1,"-")</f>
        <v>-4.1489361702127692E-2</v>
      </c>
      <c r="V11" s="163">
        <f t="shared" si="2"/>
        <v>-468</v>
      </c>
      <c r="W11" s="164">
        <f>T11/T$8</f>
        <v>3.7566450088600122E-2</v>
      </c>
    </row>
    <row r="12" spans="1:23" x14ac:dyDescent="0.25">
      <c r="A12" s="1"/>
      <c r="B12" s="158" t="s">
        <v>107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79"/>
      <c r="N12" s="158" t="s">
        <v>107</v>
      </c>
      <c r="O12" s="159">
        <v>204647</v>
      </c>
      <c r="P12" s="159">
        <v>69842</v>
      </c>
      <c r="Q12" s="159">
        <v>95130</v>
      </c>
      <c r="R12" s="159">
        <v>228056</v>
      </c>
      <c r="S12" s="159">
        <v>246576</v>
      </c>
      <c r="T12" s="159">
        <v>258622</v>
      </c>
      <c r="U12" s="160">
        <f>IFERROR(T12/S12-1,"-")</f>
        <v>4.8853091947310467E-2</v>
      </c>
      <c r="V12" s="159">
        <f t="shared" si="2"/>
        <v>12046</v>
      </c>
      <c r="W12" s="160">
        <f>T12/T$8</f>
        <v>0.89858587262430079</v>
      </c>
    </row>
    <row r="13" spans="1:23" s="56" customFormat="1" x14ac:dyDescent="0.25">
      <c r="B13" s="162" t="s">
        <v>110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110</v>
      </c>
      <c r="O13" s="163">
        <v>100583</v>
      </c>
      <c r="P13" s="163">
        <v>26093</v>
      </c>
      <c r="Q13" s="163">
        <v>26467</v>
      </c>
      <c r="R13" s="163">
        <v>96562</v>
      </c>
      <c r="S13" s="163">
        <v>105830</v>
      </c>
      <c r="T13" s="163">
        <v>116159</v>
      </c>
      <c r="U13" s="164">
        <f t="shared" ref="U13:U20" si="4">IFERROR(T13/S13-1,"-")</f>
        <v>9.7599924407067995E-2</v>
      </c>
      <c r="V13" s="163">
        <f t="shared" si="2"/>
        <v>10329</v>
      </c>
      <c r="W13" s="164">
        <f t="shared" ref="W13:W20" si="5">T13/T$8</f>
        <v>0.40359612244188875</v>
      </c>
    </row>
    <row r="14" spans="1:23" s="56" customFormat="1" x14ac:dyDescent="0.25">
      <c r="B14" s="162" t="s">
        <v>113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113</v>
      </c>
      <c r="O14" s="163">
        <v>15093</v>
      </c>
      <c r="P14" s="163">
        <v>6042</v>
      </c>
      <c r="Q14" s="163">
        <v>9298</v>
      </c>
      <c r="R14" s="163">
        <v>16587</v>
      </c>
      <c r="S14" s="163">
        <v>20785</v>
      </c>
      <c r="T14" s="163">
        <v>21459</v>
      </c>
      <c r="U14" s="164">
        <f t="shared" si="4"/>
        <v>3.2427231176329174E-2</v>
      </c>
      <c r="V14" s="163">
        <f t="shared" si="2"/>
        <v>674</v>
      </c>
      <c r="W14" s="164">
        <f t="shared" si="5"/>
        <v>7.4559605295159995E-2</v>
      </c>
    </row>
    <row r="15" spans="1:23" x14ac:dyDescent="0.25">
      <c r="A15" s="1"/>
      <c r="B15" s="162" t="s">
        <v>116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79"/>
      <c r="N15" s="162" t="s">
        <v>116</v>
      </c>
      <c r="O15" s="163">
        <v>19622</v>
      </c>
      <c r="P15" s="163">
        <v>6586</v>
      </c>
      <c r="Q15" s="163">
        <v>15246</v>
      </c>
      <c r="R15" s="163">
        <v>26940</v>
      </c>
      <c r="S15" s="163">
        <v>25089</v>
      </c>
      <c r="T15" s="163">
        <v>24579</v>
      </c>
      <c r="U15" s="164">
        <f t="shared" si="4"/>
        <v>-2.0327633624297459E-2</v>
      </c>
      <c r="V15" s="163">
        <f t="shared" si="2"/>
        <v>-510</v>
      </c>
      <c r="W15" s="164">
        <f t="shared" si="5"/>
        <v>8.5400090337375348E-2</v>
      </c>
    </row>
    <row r="16" spans="1:23" x14ac:dyDescent="0.25">
      <c r="A16" s="1"/>
      <c r="B16" s="162" t="s">
        <v>123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79"/>
      <c r="N16" s="162" t="s">
        <v>123</v>
      </c>
      <c r="O16" s="163">
        <v>3955</v>
      </c>
      <c r="P16" s="163">
        <v>1273</v>
      </c>
      <c r="Q16" s="163">
        <v>4366</v>
      </c>
      <c r="R16" s="163">
        <v>9965</v>
      </c>
      <c r="S16" s="163">
        <v>8878</v>
      </c>
      <c r="T16" s="163">
        <v>6534</v>
      </c>
      <c r="U16" s="164">
        <f t="shared" si="4"/>
        <v>-0.26402342870015771</v>
      </c>
      <c r="V16" s="163">
        <f t="shared" si="2"/>
        <v>-2344</v>
      </c>
      <c r="W16" s="164">
        <f t="shared" si="5"/>
        <v>2.27024773287933E-2</v>
      </c>
    </row>
    <row r="17" spans="1:23" x14ac:dyDescent="0.25">
      <c r="A17" s="1"/>
      <c r="B17" s="162" t="s">
        <v>119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79"/>
      <c r="N17" s="162" t="s">
        <v>119</v>
      </c>
      <c r="O17" s="163">
        <v>4225</v>
      </c>
      <c r="P17" s="163">
        <v>1935</v>
      </c>
      <c r="Q17" s="163">
        <v>3344</v>
      </c>
      <c r="R17" s="163">
        <v>4569</v>
      </c>
      <c r="S17" s="163">
        <v>5490</v>
      </c>
      <c r="T17" s="163">
        <v>5563</v>
      </c>
      <c r="U17" s="164">
        <f t="shared" si="4"/>
        <v>1.3296903460837894E-2</v>
      </c>
      <c r="V17" s="163">
        <f t="shared" si="2"/>
        <v>73</v>
      </c>
      <c r="W17" s="164">
        <f t="shared" si="5"/>
        <v>1.9328723810847433E-2</v>
      </c>
    </row>
    <row r="18" spans="1:23" x14ac:dyDescent="0.25">
      <c r="A18" s="1"/>
      <c r="B18" s="162" t="s">
        <v>128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79"/>
      <c r="N18" s="162" t="s">
        <v>128</v>
      </c>
      <c r="O18" s="163">
        <v>2428</v>
      </c>
      <c r="P18" s="163">
        <v>1979</v>
      </c>
      <c r="Q18" s="163">
        <v>1422</v>
      </c>
      <c r="R18" s="163">
        <v>3324</v>
      </c>
      <c r="S18" s="163">
        <v>3691</v>
      </c>
      <c r="T18" s="163">
        <v>3402</v>
      </c>
      <c r="U18" s="164">
        <f t="shared" si="4"/>
        <v>-7.8298564074776533E-2</v>
      </c>
      <c r="V18" s="163">
        <f t="shared" si="2"/>
        <v>-289</v>
      </c>
      <c r="W18" s="164">
        <f t="shared" si="5"/>
        <v>1.1820298113338661E-2</v>
      </c>
    </row>
    <row r="19" spans="1:23" x14ac:dyDescent="0.25">
      <c r="A19" s="161" t="s">
        <v>144</v>
      </c>
      <c r="B19" s="162" t="s">
        <v>131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79"/>
      <c r="N19" s="162" t="s">
        <v>131</v>
      </c>
      <c r="O19" s="163">
        <v>6221</v>
      </c>
      <c r="P19" s="163">
        <v>4050</v>
      </c>
      <c r="Q19" s="163">
        <v>947</v>
      </c>
      <c r="R19" s="163">
        <v>2079</v>
      </c>
      <c r="S19" s="163">
        <v>2885</v>
      </c>
      <c r="T19" s="163">
        <v>2731</v>
      </c>
      <c r="U19" s="164">
        <f t="shared" si="4"/>
        <v>-5.3379549393414161E-2</v>
      </c>
      <c r="V19" s="163">
        <f t="shared" si="2"/>
        <v>-154</v>
      </c>
      <c r="W19" s="164">
        <f t="shared" si="5"/>
        <v>9.4888989263750383E-3</v>
      </c>
    </row>
    <row r="20" spans="1:23" x14ac:dyDescent="0.25">
      <c r="A20" s="166" t="s">
        <v>145</v>
      </c>
      <c r="B20" s="167" t="s">
        <v>145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79"/>
      <c r="N20" s="167" t="s">
        <v>145</v>
      </c>
      <c r="O20" s="168">
        <f t="shared" ref="O20:T20" si="7">O12-SUM(O13:O19)</f>
        <v>52520</v>
      </c>
      <c r="P20" s="168">
        <f t="shared" si="7"/>
        <v>21884</v>
      </c>
      <c r="Q20" s="168">
        <f t="shared" si="7"/>
        <v>34040</v>
      </c>
      <c r="R20" s="168">
        <f t="shared" si="7"/>
        <v>68030</v>
      </c>
      <c r="S20" s="168">
        <f t="shared" si="7"/>
        <v>73928</v>
      </c>
      <c r="T20" s="168">
        <f t="shared" si="7"/>
        <v>78195</v>
      </c>
      <c r="U20" s="169">
        <f t="shared" si="4"/>
        <v>5.7718320528081346E-2</v>
      </c>
      <c r="V20" s="168">
        <f>T20-S20</f>
        <v>4267</v>
      </c>
      <c r="W20" s="169">
        <f t="shared" si="5"/>
        <v>0.27168965637052223</v>
      </c>
    </row>
    <row r="21" spans="1:23" x14ac:dyDescent="0.25">
      <c r="B21" s="154" t="s">
        <v>44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68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5"/>
      <c r="M22" s="105"/>
      <c r="N22" s="105"/>
    </row>
    <row r="23" spans="1:23" x14ac:dyDescent="0.25">
      <c r="B23" s="158" t="s">
        <v>97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103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100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107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110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113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116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123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119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128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131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145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45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68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5"/>
      <c r="M36" s="105"/>
      <c r="N36" s="105"/>
    </row>
    <row r="37" spans="2:14" x14ac:dyDescent="0.25">
      <c r="B37" s="158" t="s">
        <v>97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103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100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107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110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113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116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123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119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128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131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145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46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68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5"/>
      <c r="M50" s="105"/>
      <c r="N50" s="105"/>
    </row>
    <row r="51" spans="2:14" x14ac:dyDescent="0.25">
      <c r="B51" s="158" t="s">
        <v>97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103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100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107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110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113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116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123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119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128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131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145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47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68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5"/>
      <c r="M64" s="105"/>
      <c r="N64" s="105"/>
    </row>
    <row r="65" spans="2:14" x14ac:dyDescent="0.25">
      <c r="B65" s="158" t="s">
        <v>97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103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100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107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110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113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116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123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119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128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131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145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48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68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5"/>
      <c r="M78" s="105"/>
      <c r="N78" s="105"/>
    </row>
    <row r="79" spans="2:14" x14ac:dyDescent="0.25">
      <c r="B79" s="158" t="s">
        <v>97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103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100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107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110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113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116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123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119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128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131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145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49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68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5"/>
      <c r="M92" s="105"/>
      <c r="N92" s="105"/>
    </row>
    <row r="93" spans="2:14" x14ac:dyDescent="0.25">
      <c r="B93" s="158" t="s">
        <v>97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103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100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107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110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113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116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123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119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128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131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145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50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68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5"/>
      <c r="M106" s="105"/>
      <c r="N106" s="105"/>
    </row>
    <row r="107" spans="2:14" x14ac:dyDescent="0.25">
      <c r="B107" s="158" t="s">
        <v>97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103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100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107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110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113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116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123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119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128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131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145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51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68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5"/>
      <c r="M120" s="105"/>
      <c r="N120" s="105"/>
    </row>
    <row r="121" spans="2:14" x14ac:dyDescent="0.25">
      <c r="B121" s="158" t="s">
        <v>97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103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100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107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110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113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116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123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119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128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131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145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52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68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5"/>
      <c r="M134" s="105"/>
      <c r="N134" s="105"/>
    </row>
    <row r="135" spans="2:14" x14ac:dyDescent="0.25">
      <c r="B135" s="158" t="s">
        <v>97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103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100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107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110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113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116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123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119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128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131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145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53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68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5"/>
      <c r="M148" s="105"/>
      <c r="N148" s="105"/>
    </row>
    <row r="149" spans="2:14" x14ac:dyDescent="0.25">
      <c r="B149" s="158" t="s">
        <v>97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103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100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107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110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113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116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123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119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128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131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145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59F4-2828-4792-98D5-C0EB9F62D2D8}">
  <sheetPr>
    <tabColor theme="7" tint="0.79998168889431442"/>
  </sheetPr>
  <dimension ref="A1:T165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2"/>
      <c r="D6" s="272"/>
      <c r="E6" s="272"/>
      <c r="F6" s="272"/>
      <c r="G6" s="272"/>
      <c r="H6" s="272"/>
      <c r="I6" s="272"/>
      <c r="J6" s="272"/>
      <c r="M6" s="272" t="s">
        <v>260</v>
      </c>
      <c r="N6" s="272"/>
      <c r="O6" s="272"/>
      <c r="P6" s="272"/>
      <c r="Q6" s="272"/>
      <c r="R6" s="272"/>
      <c r="S6" s="272"/>
      <c r="T6" s="272"/>
    </row>
    <row r="7" spans="1:20" ht="6" customHeight="1" x14ac:dyDescent="0.25"/>
    <row r="8" spans="1:20" ht="15.75" x14ac:dyDescent="0.25">
      <c r="B8" s="144"/>
      <c r="C8" s="302" t="s">
        <v>43</v>
      </c>
      <c r="D8" s="303"/>
      <c r="E8" s="303"/>
      <c r="F8" s="303"/>
      <c r="G8" s="303"/>
      <c r="H8" s="303"/>
      <c r="I8" s="303"/>
      <c r="J8" s="303"/>
    </row>
    <row r="9" spans="1:20" s="145" customFormat="1" ht="72" customHeight="1" x14ac:dyDescent="0.25">
      <c r="A9"/>
      <c r="B9" s="146"/>
      <c r="C9" s="171" t="s">
        <v>259</v>
      </c>
      <c r="D9" s="171" t="s">
        <v>224</v>
      </c>
      <c r="E9" s="171" t="s">
        <v>225</v>
      </c>
      <c r="F9" s="171" t="s">
        <v>226</v>
      </c>
      <c r="G9" s="171" t="s">
        <v>227</v>
      </c>
      <c r="H9" s="171" t="s">
        <v>228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259</v>
      </c>
      <c r="O9" s="171" t="s">
        <v>224</v>
      </c>
      <c r="P9" s="171" t="s">
        <v>225</v>
      </c>
      <c r="Q9" s="171" t="s">
        <v>226</v>
      </c>
      <c r="R9" s="171" t="s">
        <v>227</v>
      </c>
      <c r="S9" s="171" t="s">
        <v>228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43</v>
      </c>
      <c r="C10" s="152"/>
      <c r="D10" s="152"/>
      <c r="E10" s="152"/>
      <c r="F10" s="152"/>
      <c r="G10" s="152"/>
      <c r="H10" s="152"/>
      <c r="I10" s="153"/>
      <c r="J10" s="153"/>
      <c r="M10" s="154" t="s">
        <v>52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68</v>
      </c>
      <c r="C11" s="175">
        <v>156456</v>
      </c>
      <c r="D11" s="175">
        <v>74197</v>
      </c>
      <c r="E11" s="175">
        <v>393667</v>
      </c>
      <c r="F11" s="175">
        <v>440377</v>
      </c>
      <c r="G11" s="175">
        <v>489695</v>
      </c>
      <c r="H11" s="175">
        <v>468775</v>
      </c>
      <c r="I11" s="176">
        <f t="shared" ref="I11:I23" si="0">IFERROR(H11/G11-1,"-")</f>
        <v>-4.2720468863272076E-2</v>
      </c>
      <c r="J11" s="176">
        <f>H11/H11</f>
        <v>1</v>
      </c>
      <c r="K11" s="79"/>
      <c r="L11" s="79"/>
      <c r="M11" s="155" t="s">
        <v>68</v>
      </c>
      <c r="N11" s="175">
        <v>8865</v>
      </c>
      <c r="O11" s="175">
        <v>5413</v>
      </c>
      <c r="P11" s="175">
        <v>22231</v>
      </c>
      <c r="Q11" s="175">
        <v>21689</v>
      </c>
      <c r="R11" s="175">
        <v>27356</v>
      </c>
      <c r="S11" s="176">
        <f t="shared" ref="S11:S23" si="1">IFERROR(R11/Q11-1,"-")</f>
        <v>0.26128452210798092</v>
      </c>
      <c r="T11" s="176">
        <f>R11/R11</f>
        <v>1</v>
      </c>
    </row>
    <row r="12" spans="1:20" x14ac:dyDescent="0.25">
      <c r="B12" s="158" t="s">
        <v>97</v>
      </c>
      <c r="C12" s="159">
        <v>22582</v>
      </c>
      <c r="D12" s="159">
        <v>37583</v>
      </c>
      <c r="E12" s="159">
        <v>61733</v>
      </c>
      <c r="F12" s="159">
        <v>71069</v>
      </c>
      <c r="G12" s="159">
        <v>74457</v>
      </c>
      <c r="H12" s="159">
        <v>66239</v>
      </c>
      <c r="I12" s="160">
        <f t="shared" si="0"/>
        <v>-0.11037242972453898</v>
      </c>
      <c r="J12" s="160">
        <f>H12/H11</f>
        <v>0.14130233054237107</v>
      </c>
      <c r="K12" s="79"/>
      <c r="L12" s="79"/>
      <c r="M12" s="158" t="s">
        <v>97</v>
      </c>
      <c r="N12" s="159">
        <v>486</v>
      </c>
      <c r="O12" s="159">
        <v>3098</v>
      </c>
      <c r="P12" s="159">
        <v>1477</v>
      </c>
      <c r="Q12" s="159">
        <v>1783</v>
      </c>
      <c r="R12" s="159">
        <v>2340</v>
      </c>
      <c r="S12" s="160">
        <f t="shared" si="1"/>
        <v>0.31239484015703867</v>
      </c>
      <c r="T12" s="160">
        <f>R12/R11</f>
        <v>8.553882146512648E-2</v>
      </c>
    </row>
    <row r="13" spans="1:20" x14ac:dyDescent="0.25">
      <c r="B13" s="162" t="s">
        <v>103</v>
      </c>
      <c r="C13" s="163">
        <v>8481</v>
      </c>
      <c r="D13" s="163">
        <v>27134</v>
      </c>
      <c r="E13" s="163">
        <v>24919</v>
      </c>
      <c r="F13" s="163">
        <v>24279</v>
      </c>
      <c r="G13" s="163">
        <v>28114</v>
      </c>
      <c r="H13" s="163">
        <v>23001</v>
      </c>
      <c r="I13" s="164">
        <f t="shared" si="0"/>
        <v>-0.18186668563704911</v>
      </c>
      <c r="J13" s="164">
        <f>H13/H11</f>
        <v>4.9066183136899366E-2</v>
      </c>
      <c r="K13" s="79"/>
      <c r="L13" s="79"/>
      <c r="M13" s="162" t="s">
        <v>103</v>
      </c>
      <c r="N13" s="163">
        <v>351</v>
      </c>
      <c r="O13" s="163">
        <v>2721</v>
      </c>
      <c r="P13" s="163">
        <v>936</v>
      </c>
      <c r="Q13" s="163">
        <v>1036</v>
      </c>
      <c r="R13" s="163">
        <v>1527</v>
      </c>
      <c r="S13" s="164">
        <f t="shared" si="1"/>
        <v>0.47393822393822393</v>
      </c>
      <c r="T13" s="164">
        <f>R13/R11</f>
        <v>5.5819564263781256E-2</v>
      </c>
    </row>
    <row r="14" spans="1:20" x14ac:dyDescent="0.25">
      <c r="B14" s="162" t="s">
        <v>100</v>
      </c>
      <c r="C14" s="163">
        <v>14101</v>
      </c>
      <c r="D14" s="163">
        <v>10449</v>
      </c>
      <c r="E14" s="163">
        <v>36814</v>
      </c>
      <c r="F14" s="163">
        <v>46790</v>
      </c>
      <c r="G14" s="163">
        <v>46343</v>
      </c>
      <c r="H14" s="163">
        <v>43238</v>
      </c>
      <c r="I14" s="164">
        <f t="shared" si="0"/>
        <v>-6.7000409986405662E-2</v>
      </c>
      <c r="J14" s="164">
        <f>H14/H11</f>
        <v>9.2236147405471702E-2</v>
      </c>
      <c r="K14" s="79"/>
      <c r="L14" s="79"/>
      <c r="M14" s="162" t="s">
        <v>100</v>
      </c>
      <c r="N14" s="163">
        <v>135</v>
      </c>
      <c r="O14" s="163">
        <v>377</v>
      </c>
      <c r="P14" s="163">
        <v>541</v>
      </c>
      <c r="Q14" s="163">
        <v>747</v>
      </c>
      <c r="R14" s="163">
        <v>813</v>
      </c>
      <c r="S14" s="164">
        <f t="shared" si="1"/>
        <v>8.8353413654618462E-2</v>
      </c>
      <c r="T14" s="164">
        <f>R14/R11</f>
        <v>2.9719257201345228E-2</v>
      </c>
    </row>
    <row r="15" spans="1:20" x14ac:dyDescent="0.25">
      <c r="B15" s="158" t="s">
        <v>107</v>
      </c>
      <c r="C15" s="159">
        <v>133874</v>
      </c>
      <c r="D15" s="159">
        <v>36614</v>
      </c>
      <c r="E15" s="159">
        <v>331934</v>
      </c>
      <c r="F15" s="159">
        <v>369308</v>
      </c>
      <c r="G15" s="159">
        <v>415238</v>
      </c>
      <c r="H15" s="159">
        <v>402536</v>
      </c>
      <c r="I15" s="160">
        <f t="shared" si="0"/>
        <v>-3.0589685915065612E-2</v>
      </c>
      <c r="J15" s="160">
        <f>H15/H11</f>
        <v>0.85869766945762893</v>
      </c>
      <c r="K15" s="79"/>
      <c r="L15" s="79"/>
      <c r="M15" s="158" t="s">
        <v>107</v>
      </c>
      <c r="N15" s="159">
        <v>8379</v>
      </c>
      <c r="O15" s="159">
        <v>2315</v>
      </c>
      <c r="P15" s="159">
        <v>20754</v>
      </c>
      <c r="Q15" s="159">
        <v>19906</v>
      </c>
      <c r="R15" s="159">
        <v>25016</v>
      </c>
      <c r="S15" s="160">
        <f t="shared" si="1"/>
        <v>0.25670652064704114</v>
      </c>
      <c r="T15" s="160">
        <f>R15/R11</f>
        <v>0.91446117853487352</v>
      </c>
    </row>
    <row r="16" spans="1:20" x14ac:dyDescent="0.25">
      <c r="B16" s="162" t="s">
        <v>110</v>
      </c>
      <c r="C16" s="163">
        <v>58683</v>
      </c>
      <c r="D16" s="163">
        <v>1399</v>
      </c>
      <c r="E16" s="163">
        <v>142665</v>
      </c>
      <c r="F16" s="163">
        <v>166069</v>
      </c>
      <c r="G16" s="163">
        <v>175450</v>
      </c>
      <c r="H16" s="163">
        <v>172131</v>
      </c>
      <c r="I16" s="164">
        <f t="shared" si="0"/>
        <v>-1.8917070390424673E-2</v>
      </c>
      <c r="J16" s="164">
        <f>H16/H11</f>
        <v>0.36719321636179403</v>
      </c>
      <c r="K16" s="79"/>
      <c r="L16" s="79"/>
      <c r="M16" s="162" t="s">
        <v>110</v>
      </c>
      <c r="N16" s="163">
        <v>4215</v>
      </c>
      <c r="O16" s="163">
        <v>65</v>
      </c>
      <c r="P16" s="163">
        <v>8841</v>
      </c>
      <c r="Q16" s="163">
        <v>7226</v>
      </c>
      <c r="R16" s="163">
        <v>9445</v>
      </c>
      <c r="S16" s="164">
        <f t="shared" si="1"/>
        <v>0.30708552449487958</v>
      </c>
      <c r="T16" s="164">
        <f>R16/R11</f>
        <v>0.34526246527270071</v>
      </c>
    </row>
    <row r="17" spans="1:20" x14ac:dyDescent="0.25">
      <c r="B17" s="162" t="s">
        <v>113</v>
      </c>
      <c r="C17" s="163">
        <v>19981</v>
      </c>
      <c r="D17" s="163">
        <v>6502</v>
      </c>
      <c r="E17" s="163">
        <v>39043</v>
      </c>
      <c r="F17" s="163">
        <v>43295</v>
      </c>
      <c r="G17" s="163">
        <v>52310</v>
      </c>
      <c r="H17" s="163">
        <v>48247</v>
      </c>
      <c r="I17" s="164">
        <f t="shared" si="0"/>
        <v>-7.7671573312942055E-2</v>
      </c>
      <c r="J17" s="164">
        <f>H17/H11</f>
        <v>0.10292144418964322</v>
      </c>
      <c r="K17" s="79"/>
      <c r="L17" s="79"/>
      <c r="M17" s="162" t="s">
        <v>113</v>
      </c>
      <c r="N17" s="163">
        <v>620</v>
      </c>
      <c r="O17" s="163">
        <v>316</v>
      </c>
      <c r="P17" s="163">
        <v>1553</v>
      </c>
      <c r="Q17" s="163">
        <v>2140</v>
      </c>
      <c r="R17" s="163">
        <v>3428</v>
      </c>
      <c r="S17" s="164">
        <f t="shared" si="1"/>
        <v>0.60186915887850456</v>
      </c>
      <c r="T17" s="164">
        <f>R17/R11</f>
        <v>0.12531071794121948</v>
      </c>
    </row>
    <row r="18" spans="1:20" x14ac:dyDescent="0.25">
      <c r="B18" s="162" t="s">
        <v>116</v>
      </c>
      <c r="C18" s="163">
        <v>5571</v>
      </c>
      <c r="D18" s="163">
        <v>7472</v>
      </c>
      <c r="E18" s="163">
        <v>17053</v>
      </c>
      <c r="F18" s="163">
        <v>19062</v>
      </c>
      <c r="G18" s="163">
        <v>21366</v>
      </c>
      <c r="H18" s="163">
        <v>19656</v>
      </c>
      <c r="I18" s="164">
        <f t="shared" si="0"/>
        <v>-8.0033698399326059E-2</v>
      </c>
      <c r="J18" s="164">
        <f>H18/H11</f>
        <v>4.1930563703269162E-2</v>
      </c>
      <c r="K18" s="79"/>
      <c r="L18" s="79"/>
      <c r="M18" s="162" t="s">
        <v>116</v>
      </c>
      <c r="N18" s="163">
        <v>592</v>
      </c>
      <c r="O18" s="163">
        <v>728</v>
      </c>
      <c r="P18" s="163">
        <v>2196</v>
      </c>
      <c r="Q18" s="163">
        <v>1764</v>
      </c>
      <c r="R18" s="163">
        <v>2459</v>
      </c>
      <c r="S18" s="164">
        <f t="shared" si="1"/>
        <v>0.39399092970521532</v>
      </c>
      <c r="T18" s="164">
        <f>R18/R11</f>
        <v>8.988887264219915E-2</v>
      </c>
    </row>
    <row r="19" spans="1:20" x14ac:dyDescent="0.25">
      <c r="B19" s="162" t="s">
        <v>123</v>
      </c>
      <c r="C19" s="163">
        <v>4736</v>
      </c>
      <c r="D19" s="163">
        <v>520</v>
      </c>
      <c r="E19" s="163">
        <v>13613</v>
      </c>
      <c r="F19" s="163">
        <v>11637</v>
      </c>
      <c r="G19" s="163">
        <v>12079</v>
      </c>
      <c r="H19" s="163">
        <v>13847</v>
      </c>
      <c r="I19" s="164">
        <f t="shared" si="0"/>
        <v>0.14636973259375785</v>
      </c>
      <c r="J19" s="164">
        <f>H19/H11</f>
        <v>2.9538691269798942E-2</v>
      </c>
      <c r="K19" s="79"/>
      <c r="L19" s="79"/>
      <c r="M19" s="162" t="s">
        <v>123</v>
      </c>
      <c r="N19" s="163">
        <v>154</v>
      </c>
      <c r="O19" s="163">
        <v>18</v>
      </c>
      <c r="P19" s="163">
        <v>561</v>
      </c>
      <c r="Q19" s="163">
        <v>636</v>
      </c>
      <c r="R19" s="163">
        <v>493</v>
      </c>
      <c r="S19" s="164">
        <f t="shared" si="1"/>
        <v>-0.22484276729559749</v>
      </c>
      <c r="T19" s="164">
        <f>R19/R11</f>
        <v>1.8021640590729637E-2</v>
      </c>
    </row>
    <row r="20" spans="1:20" x14ac:dyDescent="0.25">
      <c r="B20" s="162" t="s">
        <v>119</v>
      </c>
      <c r="C20" s="163">
        <v>4809</v>
      </c>
      <c r="D20" s="163">
        <v>546</v>
      </c>
      <c r="E20" s="163">
        <v>12723</v>
      </c>
      <c r="F20" s="163">
        <v>11046</v>
      </c>
      <c r="G20" s="163">
        <v>14029</v>
      </c>
      <c r="H20" s="163">
        <v>13419</v>
      </c>
      <c r="I20" s="164">
        <f t="shared" si="0"/>
        <v>-4.3481360039917316E-2</v>
      </c>
      <c r="J20" s="164">
        <f>H20/H11</f>
        <v>2.8625673297424138E-2</v>
      </c>
      <c r="K20" s="79"/>
      <c r="L20" s="79"/>
      <c r="M20" s="162" t="s">
        <v>119</v>
      </c>
      <c r="N20" s="163">
        <v>227</v>
      </c>
      <c r="O20" s="163">
        <v>20</v>
      </c>
      <c r="P20" s="163">
        <v>354</v>
      </c>
      <c r="Q20" s="163">
        <v>318</v>
      </c>
      <c r="R20" s="163">
        <v>592</v>
      </c>
      <c r="S20" s="164">
        <f t="shared" si="1"/>
        <v>0.86163522012578619</v>
      </c>
      <c r="T20" s="164">
        <f>R20/R11</f>
        <v>2.1640590729638837E-2</v>
      </c>
    </row>
    <row r="21" spans="1:20" x14ac:dyDescent="0.25">
      <c r="B21" s="162" t="s">
        <v>128</v>
      </c>
      <c r="C21" s="163">
        <v>4819</v>
      </c>
      <c r="D21" s="163">
        <v>110</v>
      </c>
      <c r="E21" s="163">
        <v>8801</v>
      </c>
      <c r="F21" s="163">
        <v>10180</v>
      </c>
      <c r="G21" s="163">
        <v>10938</v>
      </c>
      <c r="H21" s="163">
        <v>10039</v>
      </c>
      <c r="I21" s="164">
        <f t="shared" si="0"/>
        <v>-8.219052843298591E-2</v>
      </c>
      <c r="J21" s="164">
        <f>H21/H11</f>
        <v>2.1415391179137114E-2</v>
      </c>
      <c r="K21" s="79"/>
      <c r="L21" s="79"/>
      <c r="M21" s="162" t="s">
        <v>128</v>
      </c>
      <c r="N21" s="163">
        <v>282</v>
      </c>
      <c r="O21" s="163">
        <v>3</v>
      </c>
      <c r="P21" s="163">
        <v>515</v>
      </c>
      <c r="Q21" s="163">
        <v>457</v>
      </c>
      <c r="R21" s="163">
        <v>499</v>
      </c>
      <c r="S21" s="164">
        <f t="shared" si="1"/>
        <v>9.1903719912472592E-2</v>
      </c>
      <c r="T21" s="164">
        <f>R21/R11</f>
        <v>1.8240970902178681E-2</v>
      </c>
    </row>
    <row r="22" spans="1:20" x14ac:dyDescent="0.25">
      <c r="A22" s="166"/>
      <c r="B22" s="162" t="s">
        <v>131</v>
      </c>
      <c r="C22" s="163">
        <v>5710</v>
      </c>
      <c r="D22" s="163">
        <v>660</v>
      </c>
      <c r="E22" s="163">
        <v>6989</v>
      </c>
      <c r="F22" s="163">
        <v>9056</v>
      </c>
      <c r="G22" s="163">
        <v>11833</v>
      </c>
      <c r="H22" s="163">
        <v>8417</v>
      </c>
      <c r="I22" s="164">
        <f t="shared" si="0"/>
        <v>-0.28868418828699405</v>
      </c>
      <c r="J22" s="164">
        <f>H22/H11</f>
        <v>1.7955309050183992E-2</v>
      </c>
      <c r="K22" s="79"/>
      <c r="L22" s="79"/>
      <c r="M22" s="162" t="s">
        <v>131</v>
      </c>
      <c r="N22" s="163">
        <v>454</v>
      </c>
      <c r="O22" s="163">
        <v>15</v>
      </c>
      <c r="P22" s="163">
        <v>261</v>
      </c>
      <c r="Q22" s="163">
        <v>280</v>
      </c>
      <c r="R22" s="163">
        <v>446</v>
      </c>
      <c r="S22" s="164">
        <f t="shared" si="1"/>
        <v>0.59285714285714275</v>
      </c>
      <c r="T22" s="164">
        <f>R22/R11</f>
        <v>1.6303553151045473E-2</v>
      </c>
    </row>
    <row r="23" spans="1:20" x14ac:dyDescent="0.25">
      <c r="B23" s="167" t="s">
        <v>145</v>
      </c>
      <c r="C23" s="168">
        <f t="shared" ref="C23:H23" si="2">C15-SUM(C16:C22)</f>
        <v>29565</v>
      </c>
      <c r="D23" s="168">
        <f t="shared" si="2"/>
        <v>19405</v>
      </c>
      <c r="E23" s="168">
        <f t="shared" si="2"/>
        <v>91047</v>
      </c>
      <c r="F23" s="168">
        <f t="shared" si="2"/>
        <v>98963</v>
      </c>
      <c r="G23" s="168">
        <f t="shared" si="2"/>
        <v>117233</v>
      </c>
      <c r="H23" s="168">
        <f t="shared" si="2"/>
        <v>116780</v>
      </c>
      <c r="I23" s="169">
        <f t="shared" si="0"/>
        <v>-3.8640996988902332E-3</v>
      </c>
      <c r="J23" s="169">
        <f>H23/H11</f>
        <v>0.24911738040637832</v>
      </c>
      <c r="K23" s="170"/>
      <c r="L23" s="170"/>
      <c r="M23" s="167" t="s">
        <v>145</v>
      </c>
      <c r="N23" s="168">
        <f>N15-SUM(N16:N22)</f>
        <v>1835</v>
      </c>
      <c r="O23" s="168">
        <f>O15-SUM(O16:O22)</f>
        <v>1150</v>
      </c>
      <c r="P23" s="168">
        <f>P15-SUM(P16:P22)</f>
        <v>6473</v>
      </c>
      <c r="Q23" s="168">
        <f>Q15-SUM(Q16:Q22)</f>
        <v>7085</v>
      </c>
      <c r="R23" s="168">
        <f>R15-SUM(R16:R22)</f>
        <v>7654</v>
      </c>
      <c r="S23" s="169">
        <f t="shared" si="1"/>
        <v>8.0310515172900443E-2</v>
      </c>
      <c r="T23" s="169">
        <f>R23/R11</f>
        <v>0.27979236730516155</v>
      </c>
    </row>
    <row r="24" spans="1:20" x14ac:dyDescent="0.25">
      <c r="B24" s="154" t="s">
        <v>44</v>
      </c>
      <c r="C24" s="173"/>
      <c r="D24" s="173"/>
      <c r="E24" s="173"/>
      <c r="F24" s="173"/>
      <c r="G24" s="173"/>
      <c r="H24" s="173"/>
      <c r="I24" s="174"/>
      <c r="J24" s="174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5" t="s">
        <v>68</v>
      </c>
      <c r="C25" s="175">
        <v>57720</v>
      </c>
      <c r="D25" s="175">
        <v>24976</v>
      </c>
      <c r="E25" s="175">
        <v>140303</v>
      </c>
      <c r="F25" s="175">
        <v>154113</v>
      </c>
      <c r="G25" s="175">
        <v>175927</v>
      </c>
      <c r="H25" s="175">
        <v>158958</v>
      </c>
      <c r="I25" s="176">
        <f t="shared" ref="I25:I37" si="3">IFERROR(H25/G25-1,"-")</f>
        <v>-9.6454779539240754E-2</v>
      </c>
      <c r="J25" s="176">
        <f>H25/H25</f>
        <v>1</v>
      </c>
    </row>
    <row r="26" spans="1:20" x14ac:dyDescent="0.25">
      <c r="B26" s="158" t="s">
        <v>97</v>
      </c>
      <c r="C26" s="159">
        <v>3120</v>
      </c>
      <c r="D26" s="159">
        <v>13348</v>
      </c>
      <c r="E26" s="159">
        <v>8161</v>
      </c>
      <c r="F26" s="159">
        <v>8632</v>
      </c>
      <c r="G26" s="159">
        <v>10880</v>
      </c>
      <c r="H26" s="159">
        <v>6791</v>
      </c>
      <c r="I26" s="160">
        <f t="shared" si="3"/>
        <v>-0.37582720588235297</v>
      </c>
      <c r="J26" s="160">
        <f>H26/H25</f>
        <v>4.2721976874394496E-2</v>
      </c>
    </row>
    <row r="27" spans="1:20" x14ac:dyDescent="0.25">
      <c r="B27" s="162" t="s">
        <v>103</v>
      </c>
      <c r="C27" s="163">
        <v>1394</v>
      </c>
      <c r="D27" s="163">
        <v>9406</v>
      </c>
      <c r="E27" s="163">
        <v>3464</v>
      </c>
      <c r="F27" s="163">
        <v>3441</v>
      </c>
      <c r="G27" s="163">
        <v>3945</v>
      </c>
      <c r="H27" s="163">
        <v>2116</v>
      </c>
      <c r="I27" s="164">
        <f t="shared" si="3"/>
        <v>-0.46362484157160966</v>
      </c>
      <c r="J27" s="164">
        <f>H27/H25</f>
        <v>1.3311692396733729E-2</v>
      </c>
    </row>
    <row r="28" spans="1:20" x14ac:dyDescent="0.25">
      <c r="B28" s="162" t="s">
        <v>100</v>
      </c>
      <c r="C28" s="163">
        <v>1726</v>
      </c>
      <c r="D28" s="163">
        <v>3942</v>
      </c>
      <c r="E28" s="163">
        <v>4697</v>
      </c>
      <c r="F28" s="163">
        <v>5191</v>
      </c>
      <c r="G28" s="163">
        <v>6935</v>
      </c>
      <c r="H28" s="163">
        <v>4675</v>
      </c>
      <c r="I28" s="164">
        <f t="shared" si="3"/>
        <v>-0.32588320115356884</v>
      </c>
      <c r="J28" s="164">
        <f>H28/H25</f>
        <v>2.9410284477660767E-2</v>
      </c>
    </row>
    <row r="29" spans="1:20" x14ac:dyDescent="0.25">
      <c r="B29" s="158" t="s">
        <v>107</v>
      </c>
      <c r="C29" s="159">
        <v>54600</v>
      </c>
      <c r="D29" s="159">
        <v>11628</v>
      </c>
      <c r="E29" s="159">
        <v>132142</v>
      </c>
      <c r="F29" s="159">
        <v>145481</v>
      </c>
      <c r="G29" s="159">
        <v>165047</v>
      </c>
      <c r="H29" s="159">
        <v>152167</v>
      </c>
      <c r="I29" s="160">
        <f t="shared" si="3"/>
        <v>-7.8038376947172639E-2</v>
      </c>
      <c r="J29" s="160">
        <f>H29/H25</f>
        <v>0.9572780231256055</v>
      </c>
    </row>
    <row r="30" spans="1:20" x14ac:dyDescent="0.25">
      <c r="B30" s="162" t="s">
        <v>110</v>
      </c>
      <c r="C30" s="163">
        <v>26080</v>
      </c>
      <c r="D30" s="163">
        <v>398</v>
      </c>
      <c r="E30" s="163">
        <v>64544</v>
      </c>
      <c r="F30" s="163">
        <v>74748</v>
      </c>
      <c r="G30" s="163">
        <v>79823</v>
      </c>
      <c r="H30" s="163">
        <v>76002</v>
      </c>
      <c r="I30" s="164">
        <f t="shared" si="3"/>
        <v>-4.786840885459076E-2</v>
      </c>
      <c r="J30" s="164">
        <f>H30/H25</f>
        <v>0.47812629751255048</v>
      </c>
    </row>
    <row r="31" spans="1:20" x14ac:dyDescent="0.25">
      <c r="B31" s="162" t="s">
        <v>113</v>
      </c>
      <c r="C31" s="163">
        <v>8624</v>
      </c>
      <c r="D31" s="163">
        <v>2458</v>
      </c>
      <c r="E31" s="163">
        <v>15206</v>
      </c>
      <c r="F31" s="163">
        <v>16834</v>
      </c>
      <c r="G31" s="163">
        <v>19336</v>
      </c>
      <c r="H31" s="163">
        <v>16451</v>
      </c>
      <c r="I31" s="164">
        <f t="shared" si="3"/>
        <v>-0.14920355812991315</v>
      </c>
      <c r="J31" s="164">
        <f>H31/H25</f>
        <v>0.10349274651165717</v>
      </c>
    </row>
    <row r="32" spans="1:20" x14ac:dyDescent="0.25">
      <c r="B32" s="162" t="s">
        <v>116</v>
      </c>
      <c r="C32" s="163">
        <v>2039</v>
      </c>
      <c r="D32" s="163">
        <v>2205</v>
      </c>
      <c r="E32" s="163">
        <v>4959</v>
      </c>
      <c r="F32" s="163">
        <v>4887</v>
      </c>
      <c r="G32" s="163">
        <v>5899</v>
      </c>
      <c r="H32" s="163">
        <v>4547</v>
      </c>
      <c r="I32" s="164">
        <f t="shared" si="3"/>
        <v>-0.22919138837091035</v>
      </c>
      <c r="J32" s="164">
        <f>H32/H25</f>
        <v>2.8605040325117327E-2</v>
      </c>
    </row>
    <row r="33" spans="2:10" x14ac:dyDescent="0.25">
      <c r="B33" s="162" t="s">
        <v>123</v>
      </c>
      <c r="C33" s="163">
        <v>2275</v>
      </c>
      <c r="D33" s="163">
        <v>167</v>
      </c>
      <c r="E33" s="163">
        <v>6235</v>
      </c>
      <c r="F33" s="163">
        <v>4718</v>
      </c>
      <c r="G33" s="163">
        <v>5018</v>
      </c>
      <c r="H33" s="163">
        <v>5584</v>
      </c>
      <c r="I33" s="164">
        <f t="shared" si="3"/>
        <v>0.11279394180948588</v>
      </c>
      <c r="J33" s="164">
        <f>H33/H25</f>
        <v>3.5128776154707532E-2</v>
      </c>
    </row>
    <row r="34" spans="2:10" x14ac:dyDescent="0.25">
      <c r="B34" s="162" t="s">
        <v>119</v>
      </c>
      <c r="C34" s="163">
        <v>2495</v>
      </c>
      <c r="D34" s="163">
        <v>303</v>
      </c>
      <c r="E34" s="163">
        <v>7378</v>
      </c>
      <c r="F34" s="163">
        <v>6069</v>
      </c>
      <c r="G34" s="163">
        <v>7454</v>
      </c>
      <c r="H34" s="163">
        <v>7551</v>
      </c>
      <c r="I34" s="164">
        <f t="shared" si="3"/>
        <v>1.3013147303461148E-2</v>
      </c>
      <c r="J34" s="164">
        <f>H34/H25</f>
        <v>4.7503114030121162E-2</v>
      </c>
    </row>
    <row r="35" spans="2:10" x14ac:dyDescent="0.25">
      <c r="B35" s="162" t="s">
        <v>128</v>
      </c>
      <c r="C35" s="163">
        <v>1960</v>
      </c>
      <c r="D35" s="163">
        <v>25</v>
      </c>
      <c r="E35" s="163">
        <v>3519</v>
      </c>
      <c r="F35" s="163">
        <v>3712</v>
      </c>
      <c r="G35" s="163">
        <v>4025</v>
      </c>
      <c r="H35" s="163">
        <v>3315</v>
      </c>
      <c r="I35" s="164">
        <f t="shared" si="3"/>
        <v>-0.17639751552795035</v>
      </c>
      <c r="J35" s="164">
        <f>H35/H25</f>
        <v>2.0854565356886724E-2</v>
      </c>
    </row>
    <row r="36" spans="2:10" x14ac:dyDescent="0.25">
      <c r="B36" s="162" t="s">
        <v>131</v>
      </c>
      <c r="C36" s="163">
        <v>1740</v>
      </c>
      <c r="D36" s="163">
        <v>55</v>
      </c>
      <c r="E36" s="163">
        <v>2166</v>
      </c>
      <c r="F36" s="163">
        <v>2951</v>
      </c>
      <c r="G36" s="163">
        <v>3964</v>
      </c>
      <c r="H36" s="163">
        <v>2560</v>
      </c>
      <c r="I36" s="164">
        <f t="shared" si="3"/>
        <v>-0.3541876892028254</v>
      </c>
      <c r="J36" s="164">
        <f>H36/H25</f>
        <v>1.6104883050868782E-2</v>
      </c>
    </row>
    <row r="37" spans="2:10" x14ac:dyDescent="0.25">
      <c r="B37" s="167" t="s">
        <v>145</v>
      </c>
      <c r="C37" s="168">
        <f t="shared" ref="C37:H37" si="4">C29-SUM(C30:C36)</f>
        <v>9387</v>
      </c>
      <c r="D37" s="168">
        <f t="shared" si="4"/>
        <v>6017</v>
      </c>
      <c r="E37" s="168">
        <f t="shared" si="4"/>
        <v>28135</v>
      </c>
      <c r="F37" s="168">
        <f t="shared" si="4"/>
        <v>31562</v>
      </c>
      <c r="G37" s="168">
        <f t="shared" si="4"/>
        <v>39528</v>
      </c>
      <c r="H37" s="168">
        <f t="shared" si="4"/>
        <v>36157</v>
      </c>
      <c r="I37" s="169">
        <f t="shared" si="3"/>
        <v>-8.5281319570937097E-2</v>
      </c>
      <c r="J37" s="169">
        <f>H37/H25</f>
        <v>0.22746260018369632</v>
      </c>
    </row>
    <row r="38" spans="2:10" x14ac:dyDescent="0.25">
      <c r="B38" s="154" t="s">
        <v>45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68</v>
      </c>
      <c r="C39" s="175">
        <v>41200</v>
      </c>
      <c r="D39" s="175">
        <v>12907</v>
      </c>
      <c r="E39" s="175">
        <v>104660</v>
      </c>
      <c r="F39" s="175">
        <v>114283</v>
      </c>
      <c r="G39" s="175">
        <v>122937</v>
      </c>
      <c r="H39" s="175">
        <v>123198</v>
      </c>
      <c r="I39" s="176">
        <f t="shared" ref="I39:I51" si="5">IFERROR(H39/G39-1,"-")</f>
        <v>2.1230386295418846E-3</v>
      </c>
      <c r="J39" s="176">
        <f>H39/H39</f>
        <v>1</v>
      </c>
    </row>
    <row r="40" spans="2:10" x14ac:dyDescent="0.25">
      <c r="B40" s="158" t="s">
        <v>97</v>
      </c>
      <c r="C40" s="159">
        <v>2136</v>
      </c>
      <c r="D40" s="159">
        <v>4249</v>
      </c>
      <c r="E40" s="159">
        <v>5677</v>
      </c>
      <c r="F40" s="159">
        <v>6239</v>
      </c>
      <c r="G40" s="159">
        <v>8729</v>
      </c>
      <c r="H40" s="159">
        <v>5678</v>
      </c>
      <c r="I40" s="160">
        <f t="shared" si="5"/>
        <v>-0.34952457326154196</v>
      </c>
      <c r="J40" s="160">
        <f>H40/H39</f>
        <v>4.6088410526144902E-2</v>
      </c>
    </row>
    <row r="41" spans="2:10" x14ac:dyDescent="0.25">
      <c r="B41" s="162" t="s">
        <v>103</v>
      </c>
      <c r="C41" s="163">
        <v>864</v>
      </c>
      <c r="D41" s="163">
        <v>3411</v>
      </c>
      <c r="E41" s="163">
        <v>2421</v>
      </c>
      <c r="F41" s="163">
        <v>2041</v>
      </c>
      <c r="G41" s="163">
        <v>3915</v>
      </c>
      <c r="H41" s="163">
        <v>1959</v>
      </c>
      <c r="I41" s="164">
        <f t="shared" si="5"/>
        <v>-0.49961685823754787</v>
      </c>
      <c r="J41" s="164">
        <f>H41/H39</f>
        <v>1.5901232162859786E-2</v>
      </c>
    </row>
    <row r="42" spans="2:10" x14ac:dyDescent="0.25">
      <c r="B42" s="162" t="s">
        <v>100</v>
      </c>
      <c r="C42" s="163">
        <v>1272</v>
      </c>
      <c r="D42" s="163">
        <v>838</v>
      </c>
      <c r="E42" s="163">
        <v>3256</v>
      </c>
      <c r="F42" s="163">
        <v>4198</v>
      </c>
      <c r="G42" s="163">
        <v>4814</v>
      </c>
      <c r="H42" s="163">
        <v>3719</v>
      </c>
      <c r="I42" s="164">
        <f t="shared" si="5"/>
        <v>-0.22746157041960946</v>
      </c>
      <c r="J42" s="164">
        <f>H42/H39</f>
        <v>3.0187178363285119E-2</v>
      </c>
    </row>
    <row r="43" spans="2:10" x14ac:dyDescent="0.25">
      <c r="B43" s="158" t="s">
        <v>107</v>
      </c>
      <c r="C43" s="159">
        <v>39064</v>
      </c>
      <c r="D43" s="159">
        <v>8658</v>
      </c>
      <c r="E43" s="159">
        <v>98983</v>
      </c>
      <c r="F43" s="159">
        <v>108044</v>
      </c>
      <c r="G43" s="159">
        <v>114208</v>
      </c>
      <c r="H43" s="159">
        <v>117520</v>
      </c>
      <c r="I43" s="160">
        <f t="shared" si="5"/>
        <v>2.899971980947047E-2</v>
      </c>
      <c r="J43" s="160">
        <f>H43/H39</f>
        <v>0.95391158947385513</v>
      </c>
    </row>
    <row r="44" spans="2:10" x14ac:dyDescent="0.25">
      <c r="B44" s="162" t="s">
        <v>110</v>
      </c>
      <c r="C44" s="163">
        <v>19712</v>
      </c>
      <c r="D44" s="163">
        <v>272</v>
      </c>
      <c r="E44" s="163">
        <v>46540</v>
      </c>
      <c r="F44" s="163">
        <v>54879</v>
      </c>
      <c r="G44" s="163">
        <v>55580</v>
      </c>
      <c r="H44" s="163">
        <v>57360</v>
      </c>
      <c r="I44" s="164">
        <f t="shared" si="5"/>
        <v>3.2025908600215924E-2</v>
      </c>
      <c r="J44" s="164">
        <f>H44/H39</f>
        <v>0.46559197389568013</v>
      </c>
    </row>
    <row r="45" spans="2:10" x14ac:dyDescent="0.25">
      <c r="B45" s="162" t="s">
        <v>113</v>
      </c>
      <c r="C45" s="163">
        <v>2369</v>
      </c>
      <c r="D45" s="163">
        <v>734</v>
      </c>
      <c r="E45" s="163">
        <v>3797</v>
      </c>
      <c r="F45" s="163">
        <v>4902</v>
      </c>
      <c r="G45" s="163">
        <v>5123</v>
      </c>
      <c r="H45" s="163">
        <v>4974</v>
      </c>
      <c r="I45" s="164">
        <f t="shared" si="5"/>
        <v>-2.9084520788600465E-2</v>
      </c>
      <c r="J45" s="164">
        <f>H45/H39</f>
        <v>4.037403204597477E-2</v>
      </c>
    </row>
    <row r="46" spans="2:10" x14ac:dyDescent="0.25">
      <c r="B46" s="162" t="s">
        <v>116</v>
      </c>
      <c r="C46" s="163">
        <v>744</v>
      </c>
      <c r="D46" s="163">
        <v>1099</v>
      </c>
      <c r="E46" s="163">
        <v>2270</v>
      </c>
      <c r="F46" s="163">
        <v>2344</v>
      </c>
      <c r="G46" s="163">
        <v>2307</v>
      </c>
      <c r="H46" s="163">
        <v>2669</v>
      </c>
      <c r="I46" s="164">
        <f t="shared" si="5"/>
        <v>0.15691374078890341</v>
      </c>
      <c r="J46" s="164">
        <f>H46/H39</f>
        <v>2.1664312732349551E-2</v>
      </c>
    </row>
    <row r="47" spans="2:10" x14ac:dyDescent="0.25">
      <c r="B47" s="162" t="s">
        <v>123</v>
      </c>
      <c r="C47" s="163">
        <v>1680</v>
      </c>
      <c r="D47" s="163">
        <v>128</v>
      </c>
      <c r="E47" s="163">
        <v>4676</v>
      </c>
      <c r="F47" s="163">
        <v>3660</v>
      </c>
      <c r="G47" s="163">
        <v>3687</v>
      </c>
      <c r="H47" s="163">
        <v>4448</v>
      </c>
      <c r="I47" s="164">
        <f t="shared" si="5"/>
        <v>0.20640086791429346</v>
      </c>
      <c r="J47" s="164">
        <f>H47/H39</f>
        <v>3.6104482215620383E-2</v>
      </c>
    </row>
    <row r="48" spans="2:10" x14ac:dyDescent="0.25">
      <c r="B48" s="162" t="s">
        <v>119</v>
      </c>
      <c r="C48" s="163">
        <v>1344</v>
      </c>
      <c r="D48" s="163">
        <v>65</v>
      </c>
      <c r="E48" s="163">
        <v>3012</v>
      </c>
      <c r="F48" s="163">
        <v>2822</v>
      </c>
      <c r="G48" s="163">
        <v>3770</v>
      </c>
      <c r="H48" s="163">
        <v>3351</v>
      </c>
      <c r="I48" s="164">
        <f t="shared" si="5"/>
        <v>-0.11114058355437662</v>
      </c>
      <c r="J48" s="164">
        <f>H48/H39</f>
        <v>2.7200116885014367E-2</v>
      </c>
    </row>
    <row r="49" spans="2:10" x14ac:dyDescent="0.25">
      <c r="B49" s="162" t="s">
        <v>128</v>
      </c>
      <c r="C49" s="163">
        <v>1681</v>
      </c>
      <c r="D49" s="163">
        <v>49</v>
      </c>
      <c r="E49" s="163">
        <v>3255</v>
      </c>
      <c r="F49" s="163">
        <v>3538</v>
      </c>
      <c r="G49" s="163">
        <v>3652</v>
      </c>
      <c r="H49" s="163">
        <v>3801</v>
      </c>
      <c r="I49" s="164">
        <f t="shared" si="5"/>
        <v>4.0799561883899216E-2</v>
      </c>
      <c r="J49" s="164">
        <f>H49/H39</f>
        <v>3.0852773583986751E-2</v>
      </c>
    </row>
    <row r="50" spans="2:10" x14ac:dyDescent="0.25">
      <c r="B50" s="162" t="s">
        <v>131</v>
      </c>
      <c r="C50" s="163">
        <v>2282</v>
      </c>
      <c r="D50" s="163">
        <v>468</v>
      </c>
      <c r="E50" s="163">
        <v>3147</v>
      </c>
      <c r="F50" s="163">
        <v>3435</v>
      </c>
      <c r="G50" s="163">
        <v>4396</v>
      </c>
      <c r="H50" s="163">
        <v>3137</v>
      </c>
      <c r="I50" s="164">
        <f t="shared" si="5"/>
        <v>-0.28639672429481344</v>
      </c>
      <c r="J50" s="164">
        <f>H50/H39</f>
        <v>2.5463075699280833E-2</v>
      </c>
    </row>
    <row r="51" spans="2:10" x14ac:dyDescent="0.25">
      <c r="B51" s="167" t="s">
        <v>145</v>
      </c>
      <c r="C51" s="168">
        <f t="shared" ref="C51:H51" si="6">C43-SUM(C44:C50)</f>
        <v>9252</v>
      </c>
      <c r="D51" s="168">
        <f t="shared" si="6"/>
        <v>5843</v>
      </c>
      <c r="E51" s="168">
        <f t="shared" si="6"/>
        <v>32286</v>
      </c>
      <c r="F51" s="168">
        <f t="shared" si="6"/>
        <v>32464</v>
      </c>
      <c r="G51" s="168">
        <f t="shared" si="6"/>
        <v>35693</v>
      </c>
      <c r="H51" s="168">
        <f t="shared" si="6"/>
        <v>37780</v>
      </c>
      <c r="I51" s="169">
        <f t="shared" si="5"/>
        <v>5.8470848625781002E-2</v>
      </c>
      <c r="J51" s="169">
        <f>H51/H39</f>
        <v>0.30666082241594833</v>
      </c>
    </row>
    <row r="52" spans="2:10" x14ac:dyDescent="0.25">
      <c r="B52" s="154" t="s">
        <v>46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68</v>
      </c>
      <c r="C53" s="175">
        <v>1664</v>
      </c>
      <c r="D53" s="175">
        <v>838</v>
      </c>
      <c r="E53" s="175">
        <v>3577</v>
      </c>
      <c r="F53" s="175">
        <v>4873</v>
      </c>
      <c r="G53" s="175">
        <v>5862</v>
      </c>
      <c r="H53" s="175">
        <v>4020</v>
      </c>
      <c r="I53" s="176">
        <f t="shared" ref="I53:I65" si="7">IFERROR(H53/G53-1,"-")</f>
        <v>-0.31422722620266119</v>
      </c>
      <c r="J53" s="176">
        <f>H53/H53</f>
        <v>1</v>
      </c>
    </row>
    <row r="54" spans="2:10" x14ac:dyDescent="0.25">
      <c r="B54" s="158" t="s">
        <v>97</v>
      </c>
      <c r="C54" s="159">
        <v>240</v>
      </c>
      <c r="D54" s="159">
        <v>170</v>
      </c>
      <c r="E54" s="159">
        <v>470</v>
      </c>
      <c r="F54" s="159">
        <v>1531</v>
      </c>
      <c r="G54" s="159">
        <v>2301</v>
      </c>
      <c r="H54" s="159">
        <v>740</v>
      </c>
      <c r="I54" s="160">
        <f t="shared" si="7"/>
        <v>-0.67840069534984782</v>
      </c>
      <c r="J54" s="160">
        <f>H54/H53</f>
        <v>0.18407960199004975</v>
      </c>
    </row>
    <row r="55" spans="2:10" x14ac:dyDescent="0.25">
      <c r="B55" s="162" t="s">
        <v>103</v>
      </c>
      <c r="C55" s="163">
        <v>134</v>
      </c>
      <c r="D55" s="163">
        <v>48</v>
      </c>
      <c r="E55" s="163">
        <v>135</v>
      </c>
      <c r="F55" s="163">
        <v>917</v>
      </c>
      <c r="G55" s="163">
        <v>1723</v>
      </c>
      <c r="H55" s="163">
        <v>546</v>
      </c>
      <c r="I55" s="164">
        <f t="shared" si="7"/>
        <v>-0.68311085316308762</v>
      </c>
      <c r="J55" s="164">
        <f>H55/H53</f>
        <v>0.13582089552238805</v>
      </c>
    </row>
    <row r="56" spans="2:10" x14ac:dyDescent="0.25">
      <c r="B56" s="162" t="s">
        <v>100</v>
      </c>
      <c r="C56" s="163">
        <v>106</v>
      </c>
      <c r="D56" s="163">
        <v>122</v>
      </c>
      <c r="E56" s="163">
        <v>335</v>
      </c>
      <c r="F56" s="163">
        <v>614</v>
      </c>
      <c r="G56" s="163">
        <v>578</v>
      </c>
      <c r="H56" s="163">
        <v>194</v>
      </c>
      <c r="I56" s="164">
        <f t="shared" si="7"/>
        <v>-0.66435986159169547</v>
      </c>
      <c r="J56" s="164">
        <f>H56/H53</f>
        <v>4.8258706467661693E-2</v>
      </c>
    </row>
    <row r="57" spans="2:10" x14ac:dyDescent="0.25">
      <c r="B57" s="158" t="s">
        <v>107</v>
      </c>
      <c r="C57" s="159">
        <v>1424</v>
      </c>
      <c r="D57" s="159">
        <v>668</v>
      </c>
      <c r="E57" s="159">
        <v>3107</v>
      </c>
      <c r="F57" s="159">
        <v>3342</v>
      </c>
      <c r="G57" s="159">
        <v>3561</v>
      </c>
      <c r="H57" s="159">
        <v>3280</v>
      </c>
      <c r="I57" s="160">
        <f t="shared" si="7"/>
        <v>-7.8910418421791584E-2</v>
      </c>
      <c r="J57" s="160">
        <f>H57/H53</f>
        <v>0.8159203980099502</v>
      </c>
    </row>
    <row r="58" spans="2:10" x14ac:dyDescent="0.25">
      <c r="B58" s="162" t="s">
        <v>110</v>
      </c>
      <c r="C58" s="163">
        <v>845</v>
      </c>
      <c r="D58" s="163">
        <v>8</v>
      </c>
      <c r="E58" s="163">
        <v>1051</v>
      </c>
      <c r="F58" s="163">
        <v>921</v>
      </c>
      <c r="G58" s="163">
        <v>1023</v>
      </c>
      <c r="H58" s="163">
        <v>1132</v>
      </c>
      <c r="I58" s="164">
        <f t="shared" si="7"/>
        <v>0.10654936461388065</v>
      </c>
      <c r="J58" s="164">
        <f>H58/H53</f>
        <v>0.28159203980099501</v>
      </c>
    </row>
    <row r="59" spans="2:10" x14ac:dyDescent="0.25">
      <c r="B59" s="162" t="s">
        <v>113</v>
      </c>
      <c r="C59" s="163">
        <v>195</v>
      </c>
      <c r="D59" s="163">
        <v>287</v>
      </c>
      <c r="E59" s="163">
        <v>831</v>
      </c>
      <c r="F59" s="163">
        <v>819</v>
      </c>
      <c r="G59" s="163">
        <v>908</v>
      </c>
      <c r="H59" s="163">
        <v>791</v>
      </c>
      <c r="I59" s="164">
        <f t="shared" si="7"/>
        <v>-0.12885462555066074</v>
      </c>
      <c r="J59" s="164">
        <f>H59/H53</f>
        <v>0.19676616915422884</v>
      </c>
    </row>
    <row r="60" spans="2:10" x14ac:dyDescent="0.25">
      <c r="B60" s="162" t="s">
        <v>116</v>
      </c>
      <c r="C60" s="163">
        <v>30</v>
      </c>
      <c r="D60" s="163">
        <v>142</v>
      </c>
      <c r="E60" s="163">
        <v>271</v>
      </c>
      <c r="F60" s="163">
        <v>337</v>
      </c>
      <c r="G60" s="163">
        <v>308</v>
      </c>
      <c r="H60" s="163">
        <v>196</v>
      </c>
      <c r="I60" s="164">
        <f t="shared" si="7"/>
        <v>-0.36363636363636365</v>
      </c>
      <c r="J60" s="164">
        <f>H60/H53</f>
        <v>4.8756218905472638E-2</v>
      </c>
    </row>
    <row r="61" spans="2:10" x14ac:dyDescent="0.25">
      <c r="B61" s="162" t="s">
        <v>123</v>
      </c>
      <c r="C61" s="163">
        <v>5</v>
      </c>
      <c r="D61" s="163">
        <v>7</v>
      </c>
      <c r="E61" s="163">
        <v>66</v>
      </c>
      <c r="F61" s="163">
        <v>92</v>
      </c>
      <c r="G61" s="163">
        <v>133</v>
      </c>
      <c r="H61" s="163">
        <v>109</v>
      </c>
      <c r="I61" s="164">
        <f t="shared" si="7"/>
        <v>-0.18045112781954886</v>
      </c>
      <c r="J61" s="164">
        <f>H61/H53</f>
        <v>2.7114427860696518E-2</v>
      </c>
    </row>
    <row r="62" spans="2:10" x14ac:dyDescent="0.25">
      <c r="B62" s="162" t="s">
        <v>119</v>
      </c>
      <c r="C62" s="163">
        <v>13</v>
      </c>
      <c r="D62" s="163">
        <v>17</v>
      </c>
      <c r="E62" s="163">
        <v>58</v>
      </c>
      <c r="F62" s="163">
        <v>95</v>
      </c>
      <c r="G62" s="163">
        <v>82</v>
      </c>
      <c r="H62" s="163">
        <v>82</v>
      </c>
      <c r="I62" s="164">
        <f t="shared" si="7"/>
        <v>0</v>
      </c>
      <c r="J62" s="164">
        <f>H62/H53</f>
        <v>2.0398009950248756E-2</v>
      </c>
    </row>
    <row r="63" spans="2:10" x14ac:dyDescent="0.25">
      <c r="B63" s="162" t="s">
        <v>128</v>
      </c>
      <c r="C63" s="163">
        <v>23</v>
      </c>
      <c r="D63" s="163">
        <v>8</v>
      </c>
      <c r="E63" s="163">
        <v>15</v>
      </c>
      <c r="F63" s="163">
        <v>32</v>
      </c>
      <c r="G63" s="163">
        <v>19</v>
      </c>
      <c r="H63" s="163">
        <v>31</v>
      </c>
      <c r="I63" s="164">
        <f t="shared" si="7"/>
        <v>0.63157894736842102</v>
      </c>
      <c r="J63" s="164">
        <f>H63/H53</f>
        <v>7.7114427860696519E-3</v>
      </c>
    </row>
    <row r="64" spans="2:10" x14ac:dyDescent="0.25">
      <c r="B64" s="162" t="s">
        <v>131</v>
      </c>
      <c r="C64" s="163">
        <v>15</v>
      </c>
      <c r="D64" s="163">
        <v>8</v>
      </c>
      <c r="E64" s="163">
        <v>11</v>
      </c>
      <c r="F64" s="163">
        <v>24</v>
      </c>
      <c r="G64" s="163">
        <v>16</v>
      </c>
      <c r="H64" s="163">
        <v>31</v>
      </c>
      <c r="I64" s="164">
        <f t="shared" si="7"/>
        <v>0.9375</v>
      </c>
      <c r="J64" s="164">
        <f>H64/H53</f>
        <v>7.7114427860696519E-3</v>
      </c>
    </row>
    <row r="65" spans="2:10" x14ac:dyDescent="0.25">
      <c r="B65" s="167" t="s">
        <v>145</v>
      </c>
      <c r="C65" s="168">
        <f t="shared" ref="C65:H65" si="8">C57-SUM(C58:C64)</f>
        <v>298</v>
      </c>
      <c r="D65" s="168">
        <f t="shared" si="8"/>
        <v>191</v>
      </c>
      <c r="E65" s="168">
        <f t="shared" si="8"/>
        <v>804</v>
      </c>
      <c r="F65" s="168">
        <f t="shared" si="8"/>
        <v>1022</v>
      </c>
      <c r="G65" s="168">
        <f t="shared" si="8"/>
        <v>1072</v>
      </c>
      <c r="H65" s="168">
        <f t="shared" si="8"/>
        <v>908</v>
      </c>
      <c r="I65" s="169">
        <f t="shared" si="7"/>
        <v>-0.15298507462686572</v>
      </c>
      <c r="J65" s="169">
        <f>H65/H53</f>
        <v>0.22587064676616916</v>
      </c>
    </row>
    <row r="66" spans="2:10" x14ac:dyDescent="0.25">
      <c r="B66" s="154" t="s">
        <v>47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68</v>
      </c>
      <c r="C67" s="175">
        <v>2577</v>
      </c>
      <c r="D67" s="175">
        <v>2990</v>
      </c>
      <c r="E67" s="175">
        <v>10842</v>
      </c>
      <c r="F67" s="175">
        <v>16137</v>
      </c>
      <c r="G67" s="175">
        <v>20474</v>
      </c>
      <c r="H67" s="175">
        <v>15653</v>
      </c>
      <c r="I67" s="176">
        <f t="shared" ref="I67:I79" si="9">IFERROR(H67/G67-1,"-")</f>
        <v>-0.23546937579368954</v>
      </c>
      <c r="J67" s="176">
        <f>H67/H67</f>
        <v>1</v>
      </c>
    </row>
    <row r="68" spans="2:10" x14ac:dyDescent="0.25">
      <c r="B68" s="158" t="s">
        <v>97</v>
      </c>
      <c r="C68" s="159">
        <v>224</v>
      </c>
      <c r="D68" s="159">
        <v>1702</v>
      </c>
      <c r="E68" s="159">
        <v>1994</v>
      </c>
      <c r="F68" s="159">
        <v>785</v>
      </c>
      <c r="G68" s="159">
        <v>2080</v>
      </c>
      <c r="H68" s="159">
        <v>2072</v>
      </c>
      <c r="I68" s="160">
        <f t="shared" si="9"/>
        <v>-3.8461538461538325E-3</v>
      </c>
      <c r="J68" s="160">
        <f>H68/H67</f>
        <v>0.13237079154155754</v>
      </c>
    </row>
    <row r="69" spans="2:10" x14ac:dyDescent="0.25">
      <c r="B69" s="162" t="s">
        <v>103</v>
      </c>
      <c r="C69" s="163">
        <v>82</v>
      </c>
      <c r="D69" s="163">
        <v>1677</v>
      </c>
      <c r="E69" s="163">
        <v>1228</v>
      </c>
      <c r="F69" s="163">
        <v>150</v>
      </c>
      <c r="G69" s="163">
        <v>467</v>
      </c>
      <c r="H69" s="163">
        <v>753</v>
      </c>
      <c r="I69" s="164">
        <f t="shared" si="9"/>
        <v>0.61241970021413272</v>
      </c>
      <c r="J69" s="164">
        <f>H69/H67</f>
        <v>4.8105794416405799E-2</v>
      </c>
    </row>
    <row r="70" spans="2:10" x14ac:dyDescent="0.25">
      <c r="B70" s="162" t="s">
        <v>100</v>
      </c>
      <c r="C70" s="163">
        <v>142</v>
      </c>
      <c r="D70" s="163">
        <v>25</v>
      </c>
      <c r="E70" s="163">
        <v>766</v>
      </c>
      <c r="F70" s="163">
        <v>635</v>
      </c>
      <c r="G70" s="163">
        <v>1613</v>
      </c>
      <c r="H70" s="163">
        <v>1319</v>
      </c>
      <c r="I70" s="164">
        <f t="shared" si="9"/>
        <v>-0.18226906385616859</v>
      </c>
      <c r="J70" s="164">
        <f>H70/H67</f>
        <v>8.426499712515173E-2</v>
      </c>
    </row>
    <row r="71" spans="2:10" x14ac:dyDescent="0.25">
      <c r="B71" s="158" t="s">
        <v>107</v>
      </c>
      <c r="C71" s="159">
        <v>2353</v>
      </c>
      <c r="D71" s="159">
        <v>1288</v>
      </c>
      <c r="E71" s="159">
        <v>8848</v>
      </c>
      <c r="F71" s="159">
        <v>15352</v>
      </c>
      <c r="G71" s="159">
        <v>18394</v>
      </c>
      <c r="H71" s="159">
        <v>13581</v>
      </c>
      <c r="I71" s="160">
        <f t="shared" si="9"/>
        <v>-0.26166141132978149</v>
      </c>
      <c r="J71" s="160">
        <f>H71/H67</f>
        <v>0.86762920845844249</v>
      </c>
    </row>
    <row r="72" spans="2:10" x14ac:dyDescent="0.25">
      <c r="B72" s="162" t="s">
        <v>110</v>
      </c>
      <c r="C72" s="163">
        <v>1088</v>
      </c>
      <c r="D72" s="163">
        <v>0</v>
      </c>
      <c r="E72" s="163">
        <v>4157</v>
      </c>
      <c r="F72" s="163">
        <v>5893</v>
      </c>
      <c r="G72" s="163">
        <v>5818</v>
      </c>
      <c r="H72" s="163">
        <v>6378</v>
      </c>
      <c r="I72" s="164">
        <f t="shared" si="9"/>
        <v>9.6253007906497157E-2</v>
      </c>
      <c r="J72" s="164">
        <f>H72/H67</f>
        <v>0.40746182840350093</v>
      </c>
    </row>
    <row r="73" spans="2:10" x14ac:dyDescent="0.25">
      <c r="B73" s="162" t="s">
        <v>113</v>
      </c>
      <c r="C73" s="163">
        <v>398</v>
      </c>
      <c r="D73" s="163">
        <v>429</v>
      </c>
      <c r="E73" s="163">
        <v>1581</v>
      </c>
      <c r="F73" s="163">
        <v>833</v>
      </c>
      <c r="G73" s="163">
        <v>1912</v>
      </c>
      <c r="H73" s="163">
        <v>1263</v>
      </c>
      <c r="I73" s="164">
        <f t="shared" si="9"/>
        <v>-0.33943514644351469</v>
      </c>
      <c r="J73" s="164">
        <f>H73/H67</f>
        <v>8.0687408164569097E-2</v>
      </c>
    </row>
    <row r="74" spans="2:10" x14ac:dyDescent="0.25">
      <c r="B74" s="162" t="s">
        <v>116</v>
      </c>
      <c r="C74" s="163">
        <v>164</v>
      </c>
      <c r="D74" s="163">
        <v>241</v>
      </c>
      <c r="E74" s="163">
        <v>804</v>
      </c>
      <c r="F74" s="163">
        <v>2052</v>
      </c>
      <c r="G74" s="163">
        <v>1915</v>
      </c>
      <c r="H74" s="163">
        <v>760</v>
      </c>
      <c r="I74" s="164">
        <f t="shared" si="9"/>
        <v>-0.60313315926892952</v>
      </c>
      <c r="J74" s="164">
        <f>H74/H67</f>
        <v>4.8552993036478628E-2</v>
      </c>
    </row>
    <row r="75" spans="2:10" x14ac:dyDescent="0.25">
      <c r="B75" s="162" t="s">
        <v>123</v>
      </c>
      <c r="C75" s="163">
        <v>33</v>
      </c>
      <c r="D75" s="163">
        <v>24</v>
      </c>
      <c r="E75" s="163">
        <v>62</v>
      </c>
      <c r="F75" s="163">
        <v>367</v>
      </c>
      <c r="G75" s="163">
        <v>552</v>
      </c>
      <c r="H75" s="163">
        <v>537</v>
      </c>
      <c r="I75" s="164">
        <f t="shared" si="9"/>
        <v>-2.7173913043478271E-2</v>
      </c>
      <c r="J75" s="164">
        <f>H75/H67</f>
        <v>3.430652271130135E-2</v>
      </c>
    </row>
    <row r="76" spans="2:10" x14ac:dyDescent="0.25">
      <c r="B76" s="162" t="s">
        <v>119</v>
      </c>
      <c r="C76" s="163">
        <v>93</v>
      </c>
      <c r="D76" s="163">
        <v>1</v>
      </c>
      <c r="E76" s="163">
        <v>444</v>
      </c>
      <c r="F76" s="163">
        <v>215</v>
      </c>
      <c r="G76" s="163">
        <v>450</v>
      </c>
      <c r="H76" s="163">
        <v>265</v>
      </c>
      <c r="I76" s="164">
        <f t="shared" si="9"/>
        <v>-0.41111111111111109</v>
      </c>
      <c r="J76" s="164">
        <f>H76/H67</f>
        <v>1.692966204561426E-2</v>
      </c>
    </row>
    <row r="77" spans="2:10" x14ac:dyDescent="0.25">
      <c r="B77" s="162" t="s">
        <v>128</v>
      </c>
      <c r="C77" s="163">
        <v>40</v>
      </c>
      <c r="D77" s="163">
        <v>0</v>
      </c>
      <c r="E77" s="163">
        <v>206</v>
      </c>
      <c r="F77" s="163">
        <v>656</v>
      </c>
      <c r="G77" s="163">
        <v>1053</v>
      </c>
      <c r="H77" s="163">
        <v>407</v>
      </c>
      <c r="I77" s="164">
        <f t="shared" si="9"/>
        <v>-0.61348528015194681</v>
      </c>
      <c r="J77" s="164">
        <f>H77/H67</f>
        <v>2.600140548137737E-2</v>
      </c>
    </row>
    <row r="78" spans="2:10" x14ac:dyDescent="0.25">
      <c r="B78" s="162" t="s">
        <v>131</v>
      </c>
      <c r="C78" s="163">
        <v>113</v>
      </c>
      <c r="D78" s="163">
        <v>0</v>
      </c>
      <c r="E78" s="163">
        <v>4</v>
      </c>
      <c r="F78" s="163">
        <v>204</v>
      </c>
      <c r="G78" s="163">
        <v>460</v>
      </c>
      <c r="H78" s="163">
        <v>480</v>
      </c>
      <c r="I78" s="164">
        <f t="shared" si="9"/>
        <v>4.3478260869565188E-2</v>
      </c>
      <c r="J78" s="164">
        <f>H78/H67</f>
        <v>3.0665048233565452E-2</v>
      </c>
    </row>
    <row r="79" spans="2:10" x14ac:dyDescent="0.25">
      <c r="B79" s="167" t="s">
        <v>145</v>
      </c>
      <c r="C79" s="168">
        <f t="shared" ref="C79:H79" si="10">C71-SUM(C72:C78)</f>
        <v>424</v>
      </c>
      <c r="D79" s="168">
        <f t="shared" si="10"/>
        <v>593</v>
      </c>
      <c r="E79" s="168">
        <f t="shared" si="10"/>
        <v>1590</v>
      </c>
      <c r="F79" s="168">
        <f t="shared" si="10"/>
        <v>5132</v>
      </c>
      <c r="G79" s="168">
        <f t="shared" si="10"/>
        <v>6234</v>
      </c>
      <c r="H79" s="168">
        <f t="shared" si="10"/>
        <v>3491</v>
      </c>
      <c r="I79" s="169">
        <f t="shared" si="9"/>
        <v>-0.44000641642605065</v>
      </c>
      <c r="J79" s="169">
        <f>H79/H67</f>
        <v>0.22302434038203539</v>
      </c>
    </row>
    <row r="80" spans="2:10" x14ac:dyDescent="0.25">
      <c r="B80" s="154" t="s">
        <v>48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68</v>
      </c>
      <c r="C81" s="175">
        <v>23288</v>
      </c>
      <c r="D81" s="175">
        <v>8151</v>
      </c>
      <c r="E81" s="175">
        <v>57186</v>
      </c>
      <c r="F81" s="175">
        <v>66430</v>
      </c>
      <c r="G81" s="175">
        <v>76278</v>
      </c>
      <c r="H81" s="175">
        <v>79107</v>
      </c>
      <c r="I81" s="176">
        <f t="shared" ref="I81:I93" si="11">IFERROR(H81/G81-1,"-")</f>
        <v>3.7088020136867739E-2</v>
      </c>
      <c r="J81" s="176">
        <f>H81/H81</f>
        <v>1</v>
      </c>
    </row>
    <row r="82" spans="2:10" x14ac:dyDescent="0.25">
      <c r="B82" s="158" t="s">
        <v>97</v>
      </c>
      <c r="C82" s="159">
        <v>7560</v>
      </c>
      <c r="D82" s="159">
        <v>3489</v>
      </c>
      <c r="E82" s="159">
        <v>21912</v>
      </c>
      <c r="F82" s="159">
        <v>25120</v>
      </c>
      <c r="G82" s="159">
        <v>25095</v>
      </c>
      <c r="H82" s="159">
        <v>24776</v>
      </c>
      <c r="I82" s="160">
        <f t="shared" si="11"/>
        <v>-1.2711695556883895E-2</v>
      </c>
      <c r="J82" s="160">
        <f>H82/H81</f>
        <v>0.31319605091837638</v>
      </c>
    </row>
    <row r="83" spans="2:10" x14ac:dyDescent="0.25">
      <c r="B83" s="162" t="s">
        <v>103</v>
      </c>
      <c r="C83" s="163">
        <v>1220</v>
      </c>
      <c r="D83" s="163">
        <v>1725</v>
      </c>
      <c r="E83" s="163">
        <v>5354</v>
      </c>
      <c r="F83" s="163">
        <v>5138</v>
      </c>
      <c r="G83" s="163">
        <v>5968</v>
      </c>
      <c r="H83" s="163">
        <v>4931</v>
      </c>
      <c r="I83" s="164">
        <f t="shared" si="11"/>
        <v>-0.17376005361930291</v>
      </c>
      <c r="J83" s="164">
        <f>H83/H81</f>
        <v>6.2333295410014283E-2</v>
      </c>
    </row>
    <row r="84" spans="2:10" x14ac:dyDescent="0.25">
      <c r="B84" s="162" t="s">
        <v>100</v>
      </c>
      <c r="C84" s="163">
        <v>6340</v>
      </c>
      <c r="D84" s="163">
        <v>1764</v>
      </c>
      <c r="E84" s="163">
        <v>16558</v>
      </c>
      <c r="F84" s="163">
        <v>19982</v>
      </c>
      <c r="G84" s="163">
        <v>19127</v>
      </c>
      <c r="H84" s="163">
        <v>19845</v>
      </c>
      <c r="I84" s="164">
        <f t="shared" si="11"/>
        <v>3.7538558059287963E-2</v>
      </c>
      <c r="J84" s="164">
        <f>H84/H81</f>
        <v>0.25086275550836207</v>
      </c>
    </row>
    <row r="85" spans="2:10" x14ac:dyDescent="0.25">
      <c r="B85" s="158" t="s">
        <v>107</v>
      </c>
      <c r="C85" s="159">
        <v>15728</v>
      </c>
      <c r="D85" s="159">
        <v>4662</v>
      </c>
      <c r="E85" s="159">
        <v>35274</v>
      </c>
      <c r="F85" s="159">
        <v>41310</v>
      </c>
      <c r="G85" s="159">
        <v>51183</v>
      </c>
      <c r="H85" s="159">
        <v>54331</v>
      </c>
      <c r="I85" s="160">
        <f t="shared" si="11"/>
        <v>6.1504796514467719E-2</v>
      </c>
      <c r="J85" s="160">
        <f>H85/H81</f>
        <v>0.68680394908162368</v>
      </c>
    </row>
    <row r="86" spans="2:10" x14ac:dyDescent="0.25">
      <c r="B86" s="162" t="s">
        <v>110</v>
      </c>
      <c r="C86" s="163">
        <v>2950</v>
      </c>
      <c r="D86" s="163">
        <v>274</v>
      </c>
      <c r="E86" s="163">
        <v>5912</v>
      </c>
      <c r="F86" s="163">
        <v>7695</v>
      </c>
      <c r="G86" s="163">
        <v>9705</v>
      </c>
      <c r="H86" s="163">
        <v>9430</v>
      </c>
      <c r="I86" s="164">
        <f t="shared" si="11"/>
        <v>-2.8335909325090114E-2</v>
      </c>
      <c r="J86" s="164">
        <f>H86/H81</f>
        <v>0.11920563287698939</v>
      </c>
    </row>
    <row r="87" spans="2:10" x14ac:dyDescent="0.25">
      <c r="B87" s="162" t="s">
        <v>113</v>
      </c>
      <c r="C87" s="163">
        <v>5816</v>
      </c>
      <c r="D87" s="163">
        <v>1017</v>
      </c>
      <c r="E87" s="163">
        <v>11732</v>
      </c>
      <c r="F87" s="163">
        <v>13300</v>
      </c>
      <c r="G87" s="163">
        <v>16585</v>
      </c>
      <c r="H87" s="163">
        <v>17078</v>
      </c>
      <c r="I87" s="164">
        <f t="shared" si="11"/>
        <v>2.9725655712993682E-2</v>
      </c>
      <c r="J87" s="164">
        <f>H87/H81</f>
        <v>0.21588481423894218</v>
      </c>
    </row>
    <row r="88" spans="2:10" x14ac:dyDescent="0.25">
      <c r="B88" s="162" t="s">
        <v>116</v>
      </c>
      <c r="C88" s="163">
        <v>794</v>
      </c>
      <c r="D88" s="163">
        <v>1289</v>
      </c>
      <c r="E88" s="163">
        <v>3335</v>
      </c>
      <c r="F88" s="163">
        <v>3835</v>
      </c>
      <c r="G88" s="163">
        <v>5266</v>
      </c>
      <c r="H88" s="163">
        <v>5421</v>
      </c>
      <c r="I88" s="164">
        <f t="shared" si="11"/>
        <v>2.9434105582985204E-2</v>
      </c>
      <c r="J88" s="164">
        <f>H88/H81</f>
        <v>6.8527437521331863E-2</v>
      </c>
    </row>
    <row r="89" spans="2:10" x14ac:dyDescent="0.25">
      <c r="B89" s="162" t="s">
        <v>123</v>
      </c>
      <c r="C89" s="163">
        <v>256</v>
      </c>
      <c r="D89" s="163">
        <v>63</v>
      </c>
      <c r="E89" s="163">
        <v>771</v>
      </c>
      <c r="F89" s="163">
        <v>855</v>
      </c>
      <c r="G89" s="163">
        <v>1050</v>
      </c>
      <c r="H89" s="163">
        <v>1283</v>
      </c>
      <c r="I89" s="164">
        <f t="shared" si="11"/>
        <v>0.22190476190476183</v>
      </c>
      <c r="J89" s="164">
        <f>H89/H81</f>
        <v>1.6218539446572363E-2</v>
      </c>
    </row>
    <row r="90" spans="2:10" x14ac:dyDescent="0.25">
      <c r="B90" s="162" t="s">
        <v>119</v>
      </c>
      <c r="C90" s="163">
        <v>255</v>
      </c>
      <c r="D90" s="163">
        <v>27</v>
      </c>
      <c r="E90" s="163">
        <v>493</v>
      </c>
      <c r="F90" s="163">
        <v>655</v>
      </c>
      <c r="G90" s="163">
        <v>624</v>
      </c>
      <c r="H90" s="163">
        <v>736</v>
      </c>
      <c r="I90" s="164">
        <f t="shared" si="11"/>
        <v>0.17948717948717952</v>
      </c>
      <c r="J90" s="164">
        <f>H90/H81</f>
        <v>9.303854273326001E-3</v>
      </c>
    </row>
    <row r="91" spans="2:10" x14ac:dyDescent="0.25">
      <c r="B91" s="162" t="s">
        <v>128</v>
      </c>
      <c r="C91" s="163">
        <v>571</v>
      </c>
      <c r="D91" s="163">
        <v>14</v>
      </c>
      <c r="E91" s="163">
        <v>943</v>
      </c>
      <c r="F91" s="163">
        <v>1196</v>
      </c>
      <c r="G91" s="163">
        <v>1166</v>
      </c>
      <c r="H91" s="163">
        <v>1384</v>
      </c>
      <c r="I91" s="164">
        <f t="shared" si="11"/>
        <v>0.18696397941680964</v>
      </c>
      <c r="J91" s="164">
        <f>H91/H81</f>
        <v>1.7495291187884763E-2</v>
      </c>
    </row>
    <row r="92" spans="2:10" x14ac:dyDescent="0.25">
      <c r="B92" s="162" t="s">
        <v>131</v>
      </c>
      <c r="C92" s="163">
        <v>708</v>
      </c>
      <c r="D92" s="163">
        <v>74</v>
      </c>
      <c r="E92" s="163">
        <v>795</v>
      </c>
      <c r="F92" s="163">
        <v>1579</v>
      </c>
      <c r="G92" s="163">
        <v>1711</v>
      </c>
      <c r="H92" s="163">
        <v>1235</v>
      </c>
      <c r="I92" s="164">
        <f t="shared" si="11"/>
        <v>-0.27819988310929278</v>
      </c>
      <c r="J92" s="164">
        <f>H92/H81</f>
        <v>1.5611766341790234E-2</v>
      </c>
    </row>
    <row r="93" spans="2:10" x14ac:dyDescent="0.25">
      <c r="B93" s="167" t="s">
        <v>145</v>
      </c>
      <c r="C93" s="168">
        <f t="shared" ref="C93:H93" si="12">C85-SUM(C86:C92)</f>
        <v>4378</v>
      </c>
      <c r="D93" s="168">
        <f t="shared" si="12"/>
        <v>1904</v>
      </c>
      <c r="E93" s="168">
        <f t="shared" si="12"/>
        <v>11293</v>
      </c>
      <c r="F93" s="168">
        <f t="shared" si="12"/>
        <v>12195</v>
      </c>
      <c r="G93" s="168">
        <f t="shared" si="12"/>
        <v>15076</v>
      </c>
      <c r="H93" s="168">
        <f t="shared" si="12"/>
        <v>17764</v>
      </c>
      <c r="I93" s="169">
        <f t="shared" si="11"/>
        <v>0.17829663040594323</v>
      </c>
      <c r="J93" s="169">
        <f>H93/H81</f>
        <v>0.22455661319478681</v>
      </c>
    </row>
    <row r="94" spans="2:10" x14ac:dyDescent="0.25">
      <c r="B94" s="154" t="s">
        <v>49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68</v>
      </c>
      <c r="C95" s="175">
        <v>2198</v>
      </c>
      <c r="D95" s="175">
        <v>2288</v>
      </c>
      <c r="E95" s="175">
        <v>4740</v>
      </c>
      <c r="F95" s="175">
        <v>5659</v>
      </c>
      <c r="G95" s="175">
        <v>5168</v>
      </c>
      <c r="H95" s="175">
        <v>5342</v>
      </c>
      <c r="I95" s="176">
        <f t="shared" ref="I95:I107" si="13">IFERROR(H95/G95-1,"-")</f>
        <v>3.3668730650154854E-2</v>
      </c>
      <c r="J95" s="176">
        <f>H95/H95</f>
        <v>1</v>
      </c>
    </row>
    <row r="96" spans="2:10" x14ac:dyDescent="0.25">
      <c r="B96" s="158" t="s">
        <v>97</v>
      </c>
      <c r="C96" s="159">
        <v>1334</v>
      </c>
      <c r="D96" s="159">
        <v>1368</v>
      </c>
      <c r="E96" s="159">
        <v>2677</v>
      </c>
      <c r="F96" s="159">
        <v>3421</v>
      </c>
      <c r="G96" s="159">
        <v>2632</v>
      </c>
      <c r="H96" s="159">
        <v>2763</v>
      </c>
      <c r="I96" s="160">
        <f t="shared" si="13"/>
        <v>4.9772036474164061E-2</v>
      </c>
      <c r="J96" s="160">
        <f>H96/H95</f>
        <v>0.5172220142268813</v>
      </c>
    </row>
    <row r="97" spans="2:10" x14ac:dyDescent="0.25">
      <c r="B97" s="162" t="s">
        <v>103</v>
      </c>
      <c r="C97" s="163">
        <v>714</v>
      </c>
      <c r="D97" s="163">
        <v>868</v>
      </c>
      <c r="E97" s="163">
        <v>1378</v>
      </c>
      <c r="F97" s="163">
        <v>627</v>
      </c>
      <c r="G97" s="163">
        <v>749</v>
      </c>
      <c r="H97" s="163">
        <v>836</v>
      </c>
      <c r="I97" s="164">
        <f t="shared" si="13"/>
        <v>0.11615487316421902</v>
      </c>
      <c r="J97" s="164">
        <f>H97/H95</f>
        <v>0.15649569449644327</v>
      </c>
    </row>
    <row r="98" spans="2:10" x14ac:dyDescent="0.25">
      <c r="B98" s="162" t="s">
        <v>100</v>
      </c>
      <c r="C98" s="163">
        <v>620</v>
      </c>
      <c r="D98" s="163">
        <v>500</v>
      </c>
      <c r="E98" s="163">
        <v>1299</v>
      </c>
      <c r="F98" s="163">
        <v>2794</v>
      </c>
      <c r="G98" s="163">
        <v>1883</v>
      </c>
      <c r="H98" s="163">
        <v>1927</v>
      </c>
      <c r="I98" s="164">
        <f t="shared" si="13"/>
        <v>2.3366967604885769E-2</v>
      </c>
      <c r="J98" s="164">
        <f>H98/H95</f>
        <v>0.36072631973043806</v>
      </c>
    </row>
    <row r="99" spans="2:10" x14ac:dyDescent="0.25">
      <c r="B99" s="158" t="s">
        <v>107</v>
      </c>
      <c r="C99" s="159">
        <v>864</v>
      </c>
      <c r="D99" s="159">
        <v>920</v>
      </c>
      <c r="E99" s="159">
        <v>2063</v>
      </c>
      <c r="F99" s="159">
        <v>2238</v>
      </c>
      <c r="G99" s="159">
        <v>2536</v>
      </c>
      <c r="H99" s="159">
        <v>2579</v>
      </c>
      <c r="I99" s="160">
        <f t="shared" si="13"/>
        <v>1.6955835962145116E-2</v>
      </c>
      <c r="J99" s="160">
        <f>H99/H95</f>
        <v>0.4827779857731187</v>
      </c>
    </row>
    <row r="100" spans="2:10" x14ac:dyDescent="0.25">
      <c r="B100" s="162" t="s">
        <v>110</v>
      </c>
      <c r="C100" s="163">
        <v>112</v>
      </c>
      <c r="D100" s="163">
        <v>35</v>
      </c>
      <c r="E100" s="163">
        <v>308</v>
      </c>
      <c r="F100" s="163">
        <v>344</v>
      </c>
      <c r="G100" s="163">
        <v>445</v>
      </c>
      <c r="H100" s="163">
        <v>317</v>
      </c>
      <c r="I100" s="164">
        <f t="shared" si="13"/>
        <v>-0.28764044943820222</v>
      </c>
      <c r="J100" s="164">
        <f>H100/H95</f>
        <v>5.9341070760014977E-2</v>
      </c>
    </row>
    <row r="101" spans="2:10" x14ac:dyDescent="0.25">
      <c r="B101" s="162" t="s">
        <v>113</v>
      </c>
      <c r="C101" s="163">
        <v>186</v>
      </c>
      <c r="D101" s="163">
        <v>167</v>
      </c>
      <c r="E101" s="163">
        <v>431</v>
      </c>
      <c r="F101" s="163">
        <v>450</v>
      </c>
      <c r="G101" s="163">
        <v>565</v>
      </c>
      <c r="H101" s="163">
        <v>519</v>
      </c>
      <c r="I101" s="164">
        <f t="shared" si="13"/>
        <v>-8.1415929203539794E-2</v>
      </c>
      <c r="J101" s="164">
        <f>H101/H95</f>
        <v>9.7154623736428303E-2</v>
      </c>
    </row>
    <row r="102" spans="2:10" x14ac:dyDescent="0.25">
      <c r="B102" s="162" t="s">
        <v>116</v>
      </c>
      <c r="C102" s="163">
        <v>256</v>
      </c>
      <c r="D102" s="163">
        <v>451</v>
      </c>
      <c r="E102" s="163">
        <v>383</v>
      </c>
      <c r="F102" s="163">
        <v>468</v>
      </c>
      <c r="G102" s="163">
        <v>490</v>
      </c>
      <c r="H102" s="163">
        <v>507</v>
      </c>
      <c r="I102" s="164">
        <f t="shared" si="13"/>
        <v>3.469387755102038E-2</v>
      </c>
      <c r="J102" s="164">
        <f>H102/H95</f>
        <v>9.4908274054661179E-2</v>
      </c>
    </row>
    <row r="103" spans="2:10" x14ac:dyDescent="0.25">
      <c r="B103" s="162" t="s">
        <v>123</v>
      </c>
      <c r="C103" s="163">
        <v>23</v>
      </c>
      <c r="D103" s="163">
        <v>22</v>
      </c>
      <c r="E103" s="163">
        <v>156</v>
      </c>
      <c r="F103" s="163">
        <v>155</v>
      </c>
      <c r="G103" s="163">
        <v>158</v>
      </c>
      <c r="H103" s="163">
        <v>109</v>
      </c>
      <c r="I103" s="164">
        <f t="shared" si="13"/>
        <v>-0.310126582278481</v>
      </c>
      <c r="J103" s="164">
        <f>H103/H95</f>
        <v>2.0404342942718083E-2</v>
      </c>
    </row>
    <row r="104" spans="2:10" x14ac:dyDescent="0.25">
      <c r="B104" s="162" t="s">
        <v>119</v>
      </c>
      <c r="C104" s="163">
        <v>32</v>
      </c>
      <c r="D104" s="163">
        <v>12</v>
      </c>
      <c r="E104" s="163">
        <v>80</v>
      </c>
      <c r="F104" s="163">
        <v>71</v>
      </c>
      <c r="G104" s="163">
        <v>93</v>
      </c>
      <c r="H104" s="163">
        <v>112</v>
      </c>
      <c r="I104" s="164">
        <f t="shared" si="13"/>
        <v>0.20430107526881724</v>
      </c>
      <c r="J104" s="164">
        <f>H104/H95</f>
        <v>2.0965930363159864E-2</v>
      </c>
    </row>
    <row r="105" spans="2:10" x14ac:dyDescent="0.25">
      <c r="B105" s="162" t="s">
        <v>128</v>
      </c>
      <c r="C105" s="163">
        <v>8</v>
      </c>
      <c r="D105" s="163">
        <v>1</v>
      </c>
      <c r="E105" s="163">
        <v>44</v>
      </c>
      <c r="F105" s="163">
        <v>14</v>
      </c>
      <c r="G105" s="163">
        <v>13</v>
      </c>
      <c r="H105" s="163">
        <v>10</v>
      </c>
      <c r="I105" s="164">
        <f t="shared" si="13"/>
        <v>-0.23076923076923073</v>
      </c>
      <c r="J105" s="164">
        <f>H105/H95</f>
        <v>1.8719580681392737E-3</v>
      </c>
    </row>
    <row r="106" spans="2:10" x14ac:dyDescent="0.25">
      <c r="B106" s="162" t="s">
        <v>131</v>
      </c>
      <c r="C106" s="163">
        <v>5</v>
      </c>
      <c r="D106" s="163">
        <v>8</v>
      </c>
      <c r="E106" s="163">
        <v>22</v>
      </c>
      <c r="F106" s="163">
        <v>38</v>
      </c>
      <c r="G106" s="163">
        <v>35</v>
      </c>
      <c r="H106" s="163">
        <v>29</v>
      </c>
      <c r="I106" s="164">
        <f t="shared" si="13"/>
        <v>-0.17142857142857137</v>
      </c>
      <c r="J106" s="164">
        <f>H106/H95</f>
        <v>5.4286783976038935E-3</v>
      </c>
    </row>
    <row r="107" spans="2:10" x14ac:dyDescent="0.25">
      <c r="B107" s="167" t="s">
        <v>145</v>
      </c>
      <c r="C107" s="168">
        <f t="shared" ref="C107:H107" si="14">C99-SUM(C100:C106)</f>
        <v>242</v>
      </c>
      <c r="D107" s="168">
        <f t="shared" si="14"/>
        <v>224</v>
      </c>
      <c r="E107" s="168">
        <f t="shared" si="14"/>
        <v>639</v>
      </c>
      <c r="F107" s="168">
        <f t="shared" si="14"/>
        <v>698</v>
      </c>
      <c r="G107" s="168">
        <f t="shared" si="14"/>
        <v>737</v>
      </c>
      <c r="H107" s="168">
        <f t="shared" si="14"/>
        <v>976</v>
      </c>
      <c r="I107" s="169">
        <f t="shared" si="13"/>
        <v>0.32428765264586157</v>
      </c>
      <c r="J107" s="169">
        <f>H107/H95</f>
        <v>0.18270310745039312</v>
      </c>
    </row>
    <row r="108" spans="2:10" x14ac:dyDescent="0.25">
      <c r="B108" s="154" t="s">
        <v>50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68</v>
      </c>
      <c r="C109" s="175">
        <v>5930</v>
      </c>
      <c r="D109" s="175">
        <v>3083</v>
      </c>
      <c r="E109" s="175">
        <v>19941</v>
      </c>
      <c r="F109" s="175">
        <v>21527</v>
      </c>
      <c r="G109" s="175">
        <v>21188</v>
      </c>
      <c r="H109" s="175">
        <v>20505</v>
      </c>
      <c r="I109" s="176">
        <f t="shared" ref="I109:I121" si="15">IFERROR(H109/G109-1,"-")</f>
        <v>-3.2235227487256934E-2</v>
      </c>
      <c r="J109" s="176">
        <f>H109/H109</f>
        <v>1</v>
      </c>
    </row>
    <row r="110" spans="2:10" x14ac:dyDescent="0.25">
      <c r="B110" s="158" t="s">
        <v>97</v>
      </c>
      <c r="C110" s="159">
        <v>996</v>
      </c>
      <c r="D110" s="159">
        <v>1896</v>
      </c>
      <c r="E110" s="159">
        <v>2841</v>
      </c>
      <c r="F110" s="159">
        <v>3676</v>
      </c>
      <c r="G110" s="159">
        <v>3382</v>
      </c>
      <c r="H110" s="159">
        <v>3102</v>
      </c>
      <c r="I110" s="160">
        <f t="shared" si="15"/>
        <v>-8.2791247782377342E-2</v>
      </c>
      <c r="J110" s="160">
        <f>H110/H109</f>
        <v>0.1512801755669349</v>
      </c>
    </row>
    <row r="111" spans="2:10" x14ac:dyDescent="0.25">
      <c r="B111" s="162" t="s">
        <v>103</v>
      </c>
      <c r="C111" s="163">
        <v>328</v>
      </c>
      <c r="D111" s="163">
        <v>1896</v>
      </c>
      <c r="E111" s="163">
        <v>1444</v>
      </c>
      <c r="F111" s="163">
        <v>1522</v>
      </c>
      <c r="G111" s="163">
        <v>858</v>
      </c>
      <c r="H111" s="163">
        <v>1049</v>
      </c>
      <c r="I111" s="164">
        <f t="shared" si="15"/>
        <v>0.22261072261072257</v>
      </c>
      <c r="J111" s="164">
        <f>H111/H109</f>
        <v>5.1158254084369664E-2</v>
      </c>
    </row>
    <row r="112" spans="2:10" x14ac:dyDescent="0.25">
      <c r="B112" s="162" t="s">
        <v>100</v>
      </c>
      <c r="C112" s="163">
        <v>668</v>
      </c>
      <c r="D112" s="163">
        <v>0</v>
      </c>
      <c r="E112" s="163">
        <v>1397</v>
      </c>
      <c r="F112" s="163">
        <v>2154</v>
      </c>
      <c r="G112" s="163">
        <v>2524</v>
      </c>
      <c r="H112" s="163">
        <v>2053</v>
      </c>
      <c r="I112" s="164">
        <f t="shared" si="15"/>
        <v>-0.18660855784469099</v>
      </c>
      <c r="J112" s="164">
        <f>H112/H109</f>
        <v>0.10012192148256523</v>
      </c>
    </row>
    <row r="113" spans="2:10" x14ac:dyDescent="0.25">
      <c r="B113" s="158" t="s">
        <v>107</v>
      </c>
      <c r="C113" s="159">
        <v>4934</v>
      </c>
      <c r="D113" s="159">
        <v>1187</v>
      </c>
      <c r="E113" s="159">
        <v>17100</v>
      </c>
      <c r="F113" s="159">
        <v>17851</v>
      </c>
      <c r="G113" s="159">
        <v>17806</v>
      </c>
      <c r="H113" s="159">
        <v>17403</v>
      </c>
      <c r="I113" s="160">
        <f t="shared" si="15"/>
        <v>-2.2632820397618825E-2</v>
      </c>
      <c r="J113" s="160">
        <f>H113/H109</f>
        <v>0.84871982443306515</v>
      </c>
    </row>
    <row r="114" spans="2:10" x14ac:dyDescent="0.25">
      <c r="B114" s="162" t="s">
        <v>110</v>
      </c>
      <c r="C114" s="163">
        <v>2539</v>
      </c>
      <c r="D114" s="163">
        <v>171</v>
      </c>
      <c r="E114" s="163">
        <v>8538</v>
      </c>
      <c r="F114" s="163">
        <v>11193</v>
      </c>
      <c r="G114" s="163">
        <v>10352</v>
      </c>
      <c r="H114" s="163">
        <v>9405</v>
      </c>
      <c r="I114" s="164">
        <f t="shared" si="15"/>
        <v>-9.1479907264296778E-2</v>
      </c>
      <c r="J114" s="164">
        <f>H114/H109</f>
        <v>0.45866861741038772</v>
      </c>
    </row>
    <row r="115" spans="2:10" x14ac:dyDescent="0.25">
      <c r="B115" s="162" t="s">
        <v>113</v>
      </c>
      <c r="C115" s="163">
        <v>482</v>
      </c>
      <c r="D115" s="163">
        <v>337</v>
      </c>
      <c r="E115" s="163">
        <v>1542</v>
      </c>
      <c r="F115" s="163">
        <v>991</v>
      </c>
      <c r="G115" s="163">
        <v>1079</v>
      </c>
      <c r="H115" s="163">
        <v>1207</v>
      </c>
      <c r="I115" s="164">
        <f t="shared" si="15"/>
        <v>0.11862835959221507</v>
      </c>
      <c r="J115" s="164">
        <f>H115/H109</f>
        <v>5.8863691782492074E-2</v>
      </c>
    </row>
    <row r="116" spans="2:10" x14ac:dyDescent="0.25">
      <c r="B116" s="162" t="s">
        <v>116</v>
      </c>
      <c r="C116" s="163">
        <v>341</v>
      </c>
      <c r="D116" s="163">
        <v>394</v>
      </c>
      <c r="E116" s="163">
        <v>1327</v>
      </c>
      <c r="F116" s="163">
        <v>1634</v>
      </c>
      <c r="G116" s="163">
        <v>802</v>
      </c>
      <c r="H116" s="163">
        <v>1332</v>
      </c>
      <c r="I116" s="164">
        <f t="shared" si="15"/>
        <v>0.6608478802992519</v>
      </c>
      <c r="J116" s="164">
        <f>H116/H109</f>
        <v>6.4959765910753475E-2</v>
      </c>
    </row>
    <row r="117" spans="2:10" x14ac:dyDescent="0.25">
      <c r="B117" s="162" t="s">
        <v>123</v>
      </c>
      <c r="C117" s="163">
        <v>111</v>
      </c>
      <c r="D117" s="163">
        <v>18</v>
      </c>
      <c r="E117" s="163">
        <v>743</v>
      </c>
      <c r="F117" s="163">
        <v>692</v>
      </c>
      <c r="G117" s="163">
        <v>527</v>
      </c>
      <c r="H117" s="163">
        <v>676</v>
      </c>
      <c r="I117" s="164">
        <f t="shared" si="15"/>
        <v>0.2827324478178368</v>
      </c>
      <c r="J117" s="164">
        <f>H117/H109</f>
        <v>3.2967568885637649E-2</v>
      </c>
    </row>
    <row r="118" spans="2:10" x14ac:dyDescent="0.25">
      <c r="B118" s="162" t="s">
        <v>119</v>
      </c>
      <c r="C118" s="163">
        <v>167</v>
      </c>
      <c r="D118" s="163">
        <v>32</v>
      </c>
      <c r="E118" s="163">
        <v>540</v>
      </c>
      <c r="F118" s="163">
        <v>372</v>
      </c>
      <c r="G118" s="163">
        <v>497</v>
      </c>
      <c r="H118" s="163">
        <v>581</v>
      </c>
      <c r="I118" s="164">
        <f t="shared" si="15"/>
        <v>0.16901408450704225</v>
      </c>
      <c r="J118" s="164">
        <f>H118/H109</f>
        <v>2.8334552548158986E-2</v>
      </c>
    </row>
    <row r="119" spans="2:10" x14ac:dyDescent="0.25">
      <c r="B119" s="162" t="s">
        <v>128</v>
      </c>
      <c r="C119" s="163">
        <v>90</v>
      </c>
      <c r="D119" s="163">
        <v>0</v>
      </c>
      <c r="E119" s="163">
        <v>132</v>
      </c>
      <c r="F119" s="163">
        <v>204</v>
      </c>
      <c r="G119" s="163">
        <v>254</v>
      </c>
      <c r="H119" s="163">
        <v>232</v>
      </c>
      <c r="I119" s="164">
        <f t="shared" si="15"/>
        <v>-8.6614173228346414E-2</v>
      </c>
      <c r="J119" s="164">
        <f>H119/H109</f>
        <v>1.1314313582053159E-2</v>
      </c>
    </row>
    <row r="120" spans="2:10" x14ac:dyDescent="0.25">
      <c r="B120" s="162" t="s">
        <v>131</v>
      </c>
      <c r="C120" s="163">
        <v>134</v>
      </c>
      <c r="D120" s="163">
        <v>0</v>
      </c>
      <c r="E120" s="163">
        <v>250</v>
      </c>
      <c r="F120" s="163">
        <v>80</v>
      </c>
      <c r="G120" s="163">
        <v>313</v>
      </c>
      <c r="H120" s="163">
        <v>173</v>
      </c>
      <c r="I120" s="164">
        <f t="shared" si="15"/>
        <v>-0.44728434504792336</v>
      </c>
      <c r="J120" s="164">
        <f>H120/H109</f>
        <v>8.4369665935137769E-3</v>
      </c>
    </row>
    <row r="121" spans="2:10" x14ac:dyDescent="0.25">
      <c r="B121" s="167" t="s">
        <v>145</v>
      </c>
      <c r="C121" s="168">
        <f t="shared" ref="C121:H121" si="16">C113-SUM(C114:C120)</f>
        <v>1070</v>
      </c>
      <c r="D121" s="168">
        <f t="shared" si="16"/>
        <v>235</v>
      </c>
      <c r="E121" s="168">
        <f t="shared" si="16"/>
        <v>4028</v>
      </c>
      <c r="F121" s="168">
        <f t="shared" si="16"/>
        <v>2685</v>
      </c>
      <c r="G121" s="168">
        <f t="shared" si="16"/>
        <v>3982</v>
      </c>
      <c r="H121" s="168">
        <f t="shared" si="16"/>
        <v>3797</v>
      </c>
      <c r="I121" s="169">
        <f t="shared" si="15"/>
        <v>-4.6459065796082388E-2</v>
      </c>
      <c r="J121" s="169">
        <f>H121/H109</f>
        <v>0.18517434772006827</v>
      </c>
    </row>
    <row r="122" spans="2:10" x14ac:dyDescent="0.25">
      <c r="B122" s="154" t="s">
        <v>51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68</v>
      </c>
      <c r="C123" s="175">
        <v>8936</v>
      </c>
      <c r="D123" s="175">
        <v>10312</v>
      </c>
      <c r="E123" s="175">
        <v>20054</v>
      </c>
      <c r="F123" s="175">
        <v>25174</v>
      </c>
      <c r="G123" s="175">
        <v>22971</v>
      </c>
      <c r="H123" s="175">
        <v>26883</v>
      </c>
      <c r="I123" s="176">
        <f t="shared" ref="I123:I135" si="17">IFERROR(H123/G123-1,"-")</f>
        <v>0.17030168473292417</v>
      </c>
      <c r="J123" s="176">
        <f>H123/H123</f>
        <v>1</v>
      </c>
    </row>
    <row r="124" spans="2:10" x14ac:dyDescent="0.25">
      <c r="B124" s="158" t="s">
        <v>97</v>
      </c>
      <c r="C124" s="159">
        <v>4939</v>
      </c>
      <c r="D124" s="159">
        <v>6171</v>
      </c>
      <c r="E124" s="159">
        <v>11575</v>
      </c>
      <c r="F124" s="159">
        <v>15380</v>
      </c>
      <c r="G124" s="159">
        <v>12803</v>
      </c>
      <c r="H124" s="159">
        <v>15642</v>
      </c>
      <c r="I124" s="160">
        <f t="shared" si="17"/>
        <v>0.22174490353823328</v>
      </c>
      <c r="J124" s="160">
        <f>H124/H123</f>
        <v>0.58185470371610315</v>
      </c>
    </row>
    <row r="125" spans="2:10" x14ac:dyDescent="0.25">
      <c r="B125" s="162" t="s">
        <v>103</v>
      </c>
      <c r="C125" s="163">
        <v>2412</v>
      </c>
      <c r="D125" s="163">
        <v>3474</v>
      </c>
      <c r="E125" s="163">
        <v>5247</v>
      </c>
      <c r="F125" s="163">
        <v>6582</v>
      </c>
      <c r="G125" s="163">
        <v>5942</v>
      </c>
      <c r="H125" s="163">
        <v>7976</v>
      </c>
      <c r="I125" s="164">
        <f t="shared" si="17"/>
        <v>0.34230898687310662</v>
      </c>
      <c r="J125" s="164">
        <f>H125/H123</f>
        <v>0.29669307740951528</v>
      </c>
    </row>
    <row r="126" spans="2:10" x14ac:dyDescent="0.25">
      <c r="B126" s="162" t="s">
        <v>100</v>
      </c>
      <c r="C126" s="163">
        <v>2527</v>
      </c>
      <c r="D126" s="163">
        <v>2697</v>
      </c>
      <c r="E126" s="163">
        <v>6328</v>
      </c>
      <c r="F126" s="163">
        <v>8798</v>
      </c>
      <c r="G126" s="163">
        <v>6861</v>
      </c>
      <c r="H126" s="163">
        <v>7666</v>
      </c>
      <c r="I126" s="164">
        <f t="shared" si="17"/>
        <v>0.11732983530097663</v>
      </c>
      <c r="J126" s="164">
        <f>H126/H123</f>
        <v>0.28516162630658781</v>
      </c>
    </row>
    <row r="127" spans="2:10" x14ac:dyDescent="0.25">
      <c r="B127" s="158" t="s">
        <v>107</v>
      </c>
      <c r="C127" s="159">
        <v>3997</v>
      </c>
      <c r="D127" s="159">
        <v>4141</v>
      </c>
      <c r="E127" s="159">
        <v>8479</v>
      </c>
      <c r="F127" s="159">
        <v>9794</v>
      </c>
      <c r="G127" s="159">
        <v>10168</v>
      </c>
      <c r="H127" s="159">
        <v>11241</v>
      </c>
      <c r="I127" s="160">
        <f t="shared" si="17"/>
        <v>0.10552714398111718</v>
      </c>
      <c r="J127" s="160">
        <f>H127/H123</f>
        <v>0.41814529628389691</v>
      </c>
    </row>
    <row r="128" spans="2:10" x14ac:dyDescent="0.25">
      <c r="B128" s="162" t="s">
        <v>110</v>
      </c>
      <c r="C128" s="163">
        <v>370</v>
      </c>
      <c r="D128" s="163">
        <v>143</v>
      </c>
      <c r="E128" s="163">
        <v>816</v>
      </c>
      <c r="F128" s="163">
        <v>1157</v>
      </c>
      <c r="G128" s="163">
        <v>1094</v>
      </c>
      <c r="H128" s="163">
        <v>1052</v>
      </c>
      <c r="I128" s="164">
        <f t="shared" si="17"/>
        <v>-3.8391224862888484E-2</v>
      </c>
      <c r="J128" s="164">
        <f>H128/H123</f>
        <v>3.9132537291224935E-2</v>
      </c>
    </row>
    <row r="129" spans="2:10" x14ac:dyDescent="0.25">
      <c r="B129" s="162" t="s">
        <v>113</v>
      </c>
      <c r="C129" s="163">
        <v>472</v>
      </c>
      <c r="D129" s="163">
        <v>488</v>
      </c>
      <c r="E129" s="163">
        <v>1100</v>
      </c>
      <c r="F129" s="163">
        <v>1761</v>
      </c>
      <c r="G129" s="163">
        <v>1731</v>
      </c>
      <c r="H129" s="163">
        <v>2042</v>
      </c>
      <c r="I129" s="164">
        <f t="shared" si="17"/>
        <v>0.1796649335644136</v>
      </c>
      <c r="J129" s="164">
        <f>H129/H123</f>
        <v>7.5958784361864373E-2</v>
      </c>
    </row>
    <row r="130" spans="2:10" x14ac:dyDescent="0.25">
      <c r="B130" s="162" t="s">
        <v>116</v>
      </c>
      <c r="C130" s="163">
        <v>389</v>
      </c>
      <c r="D130" s="163">
        <v>544</v>
      </c>
      <c r="E130" s="163">
        <v>918</v>
      </c>
      <c r="F130" s="163">
        <v>952</v>
      </c>
      <c r="G130" s="163">
        <v>929</v>
      </c>
      <c r="H130" s="163">
        <v>747</v>
      </c>
      <c r="I130" s="164">
        <f t="shared" si="17"/>
        <v>-0.1959095801937567</v>
      </c>
      <c r="J130" s="164">
        <f>H130/H123</f>
        <v>2.778707733511885E-2</v>
      </c>
    </row>
    <row r="131" spans="2:10" x14ac:dyDescent="0.25">
      <c r="B131" s="162" t="s">
        <v>123</v>
      </c>
      <c r="C131" s="163">
        <v>81</v>
      </c>
      <c r="D131" s="163">
        <v>46</v>
      </c>
      <c r="E131" s="163">
        <v>212</v>
      </c>
      <c r="F131" s="163">
        <v>247</v>
      </c>
      <c r="G131" s="163">
        <v>210</v>
      </c>
      <c r="H131" s="163">
        <v>251</v>
      </c>
      <c r="I131" s="164">
        <f t="shared" si="17"/>
        <v>0.19523809523809521</v>
      </c>
      <c r="J131" s="164">
        <f>H131/H123</f>
        <v>9.3367555704348473E-3</v>
      </c>
    </row>
    <row r="132" spans="2:10" x14ac:dyDescent="0.25">
      <c r="B132" s="162" t="s">
        <v>119</v>
      </c>
      <c r="C132" s="163">
        <v>85</v>
      </c>
      <c r="D132" s="163">
        <v>32</v>
      </c>
      <c r="E132" s="163">
        <v>197</v>
      </c>
      <c r="F132" s="163">
        <v>206</v>
      </c>
      <c r="G132" s="163">
        <v>181</v>
      </c>
      <c r="H132" s="163">
        <v>183</v>
      </c>
      <c r="I132" s="164">
        <f t="shared" si="17"/>
        <v>1.1049723756906049E-2</v>
      </c>
      <c r="J132" s="164">
        <f>H132/H123</f>
        <v>6.8072759736636538E-3</v>
      </c>
    </row>
    <row r="133" spans="2:10" x14ac:dyDescent="0.25">
      <c r="B133" s="162" t="s">
        <v>128</v>
      </c>
      <c r="C133" s="163">
        <v>115</v>
      </c>
      <c r="D133" s="163">
        <v>4</v>
      </c>
      <c r="E133" s="163">
        <v>124</v>
      </c>
      <c r="F133" s="163">
        <v>264</v>
      </c>
      <c r="G133" s="163">
        <v>198</v>
      </c>
      <c r="H133" s="163">
        <v>146</v>
      </c>
      <c r="I133" s="164">
        <f t="shared" si="17"/>
        <v>-0.26262626262626265</v>
      </c>
      <c r="J133" s="164">
        <f>H133/H123</f>
        <v>5.4309414871852096E-3</v>
      </c>
    </row>
    <row r="134" spans="2:10" x14ac:dyDescent="0.25">
      <c r="B134" s="162" t="s">
        <v>131</v>
      </c>
      <c r="C134" s="163">
        <v>176</v>
      </c>
      <c r="D134" s="163">
        <v>24</v>
      </c>
      <c r="E134" s="163">
        <v>204</v>
      </c>
      <c r="F134" s="163">
        <v>321</v>
      </c>
      <c r="G134" s="163">
        <v>324</v>
      </c>
      <c r="H134" s="163">
        <v>322</v>
      </c>
      <c r="I134" s="164">
        <f t="shared" si="17"/>
        <v>-6.1728395061728669E-3</v>
      </c>
      <c r="J134" s="164">
        <f>H134/H123</f>
        <v>1.1977829855298888E-2</v>
      </c>
    </row>
    <row r="135" spans="2:10" x14ac:dyDescent="0.25">
      <c r="B135" s="167" t="s">
        <v>145</v>
      </c>
      <c r="C135" s="168">
        <f t="shared" ref="C135:H135" si="18">C127-SUM(C128:C134)</f>
        <v>2309</v>
      </c>
      <c r="D135" s="168">
        <f t="shared" si="18"/>
        <v>2860</v>
      </c>
      <c r="E135" s="168">
        <f t="shared" si="18"/>
        <v>4908</v>
      </c>
      <c r="F135" s="168">
        <f t="shared" si="18"/>
        <v>4886</v>
      </c>
      <c r="G135" s="168">
        <f t="shared" si="18"/>
        <v>5501</v>
      </c>
      <c r="H135" s="168">
        <f t="shared" si="18"/>
        <v>6498</v>
      </c>
      <c r="I135" s="169">
        <f t="shared" si="17"/>
        <v>0.18123977458643892</v>
      </c>
      <c r="J135" s="169">
        <f>H135/H123</f>
        <v>0.24171409440910613</v>
      </c>
    </row>
    <row r="136" spans="2:10" x14ac:dyDescent="0.25">
      <c r="B136" s="154" t="s">
        <v>52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68</v>
      </c>
      <c r="C137" s="175">
        <v>8865</v>
      </c>
      <c r="D137" s="175">
        <v>5413</v>
      </c>
      <c r="E137" s="175">
        <v>22231</v>
      </c>
      <c r="F137" s="175">
        <v>21689</v>
      </c>
      <c r="G137" s="175">
        <v>27356</v>
      </c>
      <c r="H137" s="175">
        <v>24054</v>
      </c>
      <c r="I137" s="176">
        <f t="shared" ref="I137:I149" si="19">IFERROR(H137/G137-1,"-")</f>
        <v>-0.12070478140078955</v>
      </c>
      <c r="J137" s="176">
        <f>H137/H137</f>
        <v>1</v>
      </c>
    </row>
    <row r="138" spans="2:10" x14ac:dyDescent="0.25">
      <c r="B138" s="158" t="s">
        <v>97</v>
      </c>
      <c r="C138" s="159">
        <v>486</v>
      </c>
      <c r="D138" s="159">
        <v>3098</v>
      </c>
      <c r="E138" s="159">
        <v>1477</v>
      </c>
      <c r="F138" s="159">
        <v>1783</v>
      </c>
      <c r="G138" s="159">
        <v>2340</v>
      </c>
      <c r="H138" s="159">
        <v>929</v>
      </c>
      <c r="I138" s="160">
        <f t="shared" si="19"/>
        <v>-0.60299145299145307</v>
      </c>
      <c r="J138" s="160">
        <f>H138/H137</f>
        <v>3.8621435104348546E-2</v>
      </c>
    </row>
    <row r="139" spans="2:10" x14ac:dyDescent="0.25">
      <c r="B139" s="162" t="s">
        <v>103</v>
      </c>
      <c r="C139" s="163">
        <v>351</v>
      </c>
      <c r="D139" s="163">
        <v>2721</v>
      </c>
      <c r="E139" s="163">
        <v>936</v>
      </c>
      <c r="F139" s="163">
        <v>1036</v>
      </c>
      <c r="G139" s="163">
        <v>1527</v>
      </c>
      <c r="H139" s="163">
        <v>325</v>
      </c>
      <c r="I139" s="164">
        <f t="shared" si="19"/>
        <v>-0.78716437459070066</v>
      </c>
      <c r="J139" s="164">
        <f>H139/H137</f>
        <v>1.3511266317452399E-2</v>
      </c>
    </row>
    <row r="140" spans="2:10" x14ac:dyDescent="0.25">
      <c r="B140" s="162" t="s">
        <v>100</v>
      </c>
      <c r="C140" s="163">
        <v>135</v>
      </c>
      <c r="D140" s="163">
        <v>377</v>
      </c>
      <c r="E140" s="163">
        <v>541</v>
      </c>
      <c r="F140" s="163">
        <v>747</v>
      </c>
      <c r="G140" s="163">
        <v>813</v>
      </c>
      <c r="H140" s="163">
        <v>604</v>
      </c>
      <c r="I140" s="164">
        <f t="shared" si="19"/>
        <v>-0.25707257072570722</v>
      </c>
      <c r="J140" s="164">
        <f>H140/H137</f>
        <v>2.5110168786896151E-2</v>
      </c>
    </row>
    <row r="141" spans="2:10" x14ac:dyDescent="0.25">
      <c r="B141" s="158" t="s">
        <v>107</v>
      </c>
      <c r="C141" s="159">
        <v>8379</v>
      </c>
      <c r="D141" s="159">
        <v>2315</v>
      </c>
      <c r="E141" s="159">
        <v>20754</v>
      </c>
      <c r="F141" s="159">
        <v>19906</v>
      </c>
      <c r="G141" s="159">
        <v>25016</v>
      </c>
      <c r="H141" s="159">
        <v>23125</v>
      </c>
      <c r="I141" s="160">
        <f t="shared" si="19"/>
        <v>-7.559162136232811E-2</v>
      </c>
      <c r="J141" s="160">
        <f>H141/H137</f>
        <v>0.96137856489565143</v>
      </c>
    </row>
    <row r="142" spans="2:10" x14ac:dyDescent="0.25">
      <c r="B142" s="162" t="s">
        <v>110</v>
      </c>
      <c r="C142" s="163">
        <v>4215</v>
      </c>
      <c r="D142" s="163">
        <v>65</v>
      </c>
      <c r="E142" s="163">
        <v>8841</v>
      </c>
      <c r="F142" s="163">
        <v>7226</v>
      </c>
      <c r="G142" s="163">
        <v>9445</v>
      </c>
      <c r="H142" s="163">
        <v>9153</v>
      </c>
      <c r="I142" s="164">
        <f t="shared" si="19"/>
        <v>-3.0915828480677643E-2</v>
      </c>
      <c r="J142" s="164">
        <f>H142/H137</f>
        <v>0.3805188326265902</v>
      </c>
    </row>
    <row r="143" spans="2:10" x14ac:dyDescent="0.25">
      <c r="B143" s="162" t="s">
        <v>113</v>
      </c>
      <c r="C143" s="163">
        <v>620</v>
      </c>
      <c r="D143" s="163">
        <v>316</v>
      </c>
      <c r="E143" s="163">
        <v>1553</v>
      </c>
      <c r="F143" s="163">
        <v>2140</v>
      </c>
      <c r="G143" s="163">
        <v>3428</v>
      </c>
      <c r="H143" s="163">
        <v>2359</v>
      </c>
      <c r="I143" s="164">
        <f t="shared" si="19"/>
        <v>-0.31184364060676784</v>
      </c>
      <c r="J143" s="164">
        <f>H143/H137</f>
        <v>9.807100690113911E-2</v>
      </c>
    </row>
    <row r="144" spans="2:10" x14ac:dyDescent="0.25">
      <c r="B144" s="162" t="s">
        <v>116</v>
      </c>
      <c r="C144" s="163">
        <v>592</v>
      </c>
      <c r="D144" s="163">
        <v>728</v>
      </c>
      <c r="E144" s="163">
        <v>2196</v>
      </c>
      <c r="F144" s="163">
        <v>1764</v>
      </c>
      <c r="G144" s="163">
        <v>2459</v>
      </c>
      <c r="H144" s="163">
        <v>2000</v>
      </c>
      <c r="I144" s="164">
        <f t="shared" si="19"/>
        <v>-0.18666124440829601</v>
      </c>
      <c r="J144" s="164">
        <f>H144/H137</f>
        <v>8.3146254261245528E-2</v>
      </c>
    </row>
    <row r="145" spans="2:10" x14ac:dyDescent="0.25">
      <c r="B145" s="162" t="s">
        <v>123</v>
      </c>
      <c r="C145" s="163">
        <v>154</v>
      </c>
      <c r="D145" s="163">
        <v>18</v>
      </c>
      <c r="E145" s="163">
        <v>561</v>
      </c>
      <c r="F145" s="163">
        <v>636</v>
      </c>
      <c r="G145" s="163">
        <v>493</v>
      </c>
      <c r="H145" s="163">
        <v>547</v>
      </c>
      <c r="I145" s="164">
        <f t="shared" si="19"/>
        <v>0.1095334685598377</v>
      </c>
      <c r="J145" s="164">
        <f>H145/H137</f>
        <v>2.2740500540450653E-2</v>
      </c>
    </row>
    <row r="146" spans="2:10" x14ac:dyDescent="0.25">
      <c r="B146" s="162" t="s">
        <v>119</v>
      </c>
      <c r="C146" s="163">
        <v>227</v>
      </c>
      <c r="D146" s="163">
        <v>20</v>
      </c>
      <c r="E146" s="163">
        <v>354</v>
      </c>
      <c r="F146" s="163">
        <v>318</v>
      </c>
      <c r="G146" s="163">
        <v>592</v>
      </c>
      <c r="H146" s="163">
        <v>381</v>
      </c>
      <c r="I146" s="164">
        <f t="shared" si="19"/>
        <v>-0.35641891891891897</v>
      </c>
      <c r="J146" s="164">
        <f>H146/H137</f>
        <v>1.5839361436767275E-2</v>
      </c>
    </row>
    <row r="147" spans="2:10" x14ac:dyDescent="0.25">
      <c r="B147" s="162" t="s">
        <v>128</v>
      </c>
      <c r="C147" s="163">
        <v>282</v>
      </c>
      <c r="D147" s="163">
        <v>3</v>
      </c>
      <c r="E147" s="163">
        <v>515</v>
      </c>
      <c r="F147" s="163">
        <v>457</v>
      </c>
      <c r="G147" s="163">
        <v>499</v>
      </c>
      <c r="H147" s="163">
        <v>650</v>
      </c>
      <c r="I147" s="164">
        <f t="shared" si="19"/>
        <v>0.30260521042084165</v>
      </c>
      <c r="J147" s="164">
        <f>H147/H137</f>
        <v>2.7022532634904797E-2</v>
      </c>
    </row>
    <row r="148" spans="2:10" x14ac:dyDescent="0.25">
      <c r="B148" s="162" t="s">
        <v>131</v>
      </c>
      <c r="C148" s="163">
        <v>454</v>
      </c>
      <c r="D148" s="163">
        <v>15</v>
      </c>
      <c r="E148" s="163">
        <v>261</v>
      </c>
      <c r="F148" s="163">
        <v>280</v>
      </c>
      <c r="G148" s="163">
        <v>446</v>
      </c>
      <c r="H148" s="163">
        <v>331</v>
      </c>
      <c r="I148" s="164">
        <f t="shared" si="19"/>
        <v>-0.25784753363228696</v>
      </c>
      <c r="J148" s="164">
        <f>H148/H137</f>
        <v>1.3760705080236135E-2</v>
      </c>
    </row>
    <row r="149" spans="2:10" x14ac:dyDescent="0.25">
      <c r="B149" s="167" t="s">
        <v>145</v>
      </c>
      <c r="C149" s="168">
        <f t="shared" ref="C149:H149" si="20">C141-SUM(C142:C148)</f>
        <v>1835</v>
      </c>
      <c r="D149" s="168">
        <f t="shared" si="20"/>
        <v>1150</v>
      </c>
      <c r="E149" s="168">
        <f t="shared" si="20"/>
        <v>6473</v>
      </c>
      <c r="F149" s="168">
        <f t="shared" si="20"/>
        <v>7085</v>
      </c>
      <c r="G149" s="168">
        <f t="shared" si="20"/>
        <v>7654</v>
      </c>
      <c r="H149" s="168">
        <f t="shared" si="20"/>
        <v>7704</v>
      </c>
      <c r="I149" s="169">
        <f t="shared" si="19"/>
        <v>6.532532009406955E-3</v>
      </c>
      <c r="J149" s="169">
        <f>H149/H137</f>
        <v>0.32027937141431778</v>
      </c>
    </row>
    <row r="150" spans="2:10" x14ac:dyDescent="0.25">
      <c r="B150" s="154" t="s">
        <v>53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68</v>
      </c>
      <c r="C151" s="175">
        <v>4078</v>
      </c>
      <c r="D151" s="175">
        <v>3239</v>
      </c>
      <c r="E151" s="175">
        <v>10133</v>
      </c>
      <c r="F151" s="175">
        <v>10492</v>
      </c>
      <c r="G151" s="175">
        <v>11534</v>
      </c>
      <c r="H151" s="175">
        <v>11055</v>
      </c>
      <c r="I151" s="176">
        <f t="shared" ref="I151:I163" si="21">IFERROR(H151/G151-1,"-")</f>
        <v>-4.152939136466105E-2</v>
      </c>
      <c r="J151" s="176">
        <f>H151/H151</f>
        <v>1</v>
      </c>
    </row>
    <row r="152" spans="2:10" x14ac:dyDescent="0.25">
      <c r="B152" s="158" t="s">
        <v>97</v>
      </c>
      <c r="C152" s="159">
        <v>1547</v>
      </c>
      <c r="D152" s="159">
        <v>2092</v>
      </c>
      <c r="E152" s="159">
        <v>4949</v>
      </c>
      <c r="F152" s="159">
        <v>4502</v>
      </c>
      <c r="G152" s="159">
        <v>4215</v>
      </c>
      <c r="H152" s="159">
        <v>3746</v>
      </c>
      <c r="I152" s="160">
        <f t="shared" si="21"/>
        <v>-0.11126927639383155</v>
      </c>
      <c r="J152" s="160">
        <f>H152/H151</f>
        <v>0.33885119855269108</v>
      </c>
    </row>
    <row r="153" spans="2:10" x14ac:dyDescent="0.25">
      <c r="B153" s="162" t="s">
        <v>103</v>
      </c>
      <c r="C153" s="163">
        <v>982</v>
      </c>
      <c r="D153" s="163">
        <v>1908</v>
      </c>
      <c r="E153" s="163">
        <v>3312</v>
      </c>
      <c r="F153" s="163">
        <v>2825</v>
      </c>
      <c r="G153" s="163">
        <v>3020</v>
      </c>
      <c r="H153" s="163">
        <v>2510</v>
      </c>
      <c r="I153" s="164">
        <f t="shared" si="21"/>
        <v>-0.16887417218543044</v>
      </c>
      <c r="J153" s="164">
        <f>H153/H151</f>
        <v>0.22704658525554047</v>
      </c>
    </row>
    <row r="154" spans="2:10" x14ac:dyDescent="0.25">
      <c r="B154" s="162" t="s">
        <v>100</v>
      </c>
      <c r="C154" s="163">
        <v>565</v>
      </c>
      <c r="D154" s="163">
        <v>184</v>
      </c>
      <c r="E154" s="163">
        <v>1637</v>
      </c>
      <c r="F154" s="163">
        <v>1677</v>
      </c>
      <c r="G154" s="163">
        <v>1195</v>
      </c>
      <c r="H154" s="163">
        <v>1236</v>
      </c>
      <c r="I154" s="164">
        <f t="shared" si="21"/>
        <v>3.4309623430962333E-2</v>
      </c>
      <c r="J154" s="164">
        <f>H154/H151</f>
        <v>0.11180461329715061</v>
      </c>
    </row>
    <row r="155" spans="2:10" x14ac:dyDescent="0.25">
      <c r="B155" s="158" t="s">
        <v>107</v>
      </c>
      <c r="C155" s="159">
        <v>2531</v>
      </c>
      <c r="D155" s="159">
        <v>1147</v>
      </c>
      <c r="E155" s="159">
        <v>5184</v>
      </c>
      <c r="F155" s="159">
        <v>5990</v>
      </c>
      <c r="G155" s="159">
        <v>7319</v>
      </c>
      <c r="H155" s="159">
        <v>7309</v>
      </c>
      <c r="I155" s="160">
        <f t="shared" si="21"/>
        <v>-1.3663068725235927E-3</v>
      </c>
      <c r="J155" s="160">
        <f>H155/H151</f>
        <v>0.66114880144730892</v>
      </c>
    </row>
    <row r="156" spans="2:10" x14ac:dyDescent="0.25">
      <c r="B156" s="162" t="s">
        <v>110</v>
      </c>
      <c r="C156" s="163">
        <v>772</v>
      </c>
      <c r="D156" s="163">
        <v>33</v>
      </c>
      <c r="E156" s="163">
        <v>1958</v>
      </c>
      <c r="F156" s="163">
        <v>2013</v>
      </c>
      <c r="G156" s="163">
        <v>2165</v>
      </c>
      <c r="H156" s="163">
        <v>1902</v>
      </c>
      <c r="I156" s="164">
        <f t="shared" si="21"/>
        <v>-0.12147806004618933</v>
      </c>
      <c r="J156" s="164">
        <f>H156/H151</f>
        <v>0.17204884667571235</v>
      </c>
    </row>
    <row r="157" spans="2:10" x14ac:dyDescent="0.25">
      <c r="B157" s="162" t="s">
        <v>113</v>
      </c>
      <c r="C157" s="163">
        <v>819</v>
      </c>
      <c r="D157" s="163">
        <v>269</v>
      </c>
      <c r="E157" s="163">
        <v>1270</v>
      </c>
      <c r="F157" s="163">
        <v>1265</v>
      </c>
      <c r="G157" s="163">
        <v>1643</v>
      </c>
      <c r="H157" s="163">
        <v>1563</v>
      </c>
      <c r="I157" s="164">
        <f t="shared" si="21"/>
        <v>-4.8691418137553288E-2</v>
      </c>
      <c r="J157" s="164">
        <f>H157/H151</f>
        <v>0.14138398914518319</v>
      </c>
    </row>
    <row r="158" spans="2:10" x14ac:dyDescent="0.25">
      <c r="B158" s="162" t="s">
        <v>116</v>
      </c>
      <c r="C158" s="163">
        <v>222</v>
      </c>
      <c r="D158" s="163">
        <v>379</v>
      </c>
      <c r="E158" s="163">
        <v>590</v>
      </c>
      <c r="F158" s="163">
        <v>789</v>
      </c>
      <c r="G158" s="163">
        <v>991</v>
      </c>
      <c r="H158" s="163">
        <v>1477</v>
      </c>
      <c r="I158" s="164">
        <f t="shared" si="21"/>
        <v>0.49041372351160439</v>
      </c>
      <c r="J158" s="164">
        <f>H158/H151</f>
        <v>0.1336047037539575</v>
      </c>
    </row>
    <row r="159" spans="2:10" x14ac:dyDescent="0.25">
      <c r="B159" s="162" t="s">
        <v>123</v>
      </c>
      <c r="C159" s="163">
        <v>118</v>
      </c>
      <c r="D159" s="163">
        <v>27</v>
      </c>
      <c r="E159" s="163">
        <v>131</v>
      </c>
      <c r="F159" s="163">
        <v>215</v>
      </c>
      <c r="G159" s="163">
        <v>251</v>
      </c>
      <c r="H159" s="163">
        <v>303</v>
      </c>
      <c r="I159" s="164">
        <f t="shared" si="21"/>
        <v>0.20717131474103589</v>
      </c>
      <c r="J159" s="164">
        <f>H159/H151</f>
        <v>2.7408412483039348E-2</v>
      </c>
    </row>
    <row r="160" spans="2:10" x14ac:dyDescent="0.25">
      <c r="B160" s="162" t="s">
        <v>119</v>
      </c>
      <c r="C160" s="163">
        <v>98</v>
      </c>
      <c r="D160" s="163">
        <v>37</v>
      </c>
      <c r="E160" s="163">
        <v>167</v>
      </c>
      <c r="F160" s="163">
        <v>223</v>
      </c>
      <c r="G160" s="163">
        <v>286</v>
      </c>
      <c r="H160" s="163">
        <v>177</v>
      </c>
      <c r="I160" s="164">
        <f t="shared" si="21"/>
        <v>-0.38111888111888115</v>
      </c>
      <c r="J160" s="164">
        <f>H160/H151</f>
        <v>1.6010854816824967E-2</v>
      </c>
    </row>
    <row r="161" spans="2:10" x14ac:dyDescent="0.25">
      <c r="B161" s="162" t="s">
        <v>128</v>
      </c>
      <c r="C161" s="163">
        <v>49</v>
      </c>
      <c r="D161" s="163">
        <v>6</v>
      </c>
      <c r="E161" s="163">
        <v>48</v>
      </c>
      <c r="F161" s="163">
        <v>107</v>
      </c>
      <c r="G161" s="163">
        <v>59</v>
      </c>
      <c r="H161" s="163">
        <v>63</v>
      </c>
      <c r="I161" s="164">
        <f t="shared" si="21"/>
        <v>6.7796610169491567E-2</v>
      </c>
      <c r="J161" s="164">
        <f>H161/H151</f>
        <v>5.6987788331071916E-3</v>
      </c>
    </row>
    <row r="162" spans="2:10" x14ac:dyDescent="0.25">
      <c r="B162" s="162" t="s">
        <v>131</v>
      </c>
      <c r="C162" s="163">
        <v>83</v>
      </c>
      <c r="D162" s="163">
        <v>8</v>
      </c>
      <c r="E162" s="163">
        <v>129</v>
      </c>
      <c r="F162" s="163">
        <v>144</v>
      </c>
      <c r="G162" s="163">
        <v>168</v>
      </c>
      <c r="H162" s="163">
        <v>119</v>
      </c>
      <c r="I162" s="164">
        <f t="shared" si="21"/>
        <v>-0.29166666666666663</v>
      </c>
      <c r="J162" s="164">
        <f>H162/H151</f>
        <v>1.0764360018091361E-2</v>
      </c>
    </row>
    <row r="163" spans="2:10" x14ac:dyDescent="0.25">
      <c r="B163" s="167" t="s">
        <v>145</v>
      </c>
      <c r="C163" s="168">
        <f t="shared" ref="C163:H163" si="22">C155-SUM(C156:C162)</f>
        <v>370</v>
      </c>
      <c r="D163" s="168">
        <f t="shared" si="22"/>
        <v>388</v>
      </c>
      <c r="E163" s="168">
        <f t="shared" si="22"/>
        <v>891</v>
      </c>
      <c r="F163" s="168">
        <f t="shared" si="22"/>
        <v>1234</v>
      </c>
      <c r="G163" s="168">
        <f t="shared" si="22"/>
        <v>1756</v>
      </c>
      <c r="H163" s="168">
        <f t="shared" si="22"/>
        <v>1705</v>
      </c>
      <c r="I163" s="169">
        <f t="shared" si="21"/>
        <v>-2.9043280182232345E-2</v>
      </c>
      <c r="J163" s="169">
        <f>H163/H151</f>
        <v>0.15422885572139303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41334-4A5C-4B78-BD2A-0A03EB5957A1}">
  <sheetPr>
    <tabColor theme="7" tint="0.79998168889431442"/>
    <pageSetUpPr fitToPage="1"/>
  </sheetPr>
  <dimension ref="A1:Y163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143"/>
      <c r="L4" s="143"/>
      <c r="M4" s="143"/>
      <c r="P4" s="142" t="s">
        <v>260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1:25" ht="6" customHeight="1" x14ac:dyDescent="0.25"/>
    <row r="6" spans="1:25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4"/>
      <c r="Q6" s="302" t="s">
        <v>43</v>
      </c>
      <c r="R6" s="303"/>
      <c r="S6" s="303"/>
      <c r="T6" s="303"/>
      <c r="U6" s="303"/>
      <c r="V6" s="303"/>
      <c r="W6" s="303"/>
      <c r="X6" s="303"/>
      <c r="Y6" s="303"/>
    </row>
    <row r="7" spans="1:25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2" t="str">
        <f>CONCATENATE("var. ",RIGHT(H7,2),"/",RIGHT(D7,2))</f>
        <v>var. 25/21</v>
      </c>
      <c r="K7" s="171" t="str">
        <f>CONCATENATE("dif. ",RIGHT(H7,2),"/",RIGHT(G7,2))</f>
        <v>dif. 25/24</v>
      </c>
      <c r="L7" s="171" t="str">
        <f>CONCATENATE("dif. ",RIGHT(H7,2),"/",RIGHT(D7,2))</f>
        <v>dif. 25/21</v>
      </c>
      <c r="M7" s="172" t="str">
        <f>CONCATENATE("Cuota s/ total lugares de residencia ",RIGHT(H7,4))</f>
        <v>Cuota s/ total lugares de residencia 2025</v>
      </c>
      <c r="P7" s="146"/>
      <c r="Q7" s="171" t="s">
        <v>261</v>
      </c>
      <c r="R7" s="171" t="s">
        <v>262</v>
      </c>
      <c r="S7" s="171" t="s">
        <v>263</v>
      </c>
      <c r="T7" s="171" t="s">
        <v>264</v>
      </c>
      <c r="U7" s="171" t="s">
        <v>265</v>
      </c>
      <c r="V7" s="171" t="s">
        <v>266</v>
      </c>
      <c r="W7" s="172" t="str">
        <f>CONCATENATE("var. ",RIGHT(V7,2),"/",RIGHT(U7,2))</f>
        <v>var. 25/24</v>
      </c>
      <c r="X7" s="171" t="str">
        <f>CONCATENATE("dif. ",RIGHT(V7,2),"/",RIGHT(U7,2))</f>
        <v>dif. 25/24</v>
      </c>
      <c r="Y7" s="172" t="str">
        <f>CONCATENATE("Cuota s/ total lugares de residencia ",RIGHT(V7,4))</f>
        <v>Cuota s/ total lugares de residencia 2025</v>
      </c>
    </row>
    <row r="8" spans="1:25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3"/>
      <c r="L8" s="152"/>
      <c r="M8" s="152"/>
      <c r="P8" s="154" t="s">
        <v>52</v>
      </c>
      <c r="Q8" s="152"/>
      <c r="R8" s="152"/>
      <c r="S8" s="152"/>
      <c r="T8" s="152"/>
      <c r="U8" s="152"/>
      <c r="V8" s="153"/>
      <c r="W8" s="153"/>
      <c r="X8" s="153"/>
      <c r="Y8" s="152"/>
    </row>
    <row r="9" spans="1:25" x14ac:dyDescent="0.25">
      <c r="A9" s="1" t="s">
        <v>96</v>
      </c>
      <c r="B9" s="155" t="s">
        <v>68</v>
      </c>
      <c r="C9" s="175">
        <v>947316</v>
      </c>
      <c r="D9" s="175">
        <v>177350</v>
      </c>
      <c r="E9" s="175">
        <v>1016463</v>
      </c>
      <c r="F9" s="175">
        <v>1255136</v>
      </c>
      <c r="G9" s="175">
        <v>1350767</v>
      </c>
      <c r="H9" s="175">
        <v>1324994</v>
      </c>
      <c r="I9" s="176">
        <f>IFERROR(H9/G9-1,"-")</f>
        <v>-1.9080270690652101E-2</v>
      </c>
      <c r="J9" s="176">
        <f>IFERROR(H9/D9-1,"-")</f>
        <v>6.4710685085988162</v>
      </c>
      <c r="K9" s="175">
        <f>H9-G9</f>
        <v>-25773</v>
      </c>
      <c r="L9" s="175">
        <f>H9-D9</f>
        <v>1147644</v>
      </c>
      <c r="M9" s="176">
        <f t="shared" ref="M9:M21" si="0">H9/H$9</f>
        <v>1</v>
      </c>
      <c r="P9" s="155" t="s">
        <v>68</v>
      </c>
      <c r="Q9" s="175">
        <v>52299</v>
      </c>
      <c r="R9" s="175">
        <v>16771</v>
      </c>
      <c r="S9" s="175">
        <v>59495</v>
      </c>
      <c r="T9" s="175">
        <v>67265</v>
      </c>
      <c r="U9" s="175">
        <v>73927</v>
      </c>
      <c r="V9" s="175">
        <v>69867</v>
      </c>
      <c r="W9" s="176">
        <f>IFERROR(V9/U9-1,"-")</f>
        <v>-5.4919041757409359E-2</v>
      </c>
      <c r="X9" s="175">
        <f>V9-U9</f>
        <v>-4060</v>
      </c>
      <c r="Y9" s="176">
        <f t="shared" ref="Y9:Y21" si="1">V9/V$9</f>
        <v>1</v>
      </c>
    </row>
    <row r="10" spans="1:25" x14ac:dyDescent="0.25">
      <c r="A10" s="161" t="s">
        <v>103</v>
      </c>
      <c r="B10" s="158" t="s">
        <v>97</v>
      </c>
      <c r="C10" s="159">
        <v>140270</v>
      </c>
      <c r="D10" s="159">
        <v>83810</v>
      </c>
      <c r="E10" s="159">
        <v>160574</v>
      </c>
      <c r="F10" s="159">
        <v>187574</v>
      </c>
      <c r="G10" s="159">
        <v>185063</v>
      </c>
      <c r="H10" s="159">
        <v>175786</v>
      </c>
      <c r="I10" s="177">
        <f>IFERROR(H10/G10-1,"-")</f>
        <v>-5.0128875031745901E-2</v>
      </c>
      <c r="J10" s="160">
        <f t="shared" ref="J10:J21" si="2">IFERROR(H10/D10-1,"-")</f>
        <v>1.0974346736666267</v>
      </c>
      <c r="K10" s="159">
        <f t="shared" ref="K10:K20" si="3">H10-G10</f>
        <v>-9277</v>
      </c>
      <c r="L10" s="159">
        <f t="shared" ref="L10:L21" si="4">H10-D10</f>
        <v>91976</v>
      </c>
      <c r="M10" s="160">
        <f t="shared" si="0"/>
        <v>0.13266928001183401</v>
      </c>
      <c r="P10" s="158" t="s">
        <v>97</v>
      </c>
      <c r="Q10" s="159">
        <v>2629</v>
      </c>
      <c r="R10" s="159">
        <v>9271</v>
      </c>
      <c r="S10" s="159">
        <v>3607</v>
      </c>
      <c r="T10" s="159">
        <v>4578</v>
      </c>
      <c r="U10" s="159">
        <v>4715</v>
      </c>
      <c r="V10" s="159">
        <v>2450</v>
      </c>
      <c r="W10" s="177">
        <f>IFERROR(V10/U10-1,"-")</f>
        <v>-0.48038176033934255</v>
      </c>
      <c r="X10" s="158">
        <f t="shared" ref="X10:X20" si="5">V10-U10</f>
        <v>-2265</v>
      </c>
      <c r="Y10" s="160">
        <f t="shared" si="1"/>
        <v>3.5066626590521989E-2</v>
      </c>
    </row>
    <row r="11" spans="1:25" x14ac:dyDescent="0.25">
      <c r="A11" s="161" t="s">
        <v>100</v>
      </c>
      <c r="B11" s="162" t="s">
        <v>103</v>
      </c>
      <c r="C11" s="163">
        <v>51219</v>
      </c>
      <c r="D11" s="163">
        <v>60872</v>
      </c>
      <c r="E11" s="163">
        <v>66276</v>
      </c>
      <c r="F11" s="163">
        <v>69280</v>
      </c>
      <c r="G11" s="163">
        <v>67716</v>
      </c>
      <c r="H11" s="163">
        <v>59020</v>
      </c>
      <c r="I11" s="178">
        <f>IFERROR(H11/G11-1,"-")</f>
        <v>-0.12841868982219862</v>
      </c>
      <c r="J11" s="164">
        <f t="shared" si="2"/>
        <v>-3.0424497305822085E-2</v>
      </c>
      <c r="K11" s="163">
        <f t="shared" si="3"/>
        <v>-8696</v>
      </c>
      <c r="L11" s="163">
        <f t="shared" si="4"/>
        <v>-1852</v>
      </c>
      <c r="M11" s="164">
        <f t="shared" si="0"/>
        <v>4.4543597933273657E-2</v>
      </c>
      <c r="P11" s="162" t="s">
        <v>103</v>
      </c>
      <c r="Q11" s="163">
        <v>1763</v>
      </c>
      <c r="R11" s="163">
        <v>8191</v>
      </c>
      <c r="S11" s="163">
        <v>2036</v>
      </c>
      <c r="T11" s="163">
        <v>2600</v>
      </c>
      <c r="U11" s="163">
        <v>2968</v>
      </c>
      <c r="V11" s="163">
        <v>843</v>
      </c>
      <c r="W11" s="178">
        <f>IFERROR(V11/U11-1,"-")</f>
        <v>-0.71597035040431267</v>
      </c>
      <c r="X11" s="162">
        <f t="shared" si="5"/>
        <v>-2125</v>
      </c>
      <c r="Y11" s="164">
        <f>V11/V$9</f>
        <v>1.2065782128902056E-2</v>
      </c>
    </row>
    <row r="12" spans="1:25" x14ac:dyDescent="0.25">
      <c r="A12" s="1"/>
      <c r="B12" s="162" t="s">
        <v>100</v>
      </c>
      <c r="C12" s="163">
        <v>89051</v>
      </c>
      <c r="D12" s="163">
        <v>22938</v>
      </c>
      <c r="E12" s="163">
        <v>94298</v>
      </c>
      <c r="F12" s="163">
        <v>118294</v>
      </c>
      <c r="G12" s="163">
        <v>117347</v>
      </c>
      <c r="H12" s="163">
        <v>116766</v>
      </c>
      <c r="I12" s="178">
        <f>IFERROR(H12/G12-1,"-")</f>
        <v>-4.9511278515854684E-3</v>
      </c>
      <c r="J12" s="164">
        <f t="shared" si="2"/>
        <v>4.0905048391315724</v>
      </c>
      <c r="K12" s="163">
        <f t="shared" si="3"/>
        <v>-581</v>
      </c>
      <c r="L12" s="163">
        <f t="shared" si="4"/>
        <v>93828</v>
      </c>
      <c r="M12" s="164">
        <f t="shared" si="0"/>
        <v>8.812568207856035E-2</v>
      </c>
      <c r="P12" s="162" t="s">
        <v>100</v>
      </c>
      <c r="Q12" s="163">
        <v>866</v>
      </c>
      <c r="R12" s="163">
        <v>1080</v>
      </c>
      <c r="S12" s="163">
        <v>1571</v>
      </c>
      <c r="T12" s="163">
        <v>1978</v>
      </c>
      <c r="U12" s="163">
        <v>1747</v>
      </c>
      <c r="V12" s="163">
        <v>1607</v>
      </c>
      <c r="W12" s="178">
        <f>IFERROR(V12/U12-1,"-")</f>
        <v>-8.0137378362907796E-2</v>
      </c>
      <c r="X12" s="162">
        <f t="shared" si="5"/>
        <v>-140</v>
      </c>
      <c r="Y12" s="164">
        <f t="shared" si="1"/>
        <v>2.3000844461619936E-2</v>
      </c>
    </row>
    <row r="13" spans="1:25" s="56" customFormat="1" x14ac:dyDescent="0.25">
      <c r="B13" s="158" t="s">
        <v>107</v>
      </c>
      <c r="C13" s="159">
        <v>807046</v>
      </c>
      <c r="D13" s="159">
        <v>93540</v>
      </c>
      <c r="E13" s="159">
        <v>855889</v>
      </c>
      <c r="F13" s="159">
        <v>1067562</v>
      </c>
      <c r="G13" s="159">
        <v>1165704</v>
      </c>
      <c r="H13" s="159">
        <v>1149208</v>
      </c>
      <c r="I13" s="177">
        <f>IFERROR(H13/G13-1,"-")</f>
        <v>-1.4151105254850305E-2</v>
      </c>
      <c r="J13" s="160">
        <f t="shared" si="2"/>
        <v>11.285738721402609</v>
      </c>
      <c r="K13" s="159">
        <f t="shared" si="3"/>
        <v>-16496</v>
      </c>
      <c r="L13" s="159">
        <f t="shared" si="4"/>
        <v>1055668</v>
      </c>
      <c r="M13" s="160">
        <f t="shared" si="0"/>
        <v>0.86733071998816602</v>
      </c>
      <c r="P13" s="158" t="s">
        <v>107</v>
      </c>
      <c r="Q13" s="159">
        <v>49670</v>
      </c>
      <c r="R13" s="159">
        <v>7500</v>
      </c>
      <c r="S13" s="159">
        <v>55888</v>
      </c>
      <c r="T13" s="159">
        <v>62687</v>
      </c>
      <c r="U13" s="159">
        <v>69212</v>
      </c>
      <c r="V13" s="159">
        <v>67417</v>
      </c>
      <c r="W13" s="177">
        <f>IFERROR(V13/U13-1,"-")</f>
        <v>-2.5934808992660208E-2</v>
      </c>
      <c r="X13" s="158">
        <f t="shared" si="5"/>
        <v>-1795</v>
      </c>
      <c r="Y13" s="160">
        <f t="shared" si="1"/>
        <v>0.96493337340947805</v>
      </c>
    </row>
    <row r="14" spans="1:25" s="56" customFormat="1" x14ac:dyDescent="0.25">
      <c r="B14" s="162" t="s">
        <v>110</v>
      </c>
      <c r="C14" s="163">
        <v>328440</v>
      </c>
      <c r="D14" s="163">
        <v>4918</v>
      </c>
      <c r="E14" s="163">
        <v>332221</v>
      </c>
      <c r="F14" s="163">
        <v>436470</v>
      </c>
      <c r="G14" s="163">
        <v>473384</v>
      </c>
      <c r="H14" s="163">
        <v>475616</v>
      </c>
      <c r="I14" s="178">
        <f t="shared" ref="I14:I21" si="6">IFERROR(H14/G14-1,"-")</f>
        <v>4.7149882547783406E-3</v>
      </c>
      <c r="J14" s="164">
        <f t="shared" si="2"/>
        <v>95.709231394875971</v>
      </c>
      <c r="K14" s="163">
        <f t="shared" si="3"/>
        <v>2232</v>
      </c>
      <c r="L14" s="163">
        <f t="shared" si="4"/>
        <v>470698</v>
      </c>
      <c r="M14" s="164">
        <f t="shared" si="0"/>
        <v>0.35895709716421359</v>
      </c>
      <c r="P14" s="162" t="s">
        <v>110</v>
      </c>
      <c r="Q14" s="163">
        <v>21732</v>
      </c>
      <c r="R14" s="163">
        <v>269</v>
      </c>
      <c r="S14" s="163">
        <v>20863</v>
      </c>
      <c r="T14" s="163">
        <v>23550</v>
      </c>
      <c r="U14" s="163">
        <v>27327</v>
      </c>
      <c r="V14" s="163">
        <v>27471</v>
      </c>
      <c r="W14" s="178">
        <f t="shared" ref="W14:W21" si="7">IFERROR(V14/U14-1,"-")</f>
        <v>5.2695136678011512E-3</v>
      </c>
      <c r="X14" s="162">
        <f t="shared" si="5"/>
        <v>144</v>
      </c>
      <c r="Y14" s="164">
        <f t="shared" si="1"/>
        <v>0.39318991798703251</v>
      </c>
    </row>
    <row r="15" spans="1:25" x14ac:dyDescent="0.25">
      <c r="A15" s="1"/>
      <c r="B15" s="162" t="s">
        <v>113</v>
      </c>
      <c r="C15" s="163">
        <v>101729</v>
      </c>
      <c r="D15" s="163">
        <v>14503</v>
      </c>
      <c r="E15" s="163">
        <v>93377</v>
      </c>
      <c r="F15" s="163">
        <v>120889</v>
      </c>
      <c r="G15" s="163">
        <v>137245</v>
      </c>
      <c r="H15" s="163">
        <v>128489</v>
      </c>
      <c r="I15" s="178">
        <f t="shared" si="6"/>
        <v>-6.3798316878574846E-2</v>
      </c>
      <c r="J15" s="164">
        <f t="shared" si="2"/>
        <v>7.8594773495138934</v>
      </c>
      <c r="K15" s="163">
        <f t="shared" si="3"/>
        <v>-8756</v>
      </c>
      <c r="L15" s="163">
        <f t="shared" si="4"/>
        <v>113986</v>
      </c>
      <c r="M15" s="164">
        <f t="shared" si="0"/>
        <v>9.6973269312917637E-2</v>
      </c>
      <c r="P15" s="162" t="s">
        <v>113</v>
      </c>
      <c r="Q15" s="163">
        <v>3339</v>
      </c>
      <c r="R15" s="163">
        <v>747</v>
      </c>
      <c r="S15" s="163">
        <v>3922</v>
      </c>
      <c r="T15" s="163">
        <v>5665</v>
      </c>
      <c r="U15" s="163">
        <v>7061</v>
      </c>
      <c r="V15" s="163">
        <v>5857</v>
      </c>
      <c r="W15" s="178">
        <f t="shared" si="7"/>
        <v>-0.17051409148845775</v>
      </c>
      <c r="X15" s="162">
        <f t="shared" si="5"/>
        <v>-1204</v>
      </c>
      <c r="Y15" s="164">
        <f t="shared" si="1"/>
        <v>8.3830706914566247E-2</v>
      </c>
    </row>
    <row r="16" spans="1:25" x14ac:dyDescent="0.25">
      <c r="A16" s="1"/>
      <c r="B16" s="162" t="s">
        <v>116</v>
      </c>
      <c r="C16" s="163">
        <v>37338</v>
      </c>
      <c r="D16" s="163">
        <v>19884</v>
      </c>
      <c r="E16" s="163">
        <v>47408</v>
      </c>
      <c r="F16" s="163">
        <v>57906</v>
      </c>
      <c r="G16" s="163">
        <v>60170</v>
      </c>
      <c r="H16" s="163">
        <v>58080</v>
      </c>
      <c r="I16" s="178">
        <f t="shared" si="6"/>
        <v>-3.4734917733089565E-2</v>
      </c>
      <c r="J16" s="164">
        <f t="shared" si="2"/>
        <v>1.9209414604707304</v>
      </c>
      <c r="K16" s="163">
        <f t="shared" si="3"/>
        <v>-2090</v>
      </c>
      <c r="L16" s="163">
        <f t="shared" si="4"/>
        <v>38196</v>
      </c>
      <c r="M16" s="164">
        <f t="shared" si="0"/>
        <v>4.383416075846381E-2</v>
      </c>
      <c r="P16" s="162" t="s">
        <v>116</v>
      </c>
      <c r="Q16" s="163">
        <v>3563</v>
      </c>
      <c r="R16" s="163">
        <v>2708</v>
      </c>
      <c r="S16" s="163">
        <v>6453</v>
      </c>
      <c r="T16" s="163">
        <v>5613</v>
      </c>
      <c r="U16" s="163">
        <v>5986</v>
      </c>
      <c r="V16" s="163">
        <v>5909</v>
      </c>
      <c r="W16" s="178">
        <f t="shared" si="7"/>
        <v>-1.2863347811560288E-2</v>
      </c>
      <c r="X16" s="162">
        <f t="shared" si="5"/>
        <v>-77</v>
      </c>
      <c r="Y16" s="164">
        <f t="shared" si="1"/>
        <v>8.4574978172814064E-2</v>
      </c>
    </row>
    <row r="17" spans="1:25" x14ac:dyDescent="0.25">
      <c r="A17" s="1"/>
      <c r="B17" s="162" t="s">
        <v>123</v>
      </c>
      <c r="C17" s="163">
        <v>27502</v>
      </c>
      <c r="D17" s="163">
        <v>1546</v>
      </c>
      <c r="E17" s="163">
        <v>42283</v>
      </c>
      <c r="F17" s="163">
        <v>37295</v>
      </c>
      <c r="G17" s="163">
        <v>41222</v>
      </c>
      <c r="H17" s="163">
        <v>41640</v>
      </c>
      <c r="I17" s="178">
        <f t="shared" si="6"/>
        <v>1.0140216389306733E-2</v>
      </c>
      <c r="J17" s="164">
        <f t="shared" si="2"/>
        <v>25.934023285899094</v>
      </c>
      <c r="K17" s="163">
        <f t="shared" si="3"/>
        <v>418</v>
      </c>
      <c r="L17" s="163">
        <f t="shared" si="4"/>
        <v>40094</v>
      </c>
      <c r="M17" s="164">
        <f t="shared" si="0"/>
        <v>3.1426557403278807E-2</v>
      </c>
      <c r="P17" s="162" t="s">
        <v>123</v>
      </c>
      <c r="Q17" s="163">
        <v>765</v>
      </c>
      <c r="R17" s="163">
        <v>93</v>
      </c>
      <c r="S17" s="163">
        <v>2259</v>
      </c>
      <c r="T17" s="163">
        <v>2063</v>
      </c>
      <c r="U17" s="163">
        <v>1716</v>
      </c>
      <c r="V17" s="163">
        <v>1737</v>
      </c>
      <c r="W17" s="178">
        <f t="shared" si="7"/>
        <v>1.2237762237762295E-2</v>
      </c>
      <c r="X17" s="162">
        <f t="shared" si="5"/>
        <v>21</v>
      </c>
      <c r="Y17" s="164">
        <f t="shared" si="1"/>
        <v>2.4861522607239471E-2</v>
      </c>
    </row>
    <row r="18" spans="1:25" x14ac:dyDescent="0.25">
      <c r="A18" s="1"/>
      <c r="B18" s="162" t="s">
        <v>119</v>
      </c>
      <c r="C18" s="163">
        <v>29486</v>
      </c>
      <c r="D18" s="163">
        <v>2408</v>
      </c>
      <c r="E18" s="163">
        <v>37975</v>
      </c>
      <c r="F18" s="163">
        <v>36778</v>
      </c>
      <c r="G18" s="163">
        <v>40939</v>
      </c>
      <c r="H18" s="163">
        <v>37775</v>
      </c>
      <c r="I18" s="178">
        <f t="shared" si="6"/>
        <v>-7.7285717775226526E-2</v>
      </c>
      <c r="J18" s="164">
        <f t="shared" si="2"/>
        <v>14.687292358803987</v>
      </c>
      <c r="K18" s="163">
        <f t="shared" si="3"/>
        <v>-3164</v>
      </c>
      <c r="L18" s="163">
        <f t="shared" si="4"/>
        <v>35367</v>
      </c>
      <c r="M18" s="164">
        <f t="shared" si="0"/>
        <v>2.8509563062172356E-2</v>
      </c>
      <c r="P18" s="162" t="s">
        <v>119</v>
      </c>
      <c r="Q18" s="163">
        <v>861</v>
      </c>
      <c r="R18" s="163">
        <v>213</v>
      </c>
      <c r="S18" s="163">
        <v>1161</v>
      </c>
      <c r="T18" s="163">
        <v>1126</v>
      </c>
      <c r="U18" s="163">
        <v>1427</v>
      </c>
      <c r="V18" s="163">
        <v>1058</v>
      </c>
      <c r="W18" s="178">
        <f t="shared" si="7"/>
        <v>-0.25858444288717586</v>
      </c>
      <c r="X18" s="162">
        <f t="shared" si="5"/>
        <v>-369</v>
      </c>
      <c r="Y18" s="164">
        <f t="shared" si="1"/>
        <v>1.5143057523580517E-2</v>
      </c>
    </row>
    <row r="19" spans="1:25" x14ac:dyDescent="0.25">
      <c r="A19" s="161" t="s">
        <v>144</v>
      </c>
      <c r="B19" s="162" t="s">
        <v>128</v>
      </c>
      <c r="C19" s="163">
        <v>28328</v>
      </c>
      <c r="D19" s="163">
        <v>347</v>
      </c>
      <c r="E19" s="163">
        <v>25695</v>
      </c>
      <c r="F19" s="163">
        <v>34916</v>
      </c>
      <c r="G19" s="163">
        <v>31489</v>
      </c>
      <c r="H19" s="163">
        <v>28744</v>
      </c>
      <c r="I19" s="178">
        <f t="shared" si="6"/>
        <v>-8.717329861221379E-2</v>
      </c>
      <c r="J19" s="164">
        <f t="shared" si="2"/>
        <v>81.835734870316998</v>
      </c>
      <c r="K19" s="163">
        <f t="shared" si="3"/>
        <v>-2745</v>
      </c>
      <c r="L19" s="163">
        <f t="shared" si="4"/>
        <v>28397</v>
      </c>
      <c r="M19" s="164">
        <f t="shared" si="0"/>
        <v>2.1693683141206677E-2</v>
      </c>
      <c r="P19" s="162" t="s">
        <v>128</v>
      </c>
      <c r="Q19" s="163">
        <v>1961</v>
      </c>
      <c r="R19" s="163">
        <v>24</v>
      </c>
      <c r="S19" s="163">
        <v>1417</v>
      </c>
      <c r="T19" s="163">
        <v>2027</v>
      </c>
      <c r="U19" s="163">
        <v>1753</v>
      </c>
      <c r="V19" s="163">
        <v>1896</v>
      </c>
      <c r="W19" s="178">
        <f t="shared" si="7"/>
        <v>8.1574443810610298E-2</v>
      </c>
      <c r="X19" s="162">
        <f t="shared" si="5"/>
        <v>143</v>
      </c>
      <c r="Y19" s="164">
        <f t="shared" si="1"/>
        <v>2.7137275108420286E-2</v>
      </c>
    </row>
    <row r="20" spans="1:25" x14ac:dyDescent="0.25">
      <c r="A20" s="166" t="s">
        <v>145</v>
      </c>
      <c r="B20" s="162" t="s">
        <v>131</v>
      </c>
      <c r="C20" s="163">
        <v>40085</v>
      </c>
      <c r="D20" s="163">
        <v>1965</v>
      </c>
      <c r="E20" s="163">
        <v>20537</v>
      </c>
      <c r="F20" s="163">
        <v>31475</v>
      </c>
      <c r="G20" s="163">
        <v>35552</v>
      </c>
      <c r="H20" s="163">
        <v>27097</v>
      </c>
      <c r="I20" s="178">
        <f t="shared" si="6"/>
        <v>-0.23782065706570654</v>
      </c>
      <c r="J20" s="164">
        <f t="shared" si="2"/>
        <v>12.789821882951655</v>
      </c>
      <c r="K20" s="163">
        <f t="shared" si="3"/>
        <v>-8455</v>
      </c>
      <c r="L20" s="163">
        <f t="shared" si="4"/>
        <v>25132</v>
      </c>
      <c r="M20" s="164">
        <f t="shared" si="0"/>
        <v>2.0450658644491974E-2</v>
      </c>
      <c r="P20" s="162" t="s">
        <v>131</v>
      </c>
      <c r="Q20" s="163">
        <v>3933</v>
      </c>
      <c r="R20" s="163">
        <v>34</v>
      </c>
      <c r="S20" s="163">
        <v>687</v>
      </c>
      <c r="T20" s="163">
        <v>1265</v>
      </c>
      <c r="U20" s="163">
        <v>1344</v>
      </c>
      <c r="V20" s="163">
        <v>961</v>
      </c>
      <c r="W20" s="178">
        <f t="shared" si="7"/>
        <v>-0.28497023809523814</v>
      </c>
      <c r="X20" s="162">
        <f t="shared" si="5"/>
        <v>-383</v>
      </c>
      <c r="Y20" s="164">
        <f t="shared" si="1"/>
        <v>1.3754705368772095E-2</v>
      </c>
    </row>
    <row r="21" spans="1:25" x14ac:dyDescent="0.25">
      <c r="B21" s="167" t="s">
        <v>145</v>
      </c>
      <c r="C21" s="168">
        <f t="shared" ref="C21" si="8">C13-SUM(C14:C20)</f>
        <v>214138</v>
      </c>
      <c r="D21" s="168">
        <f t="shared" ref="D21:E21" si="9">D13-SUM(D14:D20)</f>
        <v>47969</v>
      </c>
      <c r="E21" s="168">
        <f t="shared" si="9"/>
        <v>256393</v>
      </c>
      <c r="F21" s="168">
        <f t="shared" ref="F21:H21" si="10">F13-SUM(F14:F20)</f>
        <v>311833</v>
      </c>
      <c r="G21" s="168">
        <f t="shared" si="10"/>
        <v>345703</v>
      </c>
      <c r="H21" s="168">
        <f t="shared" si="10"/>
        <v>351767</v>
      </c>
      <c r="I21" s="179">
        <f t="shared" si="6"/>
        <v>1.7541068489425937E-2</v>
      </c>
      <c r="J21" s="169">
        <f t="shared" si="2"/>
        <v>6.3332152014842915</v>
      </c>
      <c r="K21" s="168">
        <f>H21-G21</f>
        <v>6064</v>
      </c>
      <c r="L21" s="168">
        <f t="shared" si="4"/>
        <v>303798</v>
      </c>
      <c r="M21" s="169">
        <f t="shared" si="0"/>
        <v>0.26548573050142116</v>
      </c>
      <c r="P21" s="167" t="s">
        <v>145</v>
      </c>
      <c r="Q21" s="168">
        <f t="shared" ref="Q21:V21" si="11">Q13-SUM(Q14:Q20)</f>
        <v>13516</v>
      </c>
      <c r="R21" s="168">
        <f t="shared" si="11"/>
        <v>3412</v>
      </c>
      <c r="S21" s="168">
        <f t="shared" si="11"/>
        <v>19126</v>
      </c>
      <c r="T21" s="168">
        <f t="shared" si="11"/>
        <v>21378</v>
      </c>
      <c r="U21" s="168">
        <f t="shared" si="11"/>
        <v>22598</v>
      </c>
      <c r="V21" s="168">
        <f t="shared" si="11"/>
        <v>22528</v>
      </c>
      <c r="W21" s="179">
        <f t="shared" si="7"/>
        <v>-3.0976192583413997E-3</v>
      </c>
      <c r="X21" s="167">
        <f>V21-U21</f>
        <v>-70</v>
      </c>
      <c r="Y21" s="169">
        <f t="shared" si="1"/>
        <v>0.32244120972705281</v>
      </c>
    </row>
    <row r="22" spans="1:25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3"/>
      <c r="L22" s="152"/>
      <c r="M22" s="152"/>
    </row>
    <row r="23" spans="1:25" x14ac:dyDescent="0.25">
      <c r="B23" s="155" t="s">
        <v>68</v>
      </c>
      <c r="C23" s="175">
        <v>344170</v>
      </c>
      <c r="D23" s="175">
        <v>59505</v>
      </c>
      <c r="E23" s="175">
        <v>371149</v>
      </c>
      <c r="F23" s="175">
        <v>440745</v>
      </c>
      <c r="G23" s="175">
        <v>481439</v>
      </c>
      <c r="H23" s="175">
        <v>452899</v>
      </c>
      <c r="I23" s="176">
        <f>IFERROR(H23/G23-1,"-")</f>
        <v>-5.9280614989645652E-2</v>
      </c>
      <c r="J23" s="176">
        <f>IFERROR(H23/D23-1,"-")</f>
        <v>6.6111083102260313</v>
      </c>
      <c r="K23" s="175">
        <f>H23-G23</f>
        <v>-28540</v>
      </c>
      <c r="L23" s="175">
        <f>H23-D23</f>
        <v>393394</v>
      </c>
      <c r="M23" s="176">
        <f t="shared" ref="M23:M35" si="12">H23/H$9</f>
        <v>0.34181211386617599</v>
      </c>
    </row>
    <row r="24" spans="1:25" x14ac:dyDescent="0.25">
      <c r="B24" s="158" t="s">
        <v>97</v>
      </c>
      <c r="C24" s="159">
        <v>20277</v>
      </c>
      <c r="D24" s="159">
        <v>27632</v>
      </c>
      <c r="E24" s="159">
        <v>26735</v>
      </c>
      <c r="F24" s="159">
        <v>23815</v>
      </c>
      <c r="G24" s="159">
        <v>25613</v>
      </c>
      <c r="H24" s="159">
        <v>19299</v>
      </c>
      <c r="I24" s="177">
        <f>IFERROR(H24/G24-1,"-")</f>
        <v>-0.24651544137742554</v>
      </c>
      <c r="J24" s="160">
        <f t="shared" ref="J24:J35" si="13">IFERROR(H24/D24-1,"-")</f>
        <v>-0.30157064273306311</v>
      </c>
      <c r="K24" s="159">
        <f t="shared" ref="K24:K34" si="14">H24-G24</f>
        <v>-6314</v>
      </c>
      <c r="L24" s="159">
        <f t="shared" ref="L24:L35" si="15">H24-D24</f>
        <v>-8333</v>
      </c>
      <c r="M24" s="160">
        <f t="shared" si="12"/>
        <v>1.4565348975165171E-2</v>
      </c>
    </row>
    <row r="25" spans="1:25" x14ac:dyDescent="0.25">
      <c r="B25" s="162" t="s">
        <v>103</v>
      </c>
      <c r="C25" s="163">
        <v>9378</v>
      </c>
      <c r="D25" s="163">
        <v>19854</v>
      </c>
      <c r="E25" s="163">
        <v>12038</v>
      </c>
      <c r="F25" s="163">
        <v>9658</v>
      </c>
      <c r="G25" s="163">
        <v>8929</v>
      </c>
      <c r="H25" s="163">
        <v>6782</v>
      </c>
      <c r="I25" s="178">
        <f>IFERROR(H25/G25-1,"-")</f>
        <v>-0.24045245828200246</v>
      </c>
      <c r="J25" s="164">
        <f t="shared" si="13"/>
        <v>-0.65840636647526951</v>
      </c>
      <c r="K25" s="163">
        <f t="shared" si="14"/>
        <v>-2147</v>
      </c>
      <c r="L25" s="163">
        <f t="shared" si="15"/>
        <v>-13072</v>
      </c>
      <c r="M25" s="164">
        <f t="shared" si="12"/>
        <v>5.1185137442131814E-3</v>
      </c>
    </row>
    <row r="26" spans="1:25" x14ac:dyDescent="0.25">
      <c r="B26" s="162" t="s">
        <v>100</v>
      </c>
      <c r="C26" s="163">
        <v>10899</v>
      </c>
      <c r="D26" s="163">
        <v>7778</v>
      </c>
      <c r="E26" s="163">
        <v>14697</v>
      </c>
      <c r="F26" s="163">
        <v>14157</v>
      </c>
      <c r="G26" s="163">
        <v>16684</v>
      </c>
      <c r="H26" s="163">
        <v>12517</v>
      </c>
      <c r="I26" s="178">
        <f>IFERROR(H26/G26-1,"-")</f>
        <v>-0.24976024934068564</v>
      </c>
      <c r="J26" s="164">
        <f t="shared" si="13"/>
        <v>0.60928259192594503</v>
      </c>
      <c r="K26" s="163">
        <f t="shared" si="14"/>
        <v>-4167</v>
      </c>
      <c r="L26" s="163">
        <f t="shared" si="15"/>
        <v>4739</v>
      </c>
      <c r="M26" s="164">
        <f t="shared" si="12"/>
        <v>9.4468352309519891E-3</v>
      </c>
    </row>
    <row r="27" spans="1:25" x14ac:dyDescent="0.25">
      <c r="B27" s="158" t="s">
        <v>107</v>
      </c>
      <c r="C27" s="159">
        <v>323893</v>
      </c>
      <c r="D27" s="159">
        <v>31873</v>
      </c>
      <c r="E27" s="159">
        <v>344414</v>
      </c>
      <c r="F27" s="159">
        <v>416930</v>
      </c>
      <c r="G27" s="159">
        <v>455826</v>
      </c>
      <c r="H27" s="159">
        <v>433600</v>
      </c>
      <c r="I27" s="177">
        <f>IFERROR(H27/G27-1,"-")</f>
        <v>-4.8759833796229279E-2</v>
      </c>
      <c r="J27" s="160">
        <f t="shared" si="13"/>
        <v>12.603990838640856</v>
      </c>
      <c r="K27" s="159">
        <f t="shared" si="14"/>
        <v>-22226</v>
      </c>
      <c r="L27" s="159">
        <f t="shared" si="15"/>
        <v>401727</v>
      </c>
      <c r="M27" s="160">
        <f t="shared" si="12"/>
        <v>0.32724676489101084</v>
      </c>
    </row>
    <row r="28" spans="1:25" x14ac:dyDescent="0.25">
      <c r="B28" s="162" t="s">
        <v>110</v>
      </c>
      <c r="C28" s="163">
        <v>148381</v>
      </c>
      <c r="D28" s="163">
        <v>1626</v>
      </c>
      <c r="E28" s="163">
        <v>155145</v>
      </c>
      <c r="F28" s="163">
        <v>196645</v>
      </c>
      <c r="G28" s="163">
        <v>213023</v>
      </c>
      <c r="H28" s="163">
        <v>210135</v>
      </c>
      <c r="I28" s="178">
        <f t="shared" ref="I28:I35" si="16">IFERROR(H28/G28-1,"-")</f>
        <v>-1.355722152068084E-2</v>
      </c>
      <c r="J28" s="164">
        <f t="shared" si="13"/>
        <v>128.23431734317344</v>
      </c>
      <c r="K28" s="163">
        <f t="shared" si="14"/>
        <v>-2888</v>
      </c>
      <c r="L28" s="163">
        <f t="shared" si="15"/>
        <v>208509</v>
      </c>
      <c r="M28" s="164">
        <f t="shared" si="12"/>
        <v>0.15859317098794409</v>
      </c>
    </row>
    <row r="29" spans="1:25" x14ac:dyDescent="0.25">
      <c r="B29" s="162" t="s">
        <v>113</v>
      </c>
      <c r="C29" s="163">
        <v>39437</v>
      </c>
      <c r="D29" s="163">
        <v>5368</v>
      </c>
      <c r="E29" s="163">
        <v>36386</v>
      </c>
      <c r="F29" s="163">
        <v>45082</v>
      </c>
      <c r="G29" s="163">
        <v>49504</v>
      </c>
      <c r="H29" s="163">
        <v>44013</v>
      </c>
      <c r="I29" s="178">
        <f t="shared" si="16"/>
        <v>-0.11092032967032972</v>
      </c>
      <c r="J29" s="164">
        <f t="shared" si="13"/>
        <v>7.199143070044709</v>
      </c>
      <c r="K29" s="163">
        <f t="shared" si="14"/>
        <v>-5491</v>
      </c>
      <c r="L29" s="163">
        <f t="shared" si="15"/>
        <v>38645</v>
      </c>
      <c r="M29" s="164">
        <f t="shared" si="12"/>
        <v>3.3217508909474308E-2</v>
      </c>
    </row>
    <row r="30" spans="1:25" x14ac:dyDescent="0.25">
      <c r="B30" s="162" t="s">
        <v>116</v>
      </c>
      <c r="C30" s="163">
        <v>12858</v>
      </c>
      <c r="D30" s="163">
        <v>7002</v>
      </c>
      <c r="E30" s="163">
        <v>15057</v>
      </c>
      <c r="F30" s="163">
        <v>16327</v>
      </c>
      <c r="G30" s="163">
        <v>17643</v>
      </c>
      <c r="H30" s="163">
        <v>14292</v>
      </c>
      <c r="I30" s="178">
        <f t="shared" si="16"/>
        <v>-0.18993368474749195</v>
      </c>
      <c r="J30" s="164">
        <f t="shared" si="13"/>
        <v>1.0411311053984575</v>
      </c>
      <c r="K30" s="163">
        <f t="shared" si="14"/>
        <v>-3351</v>
      </c>
      <c r="L30" s="163">
        <f t="shared" si="15"/>
        <v>7290</v>
      </c>
      <c r="M30" s="164">
        <f t="shared" si="12"/>
        <v>1.0786463938704628E-2</v>
      </c>
    </row>
    <row r="31" spans="1:25" x14ac:dyDescent="0.25">
      <c r="B31" s="162" t="s">
        <v>123</v>
      </c>
      <c r="C31" s="163">
        <v>12503</v>
      </c>
      <c r="D31" s="163">
        <v>475</v>
      </c>
      <c r="E31" s="163">
        <v>18963</v>
      </c>
      <c r="F31" s="163">
        <v>15432</v>
      </c>
      <c r="G31" s="163">
        <v>16364</v>
      </c>
      <c r="H31" s="163">
        <v>15937</v>
      </c>
      <c r="I31" s="178">
        <f t="shared" si="16"/>
        <v>-2.6093864580787107E-2</v>
      </c>
      <c r="J31" s="164">
        <f t="shared" si="13"/>
        <v>32.551578947368419</v>
      </c>
      <c r="K31" s="163">
        <f t="shared" si="14"/>
        <v>-427</v>
      </c>
      <c r="L31" s="163">
        <f t="shared" si="15"/>
        <v>15462</v>
      </c>
      <c r="M31" s="164">
        <f t="shared" si="12"/>
        <v>1.2027978994621862E-2</v>
      </c>
    </row>
    <row r="32" spans="1:25" x14ac:dyDescent="0.25">
      <c r="B32" s="162" t="s">
        <v>119</v>
      </c>
      <c r="C32" s="163">
        <v>15876</v>
      </c>
      <c r="D32" s="163">
        <v>1114</v>
      </c>
      <c r="E32" s="163">
        <v>22384</v>
      </c>
      <c r="F32" s="163">
        <v>19692</v>
      </c>
      <c r="G32" s="163">
        <v>20745</v>
      </c>
      <c r="H32" s="163">
        <v>20483</v>
      </c>
      <c r="I32" s="178">
        <f t="shared" si="16"/>
        <v>-1.2629549288985298E-2</v>
      </c>
      <c r="J32" s="164">
        <f t="shared" si="13"/>
        <v>17.386894075403951</v>
      </c>
      <c r="K32" s="163">
        <f t="shared" si="14"/>
        <v>-262</v>
      </c>
      <c r="L32" s="163">
        <f t="shared" si="15"/>
        <v>19369</v>
      </c>
      <c r="M32" s="164">
        <f t="shared" si="12"/>
        <v>1.5458937927266086E-2</v>
      </c>
    </row>
    <row r="33" spans="2:13" x14ac:dyDescent="0.25">
      <c r="B33" s="162" t="s">
        <v>128</v>
      </c>
      <c r="C33" s="163">
        <v>11519</v>
      </c>
      <c r="D33" s="163">
        <v>79</v>
      </c>
      <c r="E33" s="163">
        <v>9419</v>
      </c>
      <c r="F33" s="163">
        <v>12227</v>
      </c>
      <c r="G33" s="163">
        <v>11047</v>
      </c>
      <c r="H33" s="163">
        <v>9510</v>
      </c>
      <c r="I33" s="178">
        <f t="shared" si="16"/>
        <v>-0.13913279623427177</v>
      </c>
      <c r="J33" s="164">
        <f t="shared" si="13"/>
        <v>119.37974683544304</v>
      </c>
      <c r="K33" s="163">
        <f t="shared" si="14"/>
        <v>-1537</v>
      </c>
      <c r="L33" s="163">
        <f t="shared" si="15"/>
        <v>9431</v>
      </c>
      <c r="M33" s="164">
        <f t="shared" si="12"/>
        <v>7.1773909919592089E-3</v>
      </c>
    </row>
    <row r="34" spans="2:13" x14ac:dyDescent="0.25">
      <c r="B34" s="162" t="s">
        <v>131</v>
      </c>
      <c r="C34" s="163">
        <v>12800</v>
      </c>
      <c r="D34" s="163">
        <v>201</v>
      </c>
      <c r="E34" s="163">
        <v>5788</v>
      </c>
      <c r="F34" s="163">
        <v>11053</v>
      </c>
      <c r="G34" s="163">
        <v>11603</v>
      </c>
      <c r="H34" s="163">
        <v>8810</v>
      </c>
      <c r="I34" s="178">
        <f t="shared" si="16"/>
        <v>-0.24071360854951307</v>
      </c>
      <c r="J34" s="164">
        <f t="shared" si="13"/>
        <v>42.830845771144276</v>
      </c>
      <c r="K34" s="163">
        <f t="shared" si="14"/>
        <v>-2793</v>
      </c>
      <c r="L34" s="163">
        <f t="shared" si="15"/>
        <v>8609</v>
      </c>
      <c r="M34" s="164">
        <f t="shared" si="12"/>
        <v>6.6490867128454921E-3</v>
      </c>
    </row>
    <row r="35" spans="2:13" x14ac:dyDescent="0.25">
      <c r="B35" s="167" t="s">
        <v>145</v>
      </c>
      <c r="C35" s="168">
        <f t="shared" ref="C35" si="17">C27-SUM(C28:C34)</f>
        <v>70519</v>
      </c>
      <c r="D35" s="168">
        <f t="shared" ref="D35:E35" si="18">D27-SUM(D28:D34)</f>
        <v>16008</v>
      </c>
      <c r="E35" s="168">
        <f t="shared" si="18"/>
        <v>81272</v>
      </c>
      <c r="F35" s="168">
        <f t="shared" ref="F35:H35" si="19">F27-SUM(F28:F34)</f>
        <v>100472</v>
      </c>
      <c r="G35" s="168">
        <f t="shared" si="19"/>
        <v>115897</v>
      </c>
      <c r="H35" s="168">
        <f t="shared" si="19"/>
        <v>110420</v>
      </c>
      <c r="I35" s="179">
        <f t="shared" si="16"/>
        <v>-4.7257478623260352E-2</v>
      </c>
      <c r="J35" s="169">
        <f t="shared" si="13"/>
        <v>5.897801099450275</v>
      </c>
      <c r="K35" s="168">
        <f>H35-G35</f>
        <v>-5477</v>
      </c>
      <c r="L35" s="168">
        <f t="shared" si="15"/>
        <v>94412</v>
      </c>
      <c r="M35" s="169">
        <f t="shared" si="12"/>
        <v>8.3336226428195145E-2</v>
      </c>
    </row>
    <row r="36" spans="2:13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3"/>
      <c r="L36" s="152"/>
      <c r="M36" s="152"/>
    </row>
    <row r="37" spans="2:13" x14ac:dyDescent="0.25">
      <c r="B37" s="155" t="s">
        <v>68</v>
      </c>
      <c r="C37" s="175">
        <v>249277</v>
      </c>
      <c r="D37" s="175">
        <v>31048</v>
      </c>
      <c r="E37" s="175">
        <v>265756</v>
      </c>
      <c r="F37" s="175">
        <v>318583</v>
      </c>
      <c r="G37" s="175">
        <v>337344</v>
      </c>
      <c r="H37" s="175">
        <v>346975</v>
      </c>
      <c r="I37" s="176">
        <f>IFERROR(H37/G37-1,"-")</f>
        <v>2.8549492506165786E-2</v>
      </c>
      <c r="J37" s="176">
        <f>IFERROR(H37/D37-1,"-")</f>
        <v>10.175438031435197</v>
      </c>
      <c r="K37" s="175">
        <f>H37-G37</f>
        <v>9631</v>
      </c>
      <c r="L37" s="175">
        <f>H37-D37</f>
        <v>315927</v>
      </c>
      <c r="M37" s="176">
        <f t="shared" ref="M37:M49" si="20">H37/H$9</f>
        <v>0.26186911035068838</v>
      </c>
    </row>
    <row r="38" spans="2:13" x14ac:dyDescent="0.25">
      <c r="B38" s="158" t="s">
        <v>97</v>
      </c>
      <c r="C38" s="159">
        <v>13953</v>
      </c>
      <c r="D38" s="159">
        <v>9125</v>
      </c>
      <c r="E38" s="159">
        <v>15766</v>
      </c>
      <c r="F38" s="159">
        <v>16153</v>
      </c>
      <c r="G38" s="159">
        <v>18063</v>
      </c>
      <c r="H38" s="159">
        <v>16843</v>
      </c>
      <c r="I38" s="177">
        <f>IFERROR(H38/G38-1,"-")</f>
        <v>-6.7541382937496564E-2</v>
      </c>
      <c r="J38" s="160">
        <f t="shared" ref="J38:J49" si="21">IFERROR(H38/D38-1,"-")</f>
        <v>0.84580821917808224</v>
      </c>
      <c r="K38" s="159">
        <f t="shared" ref="K38:K48" si="22">H38-G38</f>
        <v>-1220</v>
      </c>
      <c r="L38" s="159">
        <f t="shared" ref="L38:L49" si="23">H38-D38</f>
        <v>7718</v>
      </c>
      <c r="M38" s="160">
        <f t="shared" si="20"/>
        <v>1.2711755675874759E-2</v>
      </c>
    </row>
    <row r="39" spans="2:13" x14ac:dyDescent="0.25">
      <c r="B39" s="162" t="s">
        <v>103</v>
      </c>
      <c r="C39" s="163">
        <v>5079</v>
      </c>
      <c r="D39" s="163">
        <v>7270</v>
      </c>
      <c r="E39" s="163">
        <v>6458</v>
      </c>
      <c r="F39" s="163">
        <v>4860</v>
      </c>
      <c r="G39" s="163">
        <v>6854</v>
      </c>
      <c r="H39" s="163">
        <v>5817</v>
      </c>
      <c r="I39" s="178">
        <f>IFERROR(H39/G39-1,"-")</f>
        <v>-0.15129851181791654</v>
      </c>
      <c r="J39" s="164">
        <f t="shared" si="21"/>
        <v>-0.19986244841815681</v>
      </c>
      <c r="K39" s="163">
        <f t="shared" si="22"/>
        <v>-1037</v>
      </c>
      <c r="L39" s="163">
        <f t="shared" si="23"/>
        <v>-1453</v>
      </c>
      <c r="M39" s="164">
        <f t="shared" si="20"/>
        <v>4.3902085594349858E-3</v>
      </c>
    </row>
    <row r="40" spans="2:13" x14ac:dyDescent="0.25">
      <c r="B40" s="162" t="s">
        <v>100</v>
      </c>
      <c r="C40" s="163">
        <v>8874</v>
      </c>
      <c r="D40" s="163">
        <v>1855</v>
      </c>
      <c r="E40" s="163">
        <v>9308</v>
      </c>
      <c r="F40" s="163">
        <v>11293</v>
      </c>
      <c r="G40" s="163">
        <v>11209</v>
      </c>
      <c r="H40" s="163">
        <v>11026</v>
      </c>
      <c r="I40" s="178">
        <f>IFERROR(H40/G40-1,"-")</f>
        <v>-1.6326166473369597E-2</v>
      </c>
      <c r="J40" s="164">
        <f t="shared" si="21"/>
        <v>4.9439353099730461</v>
      </c>
      <c r="K40" s="163">
        <f t="shared" si="22"/>
        <v>-183</v>
      </c>
      <c r="L40" s="163">
        <f t="shared" si="23"/>
        <v>9171</v>
      </c>
      <c r="M40" s="164">
        <f t="shared" si="20"/>
        <v>8.3215471164397731E-3</v>
      </c>
    </row>
    <row r="41" spans="2:13" x14ac:dyDescent="0.25">
      <c r="B41" s="158" t="s">
        <v>107</v>
      </c>
      <c r="C41" s="159">
        <v>235324</v>
      </c>
      <c r="D41" s="159">
        <v>21923</v>
      </c>
      <c r="E41" s="159">
        <v>249990</v>
      </c>
      <c r="F41" s="159">
        <v>302430</v>
      </c>
      <c r="G41" s="159">
        <v>319281</v>
      </c>
      <c r="H41" s="159">
        <v>330132</v>
      </c>
      <c r="I41" s="177">
        <f>IFERROR(H41/G41-1,"-")</f>
        <v>3.3985736702152547E-2</v>
      </c>
      <c r="J41" s="160">
        <f t="shared" si="21"/>
        <v>14.058705469141996</v>
      </c>
      <c r="K41" s="159">
        <f t="shared" si="22"/>
        <v>10851</v>
      </c>
      <c r="L41" s="159">
        <f t="shared" si="23"/>
        <v>308209</v>
      </c>
      <c r="M41" s="160">
        <f t="shared" si="20"/>
        <v>0.24915735467481362</v>
      </c>
    </row>
    <row r="42" spans="2:13" x14ac:dyDescent="0.25">
      <c r="B42" s="162" t="s">
        <v>110</v>
      </c>
      <c r="C42" s="163">
        <v>106790</v>
      </c>
      <c r="D42" s="163">
        <v>1013</v>
      </c>
      <c r="E42" s="163">
        <v>102995</v>
      </c>
      <c r="F42" s="163">
        <v>134663</v>
      </c>
      <c r="G42" s="163">
        <v>143447</v>
      </c>
      <c r="H42" s="163">
        <v>150193</v>
      </c>
      <c r="I42" s="178">
        <f t="shared" ref="I42:I49" si="24">IFERROR(H42/G42-1,"-")</f>
        <v>4.7027822122456486E-2</v>
      </c>
      <c r="J42" s="164">
        <f t="shared" si="21"/>
        <v>147.2655478775913</v>
      </c>
      <c r="K42" s="163">
        <f t="shared" si="22"/>
        <v>6746</v>
      </c>
      <c r="L42" s="163">
        <f t="shared" si="23"/>
        <v>149180</v>
      </c>
      <c r="M42" s="164">
        <f t="shared" si="20"/>
        <v>0.11335372084703779</v>
      </c>
    </row>
    <row r="43" spans="2:13" x14ac:dyDescent="0.25">
      <c r="B43" s="162" t="s">
        <v>113</v>
      </c>
      <c r="C43" s="163">
        <v>11703</v>
      </c>
      <c r="D43" s="163">
        <v>1857</v>
      </c>
      <c r="E43" s="163">
        <v>10061</v>
      </c>
      <c r="F43" s="163">
        <v>13840</v>
      </c>
      <c r="G43" s="163">
        <v>14017</v>
      </c>
      <c r="H43" s="163">
        <v>13661</v>
      </c>
      <c r="I43" s="178">
        <f t="shared" si="24"/>
        <v>-2.5397731326246675E-2</v>
      </c>
      <c r="J43" s="164">
        <f t="shared" si="21"/>
        <v>6.3564889606892834</v>
      </c>
      <c r="K43" s="163">
        <f t="shared" si="22"/>
        <v>-356</v>
      </c>
      <c r="L43" s="163">
        <f t="shared" si="23"/>
        <v>11804</v>
      </c>
      <c r="M43" s="164">
        <f t="shared" si="20"/>
        <v>1.031023536710355E-2</v>
      </c>
    </row>
    <row r="44" spans="2:13" x14ac:dyDescent="0.25">
      <c r="B44" s="162" t="s">
        <v>116</v>
      </c>
      <c r="C44" s="163">
        <v>5799</v>
      </c>
      <c r="D44" s="163">
        <v>3226</v>
      </c>
      <c r="E44" s="163">
        <v>6731</v>
      </c>
      <c r="F44" s="163">
        <v>7399</v>
      </c>
      <c r="G44" s="163">
        <v>7370</v>
      </c>
      <c r="H44" s="163">
        <v>8309</v>
      </c>
      <c r="I44" s="178">
        <f t="shared" si="24"/>
        <v>0.12740841248303925</v>
      </c>
      <c r="J44" s="164">
        <f t="shared" si="21"/>
        <v>1.5756354618722876</v>
      </c>
      <c r="K44" s="163">
        <f t="shared" si="22"/>
        <v>939</v>
      </c>
      <c r="L44" s="163">
        <f t="shared" si="23"/>
        <v>5083</v>
      </c>
      <c r="M44" s="164">
        <f t="shared" si="20"/>
        <v>6.2709717930798181E-3</v>
      </c>
    </row>
    <row r="45" spans="2:13" x14ac:dyDescent="0.25">
      <c r="B45" s="162" t="s">
        <v>123</v>
      </c>
      <c r="C45" s="163">
        <v>10447</v>
      </c>
      <c r="D45" s="163">
        <v>473</v>
      </c>
      <c r="E45" s="163">
        <v>13329</v>
      </c>
      <c r="F45" s="163">
        <v>12411</v>
      </c>
      <c r="G45" s="163">
        <v>12858</v>
      </c>
      <c r="H45" s="163">
        <v>13066</v>
      </c>
      <c r="I45" s="178">
        <f t="shared" si="24"/>
        <v>1.617669933115562E-2</v>
      </c>
      <c r="J45" s="164">
        <f t="shared" si="21"/>
        <v>26.623678646934462</v>
      </c>
      <c r="K45" s="163">
        <f t="shared" si="22"/>
        <v>208</v>
      </c>
      <c r="L45" s="163">
        <f t="shared" si="23"/>
        <v>12593</v>
      </c>
      <c r="M45" s="164">
        <f t="shared" si="20"/>
        <v>9.8611767298568895E-3</v>
      </c>
    </row>
    <row r="46" spans="2:13" x14ac:dyDescent="0.25">
      <c r="B46" s="162" t="s">
        <v>119</v>
      </c>
      <c r="C46" s="163">
        <v>9027</v>
      </c>
      <c r="D46" s="163">
        <v>408</v>
      </c>
      <c r="E46" s="163">
        <v>8810</v>
      </c>
      <c r="F46" s="163">
        <v>10099</v>
      </c>
      <c r="G46" s="163">
        <v>11855</v>
      </c>
      <c r="H46" s="163">
        <v>9458</v>
      </c>
      <c r="I46" s="178">
        <f t="shared" si="24"/>
        <v>-0.20219316743989879</v>
      </c>
      <c r="J46" s="164">
        <f t="shared" si="21"/>
        <v>22.181372549019606</v>
      </c>
      <c r="K46" s="163">
        <f t="shared" si="22"/>
        <v>-2397</v>
      </c>
      <c r="L46" s="163">
        <f t="shared" si="23"/>
        <v>9050</v>
      </c>
      <c r="M46" s="164">
        <f t="shared" si="20"/>
        <v>7.1381455312250468E-3</v>
      </c>
    </row>
    <row r="47" spans="2:13" x14ac:dyDescent="0.25">
      <c r="B47" s="162" t="s">
        <v>128</v>
      </c>
      <c r="C47" s="163">
        <v>9587</v>
      </c>
      <c r="D47" s="163">
        <v>155</v>
      </c>
      <c r="E47" s="163">
        <v>10038</v>
      </c>
      <c r="F47" s="163">
        <v>11569</v>
      </c>
      <c r="G47" s="163">
        <v>10852</v>
      </c>
      <c r="H47" s="163">
        <v>10523</v>
      </c>
      <c r="I47" s="178">
        <f t="shared" si="24"/>
        <v>-3.031699225949136E-2</v>
      </c>
      <c r="J47" s="164">
        <f t="shared" si="21"/>
        <v>66.890322580645162</v>
      </c>
      <c r="K47" s="163">
        <f t="shared" si="22"/>
        <v>-329</v>
      </c>
      <c r="L47" s="163">
        <f t="shared" si="23"/>
        <v>10368</v>
      </c>
      <c r="M47" s="164">
        <f t="shared" si="20"/>
        <v>7.9419227558766309E-3</v>
      </c>
    </row>
    <row r="48" spans="2:13" x14ac:dyDescent="0.25">
      <c r="B48" s="162" t="s">
        <v>131</v>
      </c>
      <c r="C48" s="163">
        <v>15367</v>
      </c>
      <c r="D48" s="163">
        <v>1387</v>
      </c>
      <c r="E48" s="163">
        <v>9527</v>
      </c>
      <c r="F48" s="163">
        <v>11670</v>
      </c>
      <c r="G48" s="163">
        <v>13351</v>
      </c>
      <c r="H48" s="163">
        <v>9911</v>
      </c>
      <c r="I48" s="178">
        <f t="shared" si="24"/>
        <v>-0.25765860235188376</v>
      </c>
      <c r="J48" s="164">
        <f t="shared" si="21"/>
        <v>6.14563806777217</v>
      </c>
      <c r="K48" s="163">
        <f t="shared" si="22"/>
        <v>-3440</v>
      </c>
      <c r="L48" s="163">
        <f t="shared" si="23"/>
        <v>8524</v>
      </c>
      <c r="M48" s="164">
        <f t="shared" si="20"/>
        <v>7.4800338718514952E-3</v>
      </c>
    </row>
    <row r="49" spans="2:13" x14ac:dyDescent="0.25">
      <c r="B49" s="167" t="s">
        <v>145</v>
      </c>
      <c r="C49" s="168">
        <f t="shared" ref="C49" si="25">C41-SUM(C42:C48)</f>
        <v>66604</v>
      </c>
      <c r="D49" s="168">
        <f t="shared" ref="D49:E49" si="26">D41-SUM(D42:D48)</f>
        <v>13404</v>
      </c>
      <c r="E49" s="168">
        <f t="shared" si="26"/>
        <v>88499</v>
      </c>
      <c r="F49" s="168">
        <f t="shared" ref="F49:H49" si="27">F41-SUM(F42:F48)</f>
        <v>100779</v>
      </c>
      <c r="G49" s="168">
        <f t="shared" si="27"/>
        <v>105531</v>
      </c>
      <c r="H49" s="168">
        <f t="shared" si="27"/>
        <v>115011</v>
      </c>
      <c r="I49" s="179">
        <f t="shared" si="24"/>
        <v>8.983142394178012E-2</v>
      </c>
      <c r="J49" s="169">
        <f t="shared" si="21"/>
        <v>7.5803491495076099</v>
      </c>
      <c r="K49" s="168">
        <f>H49-G49</f>
        <v>9480</v>
      </c>
      <c r="L49" s="168">
        <f t="shared" si="23"/>
        <v>101607</v>
      </c>
      <c r="M49" s="169">
        <f t="shared" si="20"/>
        <v>8.6801147778782395E-2</v>
      </c>
    </row>
    <row r="50" spans="2:13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3"/>
      <c r="L50" s="152"/>
      <c r="M50" s="152"/>
    </row>
    <row r="51" spans="2:13" x14ac:dyDescent="0.25">
      <c r="B51" s="155" t="s">
        <v>68</v>
      </c>
      <c r="C51" s="175">
        <v>10070</v>
      </c>
      <c r="D51" s="175">
        <v>1769</v>
      </c>
      <c r="E51" s="175">
        <v>8929</v>
      </c>
      <c r="F51" s="175">
        <v>16303</v>
      </c>
      <c r="G51" s="175">
        <v>15109</v>
      </c>
      <c r="H51" s="175">
        <v>12609</v>
      </c>
      <c r="I51" s="176">
        <f>IFERROR(H51/G51-1,"-")</f>
        <v>-0.16546429280561259</v>
      </c>
      <c r="J51" s="176">
        <f>IFERROR(H51/D51-1,"-")</f>
        <v>6.1277557942340302</v>
      </c>
      <c r="K51" s="175">
        <f>H51-G51</f>
        <v>-2500</v>
      </c>
      <c r="L51" s="175">
        <f>H51-D51</f>
        <v>10840</v>
      </c>
      <c r="M51" s="176">
        <f t="shared" ref="M51:M63" si="28">H51/H$9</f>
        <v>9.5162695076355056E-3</v>
      </c>
    </row>
    <row r="52" spans="2:13" x14ac:dyDescent="0.25">
      <c r="B52" s="158" t="s">
        <v>97</v>
      </c>
      <c r="C52" s="159">
        <v>1123</v>
      </c>
      <c r="D52" s="159">
        <v>312</v>
      </c>
      <c r="E52" s="159">
        <v>750</v>
      </c>
      <c r="F52" s="159">
        <v>6615</v>
      </c>
      <c r="G52" s="159">
        <v>3821</v>
      </c>
      <c r="H52" s="159">
        <v>2213</v>
      </c>
      <c r="I52" s="177">
        <f>IFERROR(H52/G52-1,"-")</f>
        <v>-0.42083224286835907</v>
      </c>
      <c r="J52" s="160">
        <f t="shared" ref="J52:J63" si="29">IFERROR(H52/D52-1,"-")</f>
        <v>6.0929487179487181</v>
      </c>
      <c r="K52" s="159">
        <f t="shared" ref="K52:K62" si="30">H52-G52</f>
        <v>-1608</v>
      </c>
      <c r="L52" s="159">
        <f t="shared" ref="L52:L63" si="31">H52-D52</f>
        <v>1901</v>
      </c>
      <c r="M52" s="160">
        <f t="shared" si="28"/>
        <v>1.6701962423980787E-3</v>
      </c>
    </row>
    <row r="53" spans="2:13" x14ac:dyDescent="0.25">
      <c r="B53" s="162" t="s">
        <v>103</v>
      </c>
      <c r="C53" s="163">
        <v>538</v>
      </c>
      <c r="D53" s="163">
        <v>116</v>
      </c>
      <c r="E53" s="163">
        <v>199</v>
      </c>
      <c r="F53" s="163">
        <v>4805</v>
      </c>
      <c r="G53" s="163">
        <v>2372</v>
      </c>
      <c r="H53" s="163">
        <v>1304</v>
      </c>
      <c r="I53" s="178">
        <f>IFERROR(H53/G53-1,"-")</f>
        <v>-0.4502529510961214</v>
      </c>
      <c r="J53" s="164">
        <f t="shared" si="29"/>
        <v>10.241379310344827</v>
      </c>
      <c r="K53" s="163">
        <f t="shared" si="30"/>
        <v>-1068</v>
      </c>
      <c r="L53" s="163">
        <f t="shared" si="31"/>
        <v>1188</v>
      </c>
      <c r="M53" s="164">
        <f t="shared" si="28"/>
        <v>9.8415539994898085E-4</v>
      </c>
    </row>
    <row r="54" spans="2:13" x14ac:dyDescent="0.25">
      <c r="B54" s="162" t="s">
        <v>100</v>
      </c>
      <c r="C54" s="163">
        <v>585</v>
      </c>
      <c r="D54" s="163">
        <v>196</v>
      </c>
      <c r="E54" s="163">
        <v>551</v>
      </c>
      <c r="F54" s="163">
        <v>1810</v>
      </c>
      <c r="G54" s="163">
        <v>1449</v>
      </c>
      <c r="H54" s="163">
        <v>909</v>
      </c>
      <c r="I54" s="178">
        <f>IFERROR(H54/G54-1,"-")</f>
        <v>-0.37267080745341619</v>
      </c>
      <c r="J54" s="164">
        <f t="shared" si="29"/>
        <v>3.6377551020408161</v>
      </c>
      <c r="K54" s="163">
        <f t="shared" si="30"/>
        <v>-540</v>
      </c>
      <c r="L54" s="163">
        <f t="shared" si="31"/>
        <v>713</v>
      </c>
      <c r="M54" s="164">
        <f t="shared" si="28"/>
        <v>6.8604084244909785E-4</v>
      </c>
    </row>
    <row r="55" spans="2:13" x14ac:dyDescent="0.25">
      <c r="B55" s="158" t="s">
        <v>107</v>
      </c>
      <c r="C55" s="159">
        <v>8947</v>
      </c>
      <c r="D55" s="159">
        <v>1457</v>
      </c>
      <c r="E55" s="159">
        <v>8179</v>
      </c>
      <c r="F55" s="159">
        <v>9688</v>
      </c>
      <c r="G55" s="159">
        <v>11288</v>
      </c>
      <c r="H55" s="159">
        <v>10396</v>
      </c>
      <c r="I55" s="177">
        <f>IFERROR(H55/G55-1,"-")</f>
        <v>-7.9021970233876693E-2</v>
      </c>
      <c r="J55" s="160">
        <f t="shared" si="29"/>
        <v>6.1352093342484562</v>
      </c>
      <c r="K55" s="159">
        <f t="shared" si="30"/>
        <v>-892</v>
      </c>
      <c r="L55" s="159">
        <f t="shared" si="31"/>
        <v>8939</v>
      </c>
      <c r="M55" s="160">
        <f t="shared" si="28"/>
        <v>7.8460732652374278E-3</v>
      </c>
    </row>
    <row r="56" spans="2:13" x14ac:dyDescent="0.25">
      <c r="B56" s="162" t="s">
        <v>110</v>
      </c>
      <c r="C56" s="163">
        <v>2897</v>
      </c>
      <c r="D56" s="163">
        <v>30</v>
      </c>
      <c r="E56" s="163">
        <v>2645</v>
      </c>
      <c r="F56" s="163">
        <v>2687</v>
      </c>
      <c r="G56" s="163">
        <v>2982</v>
      </c>
      <c r="H56" s="163">
        <v>3417</v>
      </c>
      <c r="I56" s="178">
        <f t="shared" ref="I56:I63" si="32">IFERROR(H56/G56-1,"-")</f>
        <v>0.14587525150905423</v>
      </c>
      <c r="J56" s="164">
        <f t="shared" si="29"/>
        <v>112.9</v>
      </c>
      <c r="K56" s="163">
        <f t="shared" si="30"/>
        <v>435</v>
      </c>
      <c r="L56" s="163">
        <f t="shared" si="31"/>
        <v>3387</v>
      </c>
      <c r="M56" s="164">
        <f t="shared" si="28"/>
        <v>2.5788796024736717E-3</v>
      </c>
    </row>
    <row r="57" spans="2:13" x14ac:dyDescent="0.25">
      <c r="B57" s="162" t="s">
        <v>113</v>
      </c>
      <c r="C57" s="163">
        <v>2253</v>
      </c>
      <c r="D57" s="163">
        <v>629</v>
      </c>
      <c r="E57" s="163">
        <v>2204</v>
      </c>
      <c r="F57" s="163">
        <v>1947</v>
      </c>
      <c r="G57" s="163">
        <v>2732</v>
      </c>
      <c r="H57" s="163">
        <v>2392</v>
      </c>
      <c r="I57" s="178">
        <f t="shared" si="32"/>
        <v>-0.1244509516837482</v>
      </c>
      <c r="J57" s="164">
        <f t="shared" si="29"/>
        <v>2.8028616852146264</v>
      </c>
      <c r="K57" s="163">
        <f t="shared" si="30"/>
        <v>-340</v>
      </c>
      <c r="L57" s="163">
        <f t="shared" si="31"/>
        <v>1763</v>
      </c>
      <c r="M57" s="164">
        <f t="shared" si="28"/>
        <v>1.8052911937714434E-3</v>
      </c>
    </row>
    <row r="58" spans="2:13" x14ac:dyDescent="0.25">
      <c r="B58" s="162" t="s">
        <v>116</v>
      </c>
      <c r="C58" s="163">
        <v>449</v>
      </c>
      <c r="D58" s="163">
        <v>213</v>
      </c>
      <c r="E58" s="163">
        <v>521</v>
      </c>
      <c r="F58" s="163">
        <v>973</v>
      </c>
      <c r="G58" s="163">
        <v>880</v>
      </c>
      <c r="H58" s="163">
        <v>591</v>
      </c>
      <c r="I58" s="178">
        <f t="shared" si="32"/>
        <v>-0.32840909090909087</v>
      </c>
      <c r="J58" s="164">
        <f t="shared" si="29"/>
        <v>1.7746478873239435</v>
      </c>
      <c r="K58" s="163">
        <f t="shared" si="30"/>
        <v>-289</v>
      </c>
      <c r="L58" s="163">
        <f t="shared" si="31"/>
        <v>378</v>
      </c>
      <c r="M58" s="164">
        <f t="shared" si="28"/>
        <v>4.4603975565172372E-4</v>
      </c>
    </row>
    <row r="59" spans="2:13" x14ac:dyDescent="0.25">
      <c r="B59" s="162" t="s">
        <v>123</v>
      </c>
      <c r="C59" s="163">
        <v>218</v>
      </c>
      <c r="D59" s="163">
        <v>24</v>
      </c>
      <c r="E59" s="163">
        <v>273</v>
      </c>
      <c r="F59" s="163">
        <v>247</v>
      </c>
      <c r="G59" s="163">
        <v>421</v>
      </c>
      <c r="H59" s="163">
        <v>349</v>
      </c>
      <c r="I59" s="178">
        <f t="shared" si="32"/>
        <v>-0.17102137767220904</v>
      </c>
      <c r="J59" s="164">
        <f t="shared" si="29"/>
        <v>13.541666666666666</v>
      </c>
      <c r="K59" s="163">
        <f t="shared" si="30"/>
        <v>-72</v>
      </c>
      <c r="L59" s="163">
        <f t="shared" si="31"/>
        <v>325</v>
      </c>
      <c r="M59" s="164">
        <f t="shared" si="28"/>
        <v>2.6339741915812451E-4</v>
      </c>
    </row>
    <row r="60" spans="2:13" x14ac:dyDescent="0.25">
      <c r="B60" s="162" t="s">
        <v>119</v>
      </c>
      <c r="C60" s="163">
        <v>187</v>
      </c>
      <c r="D60" s="163">
        <v>38</v>
      </c>
      <c r="E60" s="163">
        <v>253</v>
      </c>
      <c r="F60" s="163">
        <v>237</v>
      </c>
      <c r="G60" s="163">
        <v>335</v>
      </c>
      <c r="H60" s="163">
        <v>315</v>
      </c>
      <c r="I60" s="178">
        <f t="shared" si="32"/>
        <v>-5.9701492537313383E-2</v>
      </c>
      <c r="J60" s="164">
        <f t="shared" si="29"/>
        <v>7.2894736842105257</v>
      </c>
      <c r="K60" s="163">
        <f t="shared" si="30"/>
        <v>-20</v>
      </c>
      <c r="L60" s="163">
        <f t="shared" si="31"/>
        <v>277</v>
      </c>
      <c r="M60" s="164">
        <f t="shared" si="28"/>
        <v>2.3773692560117253E-4</v>
      </c>
    </row>
    <row r="61" spans="2:13" x14ac:dyDescent="0.25">
      <c r="B61" s="162" t="s">
        <v>128</v>
      </c>
      <c r="C61" s="163">
        <v>136</v>
      </c>
      <c r="D61" s="163">
        <v>11</v>
      </c>
      <c r="E61" s="163">
        <v>39</v>
      </c>
      <c r="F61" s="163">
        <v>131</v>
      </c>
      <c r="G61" s="163">
        <v>76</v>
      </c>
      <c r="H61" s="163">
        <v>145</v>
      </c>
      <c r="I61" s="178">
        <f t="shared" si="32"/>
        <v>0.90789473684210531</v>
      </c>
      <c r="J61" s="164">
        <f t="shared" si="29"/>
        <v>12.181818181818182</v>
      </c>
      <c r="K61" s="163">
        <f t="shared" si="30"/>
        <v>69</v>
      </c>
      <c r="L61" s="163">
        <f t="shared" si="31"/>
        <v>134</v>
      </c>
      <c r="M61" s="164">
        <f t="shared" si="28"/>
        <v>1.0943445781641276E-4</v>
      </c>
    </row>
    <row r="62" spans="2:13" x14ac:dyDescent="0.25">
      <c r="B62" s="162" t="s">
        <v>131</v>
      </c>
      <c r="C62" s="163">
        <v>201</v>
      </c>
      <c r="D62" s="163">
        <v>10</v>
      </c>
      <c r="E62" s="163">
        <v>79</v>
      </c>
      <c r="F62" s="163">
        <v>119</v>
      </c>
      <c r="G62" s="163">
        <v>77</v>
      </c>
      <c r="H62" s="163">
        <v>105</v>
      </c>
      <c r="I62" s="178">
        <f t="shared" si="32"/>
        <v>0.36363636363636354</v>
      </c>
      <c r="J62" s="164">
        <f t="shared" si="29"/>
        <v>9.5</v>
      </c>
      <c r="K62" s="163">
        <f t="shared" si="30"/>
        <v>28</v>
      </c>
      <c r="L62" s="163">
        <f t="shared" si="31"/>
        <v>95</v>
      </c>
      <c r="M62" s="164">
        <f t="shared" si="28"/>
        <v>7.9245641867057515E-5</v>
      </c>
    </row>
    <row r="63" spans="2:13" x14ac:dyDescent="0.25">
      <c r="B63" s="167" t="s">
        <v>145</v>
      </c>
      <c r="C63" s="168">
        <f t="shared" ref="C63" si="33">C55-SUM(C56:C62)</f>
        <v>2606</v>
      </c>
      <c r="D63" s="168">
        <f t="shared" ref="D63:E63" si="34">D55-SUM(D56:D62)</f>
        <v>502</v>
      </c>
      <c r="E63" s="168">
        <f t="shared" si="34"/>
        <v>2165</v>
      </c>
      <c r="F63" s="168">
        <f t="shared" ref="F63:H63" si="35">F55-SUM(F56:F62)</f>
        <v>3347</v>
      </c>
      <c r="G63" s="168">
        <f t="shared" si="35"/>
        <v>3785</v>
      </c>
      <c r="H63" s="168">
        <f t="shared" si="35"/>
        <v>3082</v>
      </c>
      <c r="I63" s="179">
        <f t="shared" si="32"/>
        <v>-0.18573315719947159</v>
      </c>
      <c r="J63" s="169">
        <f t="shared" si="29"/>
        <v>5.1394422310756971</v>
      </c>
      <c r="K63" s="168">
        <f>H63-G63</f>
        <v>-703</v>
      </c>
      <c r="L63" s="168">
        <f t="shared" si="31"/>
        <v>2580</v>
      </c>
      <c r="M63" s="169">
        <f t="shared" si="28"/>
        <v>2.3260482688978214E-3</v>
      </c>
    </row>
    <row r="64" spans="2:13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3"/>
      <c r="L64" s="152"/>
      <c r="M64" s="152"/>
    </row>
    <row r="65" spans="2:13" x14ac:dyDescent="0.25">
      <c r="B65" s="155" t="s">
        <v>68</v>
      </c>
      <c r="C65" s="175">
        <v>24073</v>
      </c>
      <c r="D65" s="175">
        <v>5741</v>
      </c>
      <c r="E65" s="175">
        <v>31135</v>
      </c>
      <c r="F65" s="175">
        <v>52473</v>
      </c>
      <c r="G65" s="175">
        <v>60722</v>
      </c>
      <c r="H65" s="175">
        <v>46214</v>
      </c>
      <c r="I65" s="176">
        <f>IFERROR(H65/G65-1,"-")</f>
        <v>-0.23892493659629133</v>
      </c>
      <c r="J65" s="176">
        <f>IFERROR(H65/D65-1,"-")</f>
        <v>7.0498171050339664</v>
      </c>
      <c r="K65" s="175">
        <f>H65-G65</f>
        <v>-14508</v>
      </c>
      <c r="L65" s="175">
        <f>H65-D65</f>
        <v>40473</v>
      </c>
      <c r="M65" s="176">
        <f t="shared" ref="M65:M77" si="36">H65/H$9</f>
        <v>3.4878648507087578E-2</v>
      </c>
    </row>
    <row r="66" spans="2:13" x14ac:dyDescent="0.25">
      <c r="B66" s="158" t="s">
        <v>97</v>
      </c>
      <c r="C66" s="159">
        <v>5545</v>
      </c>
      <c r="D66" s="159">
        <v>3067</v>
      </c>
      <c r="E66" s="159">
        <v>6446</v>
      </c>
      <c r="F66" s="159">
        <v>5860</v>
      </c>
      <c r="G66" s="159">
        <v>8520</v>
      </c>
      <c r="H66" s="159">
        <v>6117</v>
      </c>
      <c r="I66" s="177">
        <f>IFERROR(H66/G66-1,"-")</f>
        <v>-0.28204225352112677</v>
      </c>
      <c r="J66" s="160">
        <f t="shared" ref="J66:J77" si="37">IFERROR(H66/D66-1,"-")</f>
        <v>0.99445712422562771</v>
      </c>
      <c r="K66" s="159">
        <f t="shared" ref="K66:K76" si="38">H66-G66</f>
        <v>-2403</v>
      </c>
      <c r="L66" s="159">
        <f t="shared" ref="L66:L77" si="39">H66-D66</f>
        <v>3050</v>
      </c>
      <c r="M66" s="160">
        <f t="shared" si="36"/>
        <v>4.6166246790551504E-3</v>
      </c>
    </row>
    <row r="67" spans="2:13" x14ac:dyDescent="0.25">
      <c r="B67" s="162" t="s">
        <v>103</v>
      </c>
      <c r="C67" s="163">
        <v>2263</v>
      </c>
      <c r="D67" s="163">
        <v>3016</v>
      </c>
      <c r="E67" s="163">
        <v>4002</v>
      </c>
      <c r="F67" s="163">
        <v>4353</v>
      </c>
      <c r="G67" s="163">
        <v>4437</v>
      </c>
      <c r="H67" s="163">
        <v>1861</v>
      </c>
      <c r="I67" s="178">
        <f>IFERROR(H67/G67-1,"-")</f>
        <v>-0.58057245886860498</v>
      </c>
      <c r="J67" s="164">
        <f t="shared" si="37"/>
        <v>-0.38295755968169765</v>
      </c>
      <c r="K67" s="163">
        <f t="shared" si="38"/>
        <v>-2576</v>
      </c>
      <c r="L67" s="163">
        <f t="shared" si="39"/>
        <v>-1155</v>
      </c>
      <c r="M67" s="164">
        <f t="shared" si="36"/>
        <v>1.4045346620437528E-3</v>
      </c>
    </row>
    <row r="68" spans="2:13" x14ac:dyDescent="0.25">
      <c r="B68" s="162" t="s">
        <v>100</v>
      </c>
      <c r="C68" s="163">
        <v>3282</v>
      </c>
      <c r="D68" s="163">
        <v>51</v>
      </c>
      <c r="E68" s="163">
        <v>2444</v>
      </c>
      <c r="F68" s="163">
        <v>1507</v>
      </c>
      <c r="G68" s="163">
        <v>4083</v>
      </c>
      <c r="H68" s="163">
        <v>4256</v>
      </c>
      <c r="I68" s="178">
        <f>IFERROR(H68/G68-1,"-")</f>
        <v>4.2370805780063581E-2</v>
      </c>
      <c r="J68" s="164">
        <f t="shared" si="37"/>
        <v>82.450980392156865</v>
      </c>
      <c r="K68" s="163">
        <f t="shared" si="38"/>
        <v>173</v>
      </c>
      <c r="L68" s="163">
        <f t="shared" si="39"/>
        <v>4205</v>
      </c>
      <c r="M68" s="164">
        <f t="shared" si="36"/>
        <v>3.2120900170113978E-3</v>
      </c>
    </row>
    <row r="69" spans="2:13" x14ac:dyDescent="0.25">
      <c r="B69" s="158" t="s">
        <v>107</v>
      </c>
      <c r="C69" s="159">
        <v>18528</v>
      </c>
      <c r="D69" s="159">
        <v>2674</v>
      </c>
      <c r="E69" s="159">
        <v>24689</v>
      </c>
      <c r="F69" s="159">
        <v>46613</v>
      </c>
      <c r="G69" s="159">
        <v>52202</v>
      </c>
      <c r="H69" s="159">
        <v>40097</v>
      </c>
      <c r="I69" s="177">
        <f>IFERROR(H69/G69-1,"-")</f>
        <v>-0.23188766713919007</v>
      </c>
      <c r="J69" s="160">
        <f t="shared" si="37"/>
        <v>13.99513836948392</v>
      </c>
      <c r="K69" s="159">
        <f t="shared" si="38"/>
        <v>-12105</v>
      </c>
      <c r="L69" s="159">
        <f t="shared" si="39"/>
        <v>37423</v>
      </c>
      <c r="M69" s="160">
        <f t="shared" si="36"/>
        <v>3.026202382803243E-2</v>
      </c>
    </row>
    <row r="70" spans="2:13" x14ac:dyDescent="0.25">
      <c r="B70" s="162" t="s">
        <v>110</v>
      </c>
      <c r="C70" s="163">
        <v>7372</v>
      </c>
      <c r="D70" s="163">
        <v>5</v>
      </c>
      <c r="E70" s="163">
        <v>8817</v>
      </c>
      <c r="F70" s="163">
        <v>16057</v>
      </c>
      <c r="G70" s="163">
        <v>18934</v>
      </c>
      <c r="H70" s="163">
        <v>18106</v>
      </c>
      <c r="I70" s="178">
        <f t="shared" ref="I70:I77" si="40">IFERROR(H70/G70-1,"-")</f>
        <v>-4.3730854547375131E-2</v>
      </c>
      <c r="J70" s="164">
        <f t="shared" si="37"/>
        <v>3620.2</v>
      </c>
      <c r="K70" s="163">
        <f t="shared" si="38"/>
        <v>-828</v>
      </c>
      <c r="L70" s="163">
        <f t="shared" si="39"/>
        <v>18101</v>
      </c>
      <c r="M70" s="164">
        <f t="shared" si="36"/>
        <v>1.366496753947565E-2</v>
      </c>
    </row>
    <row r="71" spans="2:13" x14ac:dyDescent="0.25">
      <c r="B71" s="162" t="s">
        <v>113</v>
      </c>
      <c r="C71" s="163">
        <v>2105</v>
      </c>
      <c r="D71" s="163">
        <v>731</v>
      </c>
      <c r="E71" s="163">
        <v>3077</v>
      </c>
      <c r="F71" s="163">
        <v>2561</v>
      </c>
      <c r="G71" s="163">
        <v>4307</v>
      </c>
      <c r="H71" s="163">
        <v>3324</v>
      </c>
      <c r="I71" s="178">
        <f t="shared" si="40"/>
        <v>-0.22823310889250059</v>
      </c>
      <c r="J71" s="164">
        <f t="shared" si="37"/>
        <v>3.5471956224350203</v>
      </c>
      <c r="K71" s="163">
        <f t="shared" si="38"/>
        <v>-983</v>
      </c>
      <c r="L71" s="163">
        <f t="shared" si="39"/>
        <v>2593</v>
      </c>
      <c r="M71" s="164">
        <f t="shared" si="36"/>
        <v>2.5086906053914206E-3</v>
      </c>
    </row>
    <row r="72" spans="2:13" x14ac:dyDescent="0.25">
      <c r="B72" s="162" t="s">
        <v>116</v>
      </c>
      <c r="C72" s="163">
        <v>2465</v>
      </c>
      <c r="D72" s="163">
        <v>449</v>
      </c>
      <c r="E72" s="163">
        <v>2698</v>
      </c>
      <c r="F72" s="163">
        <v>6653</v>
      </c>
      <c r="G72" s="163">
        <v>5012</v>
      </c>
      <c r="H72" s="163">
        <v>2335</v>
      </c>
      <c r="I72" s="178">
        <f t="shared" si="40"/>
        <v>-0.53411811652035124</v>
      </c>
      <c r="J72" s="164">
        <f t="shared" si="37"/>
        <v>4.200445434298441</v>
      </c>
      <c r="K72" s="163">
        <f t="shared" si="38"/>
        <v>-2677</v>
      </c>
      <c r="L72" s="163">
        <f t="shared" si="39"/>
        <v>1886</v>
      </c>
      <c r="M72" s="164">
        <f t="shared" si="36"/>
        <v>1.7622721310436122E-3</v>
      </c>
    </row>
    <row r="73" spans="2:13" x14ac:dyDescent="0.25">
      <c r="B73" s="162" t="s">
        <v>123</v>
      </c>
      <c r="C73" s="163">
        <v>210</v>
      </c>
      <c r="D73" s="163">
        <v>26</v>
      </c>
      <c r="E73" s="163">
        <v>1109</v>
      </c>
      <c r="F73" s="163">
        <v>1109</v>
      </c>
      <c r="G73" s="163">
        <v>2063</v>
      </c>
      <c r="H73" s="163">
        <v>1641</v>
      </c>
      <c r="I73" s="178">
        <f t="shared" si="40"/>
        <v>-0.20455647115850706</v>
      </c>
      <c r="J73" s="164">
        <f t="shared" si="37"/>
        <v>62.115384615384613</v>
      </c>
      <c r="K73" s="163">
        <f t="shared" si="38"/>
        <v>-422</v>
      </c>
      <c r="L73" s="163">
        <f t="shared" si="39"/>
        <v>1615</v>
      </c>
      <c r="M73" s="164">
        <f t="shared" si="36"/>
        <v>1.2384961743222987E-3</v>
      </c>
    </row>
    <row r="74" spans="2:13" x14ac:dyDescent="0.25">
      <c r="B74" s="162" t="s">
        <v>119</v>
      </c>
      <c r="C74" s="163">
        <v>472</v>
      </c>
      <c r="D74" s="163">
        <v>152</v>
      </c>
      <c r="E74" s="163">
        <v>865</v>
      </c>
      <c r="F74" s="163">
        <v>848</v>
      </c>
      <c r="G74" s="163">
        <v>1203</v>
      </c>
      <c r="H74" s="163">
        <v>853</v>
      </c>
      <c r="I74" s="178">
        <f t="shared" si="40"/>
        <v>-0.29093931837073983</v>
      </c>
      <c r="J74" s="164">
        <f t="shared" si="37"/>
        <v>4.6118421052631575</v>
      </c>
      <c r="K74" s="163">
        <f t="shared" si="38"/>
        <v>-350</v>
      </c>
      <c r="L74" s="163">
        <f t="shared" si="39"/>
        <v>701</v>
      </c>
      <c r="M74" s="164">
        <f t="shared" si="36"/>
        <v>6.4377650012000052E-4</v>
      </c>
    </row>
    <row r="75" spans="2:13" x14ac:dyDescent="0.25">
      <c r="B75" s="162" t="s">
        <v>128</v>
      </c>
      <c r="C75" s="163">
        <v>664</v>
      </c>
      <c r="D75" s="163">
        <v>0</v>
      </c>
      <c r="E75" s="163">
        <v>902</v>
      </c>
      <c r="F75" s="163">
        <v>3009</v>
      </c>
      <c r="G75" s="163">
        <v>2118</v>
      </c>
      <c r="H75" s="163">
        <v>1246</v>
      </c>
      <c r="I75" s="178">
        <f t="shared" si="40"/>
        <v>-0.41170915958451371</v>
      </c>
      <c r="J75" s="164" t="str">
        <f t="shared" si="37"/>
        <v>-</v>
      </c>
      <c r="K75" s="163">
        <f t="shared" si="38"/>
        <v>-872</v>
      </c>
      <c r="L75" s="163">
        <f t="shared" si="39"/>
        <v>1246</v>
      </c>
      <c r="M75" s="164">
        <f t="shared" si="36"/>
        <v>9.4038161682241585E-4</v>
      </c>
    </row>
    <row r="76" spans="2:13" x14ac:dyDescent="0.25">
      <c r="B76" s="162" t="s">
        <v>131</v>
      </c>
      <c r="C76" s="163">
        <v>788</v>
      </c>
      <c r="D76" s="163">
        <v>0</v>
      </c>
      <c r="E76" s="163">
        <v>317</v>
      </c>
      <c r="F76" s="163">
        <v>732</v>
      </c>
      <c r="G76" s="163">
        <v>1342</v>
      </c>
      <c r="H76" s="163">
        <v>1580</v>
      </c>
      <c r="I76" s="178">
        <f t="shared" si="40"/>
        <v>0.17734724292101345</v>
      </c>
      <c r="J76" s="164" t="str">
        <f t="shared" si="37"/>
        <v>-</v>
      </c>
      <c r="K76" s="163">
        <f t="shared" si="38"/>
        <v>238</v>
      </c>
      <c r="L76" s="163">
        <f t="shared" si="39"/>
        <v>1580</v>
      </c>
      <c r="M76" s="164">
        <f t="shared" si="36"/>
        <v>1.192458229999532E-3</v>
      </c>
    </row>
    <row r="77" spans="2:13" x14ac:dyDescent="0.25">
      <c r="B77" s="167" t="s">
        <v>145</v>
      </c>
      <c r="C77" s="168">
        <f t="shared" ref="C77" si="41">C69-SUM(C70:C76)</f>
        <v>4452</v>
      </c>
      <c r="D77" s="168">
        <f t="shared" ref="D77:E77" si="42">D69-SUM(D70:D76)</f>
        <v>1311</v>
      </c>
      <c r="E77" s="168">
        <f t="shared" si="42"/>
        <v>6904</v>
      </c>
      <c r="F77" s="168">
        <f t="shared" ref="F77:H77" si="43">F69-SUM(F70:F76)</f>
        <v>15644</v>
      </c>
      <c r="G77" s="168">
        <f t="shared" si="43"/>
        <v>17223</v>
      </c>
      <c r="H77" s="168">
        <f t="shared" si="43"/>
        <v>11012</v>
      </c>
      <c r="I77" s="179">
        <f t="shared" si="40"/>
        <v>-0.36062242350345464</v>
      </c>
      <c r="J77" s="169">
        <f t="shared" si="37"/>
        <v>7.3996948893974057</v>
      </c>
      <c r="K77" s="168">
        <f>H77-G77</f>
        <v>-6211</v>
      </c>
      <c r="L77" s="168">
        <f t="shared" si="39"/>
        <v>9701</v>
      </c>
      <c r="M77" s="169">
        <f t="shared" si="36"/>
        <v>8.3109810308574974E-3</v>
      </c>
    </row>
    <row r="78" spans="2:13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3"/>
      <c r="L78" s="152"/>
      <c r="M78" s="152"/>
    </row>
    <row r="79" spans="2:13" x14ac:dyDescent="0.25">
      <c r="B79" s="155" t="s">
        <v>68</v>
      </c>
      <c r="C79" s="175">
        <v>142242</v>
      </c>
      <c r="D79" s="175">
        <v>18937</v>
      </c>
      <c r="E79" s="175">
        <v>143750</v>
      </c>
      <c r="F79" s="175">
        <v>184347</v>
      </c>
      <c r="G79" s="175">
        <v>207628</v>
      </c>
      <c r="H79" s="175">
        <v>213202</v>
      </c>
      <c r="I79" s="176">
        <f>IFERROR(H79/G79-1,"-")</f>
        <v>2.6846090122719435E-2</v>
      </c>
      <c r="J79" s="176">
        <f>IFERROR(H79/D79-1,"-")</f>
        <v>10.258488672968264</v>
      </c>
      <c r="K79" s="175">
        <f>H79-G79</f>
        <v>5574</v>
      </c>
      <c r="L79" s="175">
        <f>H79-D79</f>
        <v>194265</v>
      </c>
      <c r="M79" s="176">
        <f t="shared" ref="M79:M91" si="44">H79/H$9</f>
        <v>0.1609078984508609</v>
      </c>
    </row>
    <row r="80" spans="2:13" x14ac:dyDescent="0.25">
      <c r="B80" s="158" t="s">
        <v>97</v>
      </c>
      <c r="C80" s="159">
        <v>47060</v>
      </c>
      <c r="D80" s="159">
        <v>8589</v>
      </c>
      <c r="E80" s="159">
        <v>54191</v>
      </c>
      <c r="F80" s="159">
        <v>62046</v>
      </c>
      <c r="G80" s="159">
        <v>60965</v>
      </c>
      <c r="H80" s="159">
        <v>62437</v>
      </c>
      <c r="I80" s="177">
        <f>IFERROR(H80/G80-1,"-")</f>
        <v>2.4145001230214014E-2</v>
      </c>
      <c r="J80" s="160">
        <f t="shared" ref="J80:J91" si="45">IFERROR(H80/D80-1,"-")</f>
        <v>6.2694143672138782</v>
      </c>
      <c r="K80" s="159">
        <f t="shared" ref="K80:K90" si="46">H80-G80</f>
        <v>1472</v>
      </c>
      <c r="L80" s="159">
        <f t="shared" ref="L80:L91" si="47">H80-D80</f>
        <v>53848</v>
      </c>
      <c r="M80" s="160">
        <f t="shared" si="44"/>
        <v>4.7122477535747331E-2</v>
      </c>
    </row>
    <row r="81" spans="2:13" x14ac:dyDescent="0.25">
      <c r="B81" s="162" t="s">
        <v>103</v>
      </c>
      <c r="C81" s="163">
        <v>8752</v>
      </c>
      <c r="D81" s="163">
        <v>4667</v>
      </c>
      <c r="E81" s="163">
        <v>14394</v>
      </c>
      <c r="F81" s="163">
        <v>11792</v>
      </c>
      <c r="G81" s="163">
        <v>12804</v>
      </c>
      <c r="H81" s="163">
        <v>12202</v>
      </c>
      <c r="I81" s="178">
        <f>IFERROR(H81/G81-1,"-")</f>
        <v>-4.7016557325835651E-2</v>
      </c>
      <c r="J81" s="164">
        <f t="shared" si="45"/>
        <v>1.6145275337475895</v>
      </c>
      <c r="K81" s="163">
        <f t="shared" si="46"/>
        <v>-602</v>
      </c>
      <c r="L81" s="163">
        <f t="shared" si="47"/>
        <v>7535</v>
      </c>
      <c r="M81" s="164">
        <f t="shared" si="44"/>
        <v>9.2090983053508164E-3</v>
      </c>
    </row>
    <row r="82" spans="2:13" x14ac:dyDescent="0.25">
      <c r="B82" s="162" t="s">
        <v>100</v>
      </c>
      <c r="C82" s="163">
        <v>38308</v>
      </c>
      <c r="D82" s="163">
        <v>3922</v>
      </c>
      <c r="E82" s="163">
        <v>39797</v>
      </c>
      <c r="F82" s="163">
        <v>50254</v>
      </c>
      <c r="G82" s="163">
        <v>48161</v>
      </c>
      <c r="H82" s="163">
        <v>50235</v>
      </c>
      <c r="I82" s="178">
        <f>IFERROR(H82/G82-1,"-")</f>
        <v>4.3063889869396466E-2</v>
      </c>
      <c r="J82" s="164">
        <f t="shared" si="45"/>
        <v>11.808516063233045</v>
      </c>
      <c r="K82" s="163">
        <f t="shared" si="46"/>
        <v>2074</v>
      </c>
      <c r="L82" s="163">
        <f t="shared" si="47"/>
        <v>46313</v>
      </c>
      <c r="M82" s="164">
        <f t="shared" si="44"/>
        <v>3.7913379230396518E-2</v>
      </c>
    </row>
    <row r="83" spans="2:13" x14ac:dyDescent="0.25">
      <c r="B83" s="158" t="s">
        <v>107</v>
      </c>
      <c r="C83" s="159">
        <v>95182</v>
      </c>
      <c r="D83" s="159">
        <v>10348</v>
      </c>
      <c r="E83" s="159">
        <v>89559</v>
      </c>
      <c r="F83" s="159">
        <v>122301</v>
      </c>
      <c r="G83" s="159">
        <v>146663</v>
      </c>
      <c r="H83" s="159">
        <v>150765</v>
      </c>
      <c r="I83" s="177">
        <f>IFERROR(H83/G83-1,"-")</f>
        <v>2.7968881040207894E-2</v>
      </c>
      <c r="J83" s="160">
        <f t="shared" si="45"/>
        <v>13.569482025512176</v>
      </c>
      <c r="K83" s="159">
        <f t="shared" si="46"/>
        <v>4102</v>
      </c>
      <c r="L83" s="159">
        <f t="shared" si="47"/>
        <v>140417</v>
      </c>
      <c r="M83" s="160">
        <f t="shared" si="44"/>
        <v>0.11378542091511358</v>
      </c>
    </row>
    <row r="84" spans="2:13" x14ac:dyDescent="0.25">
      <c r="B84" s="162" t="s">
        <v>110</v>
      </c>
      <c r="C84" s="163">
        <v>16800</v>
      </c>
      <c r="D84" s="163">
        <v>688</v>
      </c>
      <c r="E84" s="163">
        <v>13808</v>
      </c>
      <c r="F84" s="163">
        <v>22321</v>
      </c>
      <c r="G84" s="163">
        <v>28242</v>
      </c>
      <c r="H84" s="163">
        <v>28107</v>
      </c>
      <c r="I84" s="178">
        <f t="shared" ref="I84:I91" si="48">IFERROR(H84/G84-1,"-")</f>
        <v>-4.7801147227533036E-3</v>
      </c>
      <c r="J84" s="164">
        <f t="shared" si="45"/>
        <v>39.853197674418603</v>
      </c>
      <c r="K84" s="163">
        <f t="shared" si="46"/>
        <v>-135</v>
      </c>
      <c r="L84" s="163">
        <f t="shared" si="47"/>
        <v>27419</v>
      </c>
      <c r="M84" s="164">
        <f t="shared" si="44"/>
        <v>2.1212926247213194E-2</v>
      </c>
    </row>
    <row r="85" spans="2:13" x14ac:dyDescent="0.25">
      <c r="B85" s="162" t="s">
        <v>113</v>
      </c>
      <c r="C85" s="163">
        <v>32881</v>
      </c>
      <c r="D85" s="163">
        <v>2231</v>
      </c>
      <c r="E85" s="163">
        <v>27582</v>
      </c>
      <c r="F85" s="163">
        <v>38185</v>
      </c>
      <c r="G85" s="163">
        <v>45162</v>
      </c>
      <c r="H85" s="163">
        <v>44400</v>
      </c>
      <c r="I85" s="178">
        <f t="shared" si="48"/>
        <v>-1.6872592002125653E-2</v>
      </c>
      <c r="J85" s="164">
        <f t="shared" si="45"/>
        <v>18.901389511429851</v>
      </c>
      <c r="K85" s="163">
        <f t="shared" si="46"/>
        <v>-762</v>
      </c>
      <c r="L85" s="163">
        <f t="shared" si="47"/>
        <v>42169</v>
      </c>
      <c r="M85" s="164">
        <f t="shared" si="44"/>
        <v>3.3509585703784317E-2</v>
      </c>
    </row>
    <row r="86" spans="2:13" x14ac:dyDescent="0.25">
      <c r="B86" s="162" t="s">
        <v>116</v>
      </c>
      <c r="C86" s="163">
        <v>5852</v>
      </c>
      <c r="D86" s="163">
        <v>2544</v>
      </c>
      <c r="E86" s="163">
        <v>8084</v>
      </c>
      <c r="F86" s="163">
        <v>10191</v>
      </c>
      <c r="G86" s="163">
        <v>13733</v>
      </c>
      <c r="H86" s="163">
        <v>14265</v>
      </c>
      <c r="I86" s="178">
        <f t="shared" si="48"/>
        <v>3.8738804339911059E-2</v>
      </c>
      <c r="J86" s="164">
        <f t="shared" si="45"/>
        <v>4.6073113207547172</v>
      </c>
      <c r="K86" s="163">
        <f t="shared" si="46"/>
        <v>532</v>
      </c>
      <c r="L86" s="163">
        <f t="shared" si="47"/>
        <v>11721</v>
      </c>
      <c r="M86" s="164">
        <f t="shared" si="44"/>
        <v>1.0766086487938814E-2</v>
      </c>
    </row>
    <row r="87" spans="2:13" x14ac:dyDescent="0.25">
      <c r="B87" s="162" t="s">
        <v>123</v>
      </c>
      <c r="C87" s="163">
        <v>1464</v>
      </c>
      <c r="D87" s="163">
        <v>147</v>
      </c>
      <c r="E87" s="163">
        <v>2726</v>
      </c>
      <c r="F87" s="163">
        <v>2477</v>
      </c>
      <c r="G87" s="163">
        <v>3511</v>
      </c>
      <c r="H87" s="163">
        <v>4364</v>
      </c>
      <c r="I87" s="178">
        <f t="shared" si="48"/>
        <v>0.24295072628880665</v>
      </c>
      <c r="J87" s="164">
        <f t="shared" si="45"/>
        <v>28.687074829931973</v>
      </c>
      <c r="K87" s="163">
        <f t="shared" si="46"/>
        <v>853</v>
      </c>
      <c r="L87" s="163">
        <f t="shared" si="47"/>
        <v>4217</v>
      </c>
      <c r="M87" s="164">
        <f t="shared" si="44"/>
        <v>3.293599820074657E-3</v>
      </c>
    </row>
    <row r="88" spans="2:13" x14ac:dyDescent="0.25">
      <c r="B88" s="162" t="s">
        <v>119</v>
      </c>
      <c r="C88" s="163">
        <v>1087</v>
      </c>
      <c r="D88" s="163">
        <v>159</v>
      </c>
      <c r="E88" s="163">
        <v>1660</v>
      </c>
      <c r="F88" s="163">
        <v>1696</v>
      </c>
      <c r="G88" s="163">
        <v>1829</v>
      </c>
      <c r="H88" s="163">
        <v>2250</v>
      </c>
      <c r="I88" s="178">
        <f t="shared" si="48"/>
        <v>0.23018042646254777</v>
      </c>
      <c r="J88" s="164">
        <f t="shared" si="45"/>
        <v>13.150943396226415</v>
      </c>
      <c r="K88" s="163">
        <f t="shared" si="46"/>
        <v>421</v>
      </c>
      <c r="L88" s="163">
        <f t="shared" si="47"/>
        <v>2091</v>
      </c>
      <c r="M88" s="164">
        <f t="shared" si="44"/>
        <v>1.6981208971512324E-3</v>
      </c>
    </row>
    <row r="89" spans="2:13" x14ac:dyDescent="0.25">
      <c r="B89" s="162" t="s">
        <v>128</v>
      </c>
      <c r="C89" s="163">
        <v>3002</v>
      </c>
      <c r="D89" s="163">
        <v>44</v>
      </c>
      <c r="E89" s="163">
        <v>2720</v>
      </c>
      <c r="F89" s="163">
        <v>4345</v>
      </c>
      <c r="G89" s="163">
        <v>3779</v>
      </c>
      <c r="H89" s="163">
        <v>3800</v>
      </c>
      <c r="I89" s="178">
        <f t="shared" si="48"/>
        <v>5.5570256681660712E-3</v>
      </c>
      <c r="J89" s="164">
        <f t="shared" si="45"/>
        <v>85.36363636363636</v>
      </c>
      <c r="K89" s="163">
        <f t="shared" si="46"/>
        <v>21</v>
      </c>
      <c r="L89" s="163">
        <f t="shared" si="47"/>
        <v>3756</v>
      </c>
      <c r="M89" s="164">
        <f t="shared" si="44"/>
        <v>2.8679375151887481E-3</v>
      </c>
    </row>
    <row r="90" spans="2:13" x14ac:dyDescent="0.25">
      <c r="B90" s="162" t="s">
        <v>131</v>
      </c>
      <c r="C90" s="163">
        <v>4636</v>
      </c>
      <c r="D90" s="163">
        <v>236</v>
      </c>
      <c r="E90" s="163">
        <v>2416</v>
      </c>
      <c r="F90" s="163">
        <v>4574</v>
      </c>
      <c r="G90" s="163">
        <v>5089</v>
      </c>
      <c r="H90" s="163">
        <v>3548</v>
      </c>
      <c r="I90" s="178">
        <f t="shared" si="48"/>
        <v>-0.30280998231479661</v>
      </c>
      <c r="J90" s="164">
        <f t="shared" si="45"/>
        <v>14.033898305084746</v>
      </c>
      <c r="K90" s="163">
        <f t="shared" si="46"/>
        <v>-1541</v>
      </c>
      <c r="L90" s="163">
        <f t="shared" si="47"/>
        <v>3312</v>
      </c>
      <c r="M90" s="164">
        <f t="shared" si="44"/>
        <v>2.67774797470781E-3</v>
      </c>
    </row>
    <row r="91" spans="2:13" x14ac:dyDescent="0.25">
      <c r="B91" s="167" t="s">
        <v>145</v>
      </c>
      <c r="C91" s="168">
        <f t="shared" ref="C91" si="49">C83-SUM(C84:C90)</f>
        <v>29460</v>
      </c>
      <c r="D91" s="168">
        <f t="shared" ref="D91:E91" si="50">D83-SUM(D84:D90)</f>
        <v>4299</v>
      </c>
      <c r="E91" s="168">
        <f t="shared" si="50"/>
        <v>30563</v>
      </c>
      <c r="F91" s="168">
        <f t="shared" ref="F91:H91" si="51">F83-SUM(F84:F90)</f>
        <v>38512</v>
      </c>
      <c r="G91" s="168">
        <f t="shared" si="51"/>
        <v>45318</v>
      </c>
      <c r="H91" s="168">
        <f t="shared" si="51"/>
        <v>50031</v>
      </c>
      <c r="I91" s="179">
        <f t="shared" si="48"/>
        <v>0.10399841122732689</v>
      </c>
      <c r="J91" s="169">
        <f t="shared" si="45"/>
        <v>10.637822749476623</v>
      </c>
      <c r="K91" s="168">
        <f>H91-G91</f>
        <v>4713</v>
      </c>
      <c r="L91" s="168">
        <f t="shared" si="47"/>
        <v>45732</v>
      </c>
      <c r="M91" s="169">
        <f t="shared" si="44"/>
        <v>3.7759416269054803E-2</v>
      </c>
    </row>
    <row r="92" spans="2:13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3"/>
      <c r="L92" s="152"/>
      <c r="M92" s="152"/>
    </row>
    <row r="93" spans="2:13" x14ac:dyDescent="0.25">
      <c r="B93" s="155" t="s">
        <v>68</v>
      </c>
      <c r="C93" s="175">
        <v>12754</v>
      </c>
      <c r="D93" s="175">
        <v>4819</v>
      </c>
      <c r="E93" s="175">
        <v>12444</v>
      </c>
      <c r="F93" s="175">
        <v>16319</v>
      </c>
      <c r="G93" s="175">
        <v>15188</v>
      </c>
      <c r="H93" s="175">
        <v>14847</v>
      </c>
      <c r="I93" s="176">
        <f>IFERROR(H93/G93-1,"-")</f>
        <v>-2.2451935738741158E-2</v>
      </c>
      <c r="J93" s="176">
        <f>IFERROR(H93/D93-1,"-")</f>
        <v>2.0809296534550739</v>
      </c>
      <c r="K93" s="175">
        <f>H93-G93</f>
        <v>-341</v>
      </c>
      <c r="L93" s="175">
        <f>H93-D93</f>
        <v>10028</v>
      </c>
      <c r="M93" s="176">
        <f t="shared" ref="M93:M105" si="52">H93/H$9</f>
        <v>1.1205333760001933E-2</v>
      </c>
    </row>
    <row r="94" spans="2:13" x14ac:dyDescent="0.25">
      <c r="B94" s="158" t="s">
        <v>97</v>
      </c>
      <c r="C94" s="159">
        <v>7454</v>
      </c>
      <c r="D94" s="159">
        <v>2749</v>
      </c>
      <c r="E94" s="159">
        <v>6703</v>
      </c>
      <c r="F94" s="159">
        <v>9564</v>
      </c>
      <c r="G94" s="159">
        <v>6976</v>
      </c>
      <c r="H94" s="159">
        <v>7175</v>
      </c>
      <c r="I94" s="177">
        <f>IFERROR(H94/G94-1,"-")</f>
        <v>2.8526376146789101E-2</v>
      </c>
      <c r="J94" s="160">
        <f t="shared" ref="J94:J105" si="53">IFERROR(H94/D94-1,"-")</f>
        <v>1.6100400145507456</v>
      </c>
      <c r="K94" s="159">
        <f t="shared" ref="K94:K104" si="54">H94-G94</f>
        <v>199</v>
      </c>
      <c r="L94" s="159">
        <f t="shared" ref="L94:L105" si="55">H94-D94</f>
        <v>4426</v>
      </c>
      <c r="M94" s="160">
        <f t="shared" si="52"/>
        <v>5.4151188609155966E-3</v>
      </c>
    </row>
    <row r="95" spans="2:13" x14ac:dyDescent="0.25">
      <c r="B95" s="162" t="s">
        <v>103</v>
      </c>
      <c r="C95" s="163">
        <v>4239</v>
      </c>
      <c r="D95" s="163">
        <v>1608</v>
      </c>
      <c r="E95" s="163">
        <v>3234</v>
      </c>
      <c r="F95" s="163">
        <v>2601</v>
      </c>
      <c r="G95" s="163">
        <v>1796</v>
      </c>
      <c r="H95" s="163">
        <v>2125</v>
      </c>
      <c r="I95" s="178">
        <f>IFERROR(H95/G95-1,"-")</f>
        <v>0.18318485523385308</v>
      </c>
      <c r="J95" s="164">
        <f t="shared" si="53"/>
        <v>0.32151741293532332</v>
      </c>
      <c r="K95" s="163">
        <f t="shared" si="54"/>
        <v>329</v>
      </c>
      <c r="L95" s="163">
        <f t="shared" si="55"/>
        <v>517</v>
      </c>
      <c r="M95" s="164">
        <f t="shared" si="52"/>
        <v>1.6037808473094973E-3</v>
      </c>
    </row>
    <row r="96" spans="2:13" x14ac:dyDescent="0.25">
      <c r="B96" s="162" t="s">
        <v>100</v>
      </c>
      <c r="C96" s="163">
        <v>3215</v>
      </c>
      <c r="D96" s="163">
        <v>1141</v>
      </c>
      <c r="E96" s="163">
        <v>3469</v>
      </c>
      <c r="F96" s="163">
        <v>6963</v>
      </c>
      <c r="G96" s="163">
        <v>5180</v>
      </c>
      <c r="H96" s="163">
        <v>5050</v>
      </c>
      <c r="I96" s="178">
        <f>IFERROR(H96/G96-1,"-")</f>
        <v>-2.5096525096525046E-2</v>
      </c>
      <c r="J96" s="164">
        <f t="shared" si="53"/>
        <v>3.4259421560035053</v>
      </c>
      <c r="K96" s="163">
        <f t="shared" si="54"/>
        <v>-130</v>
      </c>
      <c r="L96" s="163">
        <f t="shared" si="55"/>
        <v>3909</v>
      </c>
      <c r="M96" s="164">
        <f t="shared" si="52"/>
        <v>3.8113380136060994E-3</v>
      </c>
    </row>
    <row r="97" spans="2:13" x14ac:dyDescent="0.25">
      <c r="B97" s="158" t="s">
        <v>107</v>
      </c>
      <c r="C97" s="159">
        <v>5300</v>
      </c>
      <c r="D97" s="159">
        <v>2070</v>
      </c>
      <c r="E97" s="159">
        <v>5741</v>
      </c>
      <c r="F97" s="159">
        <v>6755</v>
      </c>
      <c r="G97" s="159">
        <v>8212</v>
      </c>
      <c r="H97" s="159">
        <v>7672</v>
      </c>
      <c r="I97" s="177">
        <f>IFERROR(H97/G97-1,"-")</f>
        <v>-6.5757428153921049E-2</v>
      </c>
      <c r="J97" s="160">
        <f t="shared" si="53"/>
        <v>2.7062801932367151</v>
      </c>
      <c r="K97" s="159">
        <f t="shared" si="54"/>
        <v>-540</v>
      </c>
      <c r="L97" s="159">
        <f t="shared" si="55"/>
        <v>5602</v>
      </c>
      <c r="M97" s="160">
        <f t="shared" si="52"/>
        <v>5.7902148990863359E-3</v>
      </c>
    </row>
    <row r="98" spans="2:13" x14ac:dyDescent="0.25">
      <c r="B98" s="162" t="s">
        <v>110</v>
      </c>
      <c r="C98" s="163">
        <v>994</v>
      </c>
      <c r="D98" s="163">
        <v>84</v>
      </c>
      <c r="E98" s="163">
        <v>915</v>
      </c>
      <c r="F98" s="163">
        <v>1133</v>
      </c>
      <c r="G98" s="163">
        <v>1364</v>
      </c>
      <c r="H98" s="163">
        <v>1188</v>
      </c>
      <c r="I98" s="178">
        <f t="shared" ref="I98:I105" si="56">IFERROR(H98/G98-1,"-")</f>
        <v>-0.12903225806451613</v>
      </c>
      <c r="J98" s="164">
        <f t="shared" si="53"/>
        <v>13.142857142857142</v>
      </c>
      <c r="K98" s="163">
        <f t="shared" si="54"/>
        <v>-176</v>
      </c>
      <c r="L98" s="163">
        <f t="shared" si="55"/>
        <v>1104</v>
      </c>
      <c r="M98" s="164">
        <f t="shared" si="52"/>
        <v>8.9660783369585075E-4</v>
      </c>
    </row>
    <row r="99" spans="2:13" x14ac:dyDescent="0.25">
      <c r="B99" s="162" t="s">
        <v>113</v>
      </c>
      <c r="C99" s="163">
        <v>1071</v>
      </c>
      <c r="D99" s="163">
        <v>348</v>
      </c>
      <c r="E99" s="163">
        <v>1130</v>
      </c>
      <c r="F99" s="163">
        <v>1350</v>
      </c>
      <c r="G99" s="163">
        <v>1745</v>
      </c>
      <c r="H99" s="163">
        <v>1550</v>
      </c>
      <c r="I99" s="178">
        <f t="shared" si="56"/>
        <v>-0.11174785100286533</v>
      </c>
      <c r="J99" s="164">
        <f t="shared" si="53"/>
        <v>3.4540229885057467</v>
      </c>
      <c r="K99" s="163">
        <f t="shared" si="54"/>
        <v>-195</v>
      </c>
      <c r="L99" s="163">
        <f t="shared" si="55"/>
        <v>1202</v>
      </c>
      <c r="M99" s="164">
        <f t="shared" si="52"/>
        <v>1.1698166180375157E-3</v>
      </c>
    </row>
    <row r="100" spans="2:13" x14ac:dyDescent="0.25">
      <c r="B100" s="162" t="s">
        <v>116</v>
      </c>
      <c r="C100" s="163">
        <v>1161</v>
      </c>
      <c r="D100" s="163">
        <v>935</v>
      </c>
      <c r="E100" s="163">
        <v>1096</v>
      </c>
      <c r="F100" s="163">
        <v>1358</v>
      </c>
      <c r="G100" s="163">
        <v>1331</v>
      </c>
      <c r="H100" s="163">
        <v>1317</v>
      </c>
      <c r="I100" s="178">
        <f t="shared" si="56"/>
        <v>-1.0518407212622094E-2</v>
      </c>
      <c r="J100" s="164">
        <f t="shared" si="53"/>
        <v>0.40855614973262022</v>
      </c>
      <c r="K100" s="163">
        <f t="shared" si="54"/>
        <v>-14</v>
      </c>
      <c r="L100" s="163">
        <f t="shared" si="55"/>
        <v>382</v>
      </c>
      <c r="M100" s="164">
        <f t="shared" si="52"/>
        <v>9.9396676513252135E-4</v>
      </c>
    </row>
    <row r="101" spans="2:13" x14ac:dyDescent="0.25">
      <c r="B101" s="162" t="s">
        <v>123</v>
      </c>
      <c r="C101" s="163">
        <v>265</v>
      </c>
      <c r="D101" s="163">
        <v>37</v>
      </c>
      <c r="E101" s="163">
        <v>402</v>
      </c>
      <c r="F101" s="163">
        <v>380</v>
      </c>
      <c r="G101" s="163">
        <v>458</v>
      </c>
      <c r="H101" s="163">
        <v>425</v>
      </c>
      <c r="I101" s="178">
        <f t="shared" si="56"/>
        <v>-7.2052401746724892E-2</v>
      </c>
      <c r="J101" s="164">
        <f t="shared" si="53"/>
        <v>10.486486486486486</v>
      </c>
      <c r="K101" s="163">
        <f t="shared" si="54"/>
        <v>-33</v>
      </c>
      <c r="L101" s="163">
        <f t="shared" si="55"/>
        <v>388</v>
      </c>
      <c r="M101" s="164">
        <f t="shared" si="52"/>
        <v>3.2075616946189943E-4</v>
      </c>
    </row>
    <row r="102" spans="2:13" x14ac:dyDescent="0.25">
      <c r="B102" s="162" t="s">
        <v>119</v>
      </c>
      <c r="C102" s="163">
        <v>132</v>
      </c>
      <c r="D102" s="163">
        <v>50</v>
      </c>
      <c r="E102" s="163">
        <v>250</v>
      </c>
      <c r="F102" s="163">
        <v>185</v>
      </c>
      <c r="G102" s="163">
        <v>359</v>
      </c>
      <c r="H102" s="163">
        <v>334</v>
      </c>
      <c r="I102" s="178">
        <f t="shared" si="56"/>
        <v>-6.9637883008356494E-2</v>
      </c>
      <c r="J102" s="164">
        <f t="shared" si="53"/>
        <v>5.68</v>
      </c>
      <c r="K102" s="163">
        <f t="shared" si="54"/>
        <v>-25</v>
      </c>
      <c r="L102" s="163">
        <f t="shared" si="55"/>
        <v>284</v>
      </c>
      <c r="M102" s="164">
        <f t="shared" si="52"/>
        <v>2.5207661317711629E-4</v>
      </c>
    </row>
    <row r="103" spans="2:13" x14ac:dyDescent="0.25">
      <c r="B103" s="162" t="s">
        <v>128</v>
      </c>
      <c r="C103" s="163">
        <v>112</v>
      </c>
      <c r="D103" s="163">
        <v>10</v>
      </c>
      <c r="E103" s="163">
        <v>159</v>
      </c>
      <c r="F103" s="163">
        <v>67</v>
      </c>
      <c r="G103" s="163">
        <v>104</v>
      </c>
      <c r="H103" s="163">
        <v>110</v>
      </c>
      <c r="I103" s="178">
        <f t="shared" si="56"/>
        <v>5.7692307692307709E-2</v>
      </c>
      <c r="J103" s="164">
        <f t="shared" si="53"/>
        <v>10</v>
      </c>
      <c r="K103" s="163">
        <f t="shared" si="54"/>
        <v>6</v>
      </c>
      <c r="L103" s="163">
        <f t="shared" si="55"/>
        <v>100</v>
      </c>
      <c r="M103" s="164">
        <f t="shared" si="52"/>
        <v>8.3019243860726913E-5</v>
      </c>
    </row>
    <row r="104" spans="2:13" x14ac:dyDescent="0.25">
      <c r="B104" s="162" t="s">
        <v>131</v>
      </c>
      <c r="C104" s="163">
        <v>61</v>
      </c>
      <c r="D104" s="163">
        <v>17</v>
      </c>
      <c r="E104" s="163">
        <v>69</v>
      </c>
      <c r="F104" s="163">
        <v>118</v>
      </c>
      <c r="G104" s="163">
        <v>241</v>
      </c>
      <c r="H104" s="163">
        <v>123</v>
      </c>
      <c r="I104" s="178">
        <f t="shared" si="56"/>
        <v>-0.48962655601659755</v>
      </c>
      <c r="J104" s="164">
        <f t="shared" si="53"/>
        <v>6.2352941176470589</v>
      </c>
      <c r="K104" s="163">
        <f t="shared" si="54"/>
        <v>-118</v>
      </c>
      <c r="L104" s="163">
        <f t="shared" si="55"/>
        <v>106</v>
      </c>
      <c r="M104" s="164">
        <f t="shared" si="52"/>
        <v>9.2830609044267375E-5</v>
      </c>
    </row>
    <row r="105" spans="2:13" x14ac:dyDescent="0.25">
      <c r="B105" s="167" t="s">
        <v>145</v>
      </c>
      <c r="C105" s="168">
        <f t="shared" ref="C105" si="57">C97-SUM(C98:C104)</f>
        <v>1504</v>
      </c>
      <c r="D105" s="168">
        <f t="shared" ref="D105:E105" si="58">D97-SUM(D98:D104)</f>
        <v>589</v>
      </c>
      <c r="E105" s="168">
        <f t="shared" si="58"/>
        <v>1720</v>
      </c>
      <c r="F105" s="168">
        <f t="shared" ref="F105:H105" si="59">F97-SUM(F98:F104)</f>
        <v>2164</v>
      </c>
      <c r="G105" s="168">
        <f t="shared" si="59"/>
        <v>2610</v>
      </c>
      <c r="H105" s="168">
        <f t="shared" si="59"/>
        <v>2625</v>
      </c>
      <c r="I105" s="179">
        <f t="shared" si="56"/>
        <v>5.7471264367816577E-3</v>
      </c>
      <c r="J105" s="169">
        <f t="shared" si="53"/>
        <v>3.4567062818336165</v>
      </c>
      <c r="K105" s="168">
        <f>H105-G105</f>
        <v>15</v>
      </c>
      <c r="L105" s="168">
        <f t="shared" si="55"/>
        <v>2036</v>
      </c>
      <c r="M105" s="169">
        <f t="shared" si="52"/>
        <v>1.981141046676438E-3</v>
      </c>
    </row>
    <row r="106" spans="2:13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3"/>
      <c r="L106" s="152"/>
      <c r="M106" s="152"/>
    </row>
    <row r="107" spans="2:13" x14ac:dyDescent="0.25">
      <c r="B107" s="155" t="s">
        <v>68</v>
      </c>
      <c r="C107" s="175">
        <v>36009</v>
      </c>
      <c r="D107" s="175">
        <v>7484</v>
      </c>
      <c r="E107" s="175">
        <v>46196</v>
      </c>
      <c r="F107" s="175">
        <v>57673</v>
      </c>
      <c r="G107" s="175">
        <v>56380</v>
      </c>
      <c r="H107" s="175">
        <v>60362</v>
      </c>
      <c r="I107" s="176">
        <f>IFERROR(H107/G107-1,"-")</f>
        <v>7.0627882227740413E-2</v>
      </c>
      <c r="J107" s="176">
        <f>IFERROR(H107/D107-1,"-")</f>
        <v>7.06547300908605</v>
      </c>
      <c r="K107" s="175">
        <f>H107-G107</f>
        <v>3982</v>
      </c>
      <c r="L107" s="175">
        <f>H107-D107</f>
        <v>52878</v>
      </c>
      <c r="M107" s="176">
        <f t="shared" ref="M107:M119" si="60">H107/H$9</f>
        <v>4.5556432708374527E-2</v>
      </c>
    </row>
    <row r="108" spans="2:13" x14ac:dyDescent="0.25">
      <c r="B108" s="158" t="s">
        <v>97</v>
      </c>
      <c r="C108" s="159">
        <v>7208</v>
      </c>
      <c r="D108" s="159">
        <v>3817</v>
      </c>
      <c r="E108" s="159">
        <v>6988</v>
      </c>
      <c r="F108" s="159">
        <v>8715</v>
      </c>
      <c r="G108" s="159">
        <v>7680</v>
      </c>
      <c r="H108" s="159">
        <v>8153</v>
      </c>
      <c r="I108" s="177">
        <f>IFERROR(H108/G108-1,"-")</f>
        <v>6.1588541666666607E-2</v>
      </c>
      <c r="J108" s="160">
        <f t="shared" ref="J108:J119" si="61">IFERROR(H108/D108-1,"-")</f>
        <v>1.1359706575844903</v>
      </c>
      <c r="K108" s="159">
        <f t="shared" ref="K108:K118" si="62">H108-G108</f>
        <v>473</v>
      </c>
      <c r="L108" s="159">
        <f t="shared" ref="L108:L119" si="63">H108-D108</f>
        <v>4336</v>
      </c>
      <c r="M108" s="160">
        <f t="shared" si="60"/>
        <v>6.1532354108773321E-3</v>
      </c>
    </row>
    <row r="109" spans="2:13" x14ac:dyDescent="0.25">
      <c r="B109" s="162" t="s">
        <v>103</v>
      </c>
      <c r="C109" s="163">
        <v>1451</v>
      </c>
      <c r="D109" s="163">
        <v>3730</v>
      </c>
      <c r="E109" s="163">
        <v>3257</v>
      </c>
      <c r="F109" s="163">
        <v>2940</v>
      </c>
      <c r="G109" s="163">
        <v>2070</v>
      </c>
      <c r="H109" s="163">
        <v>2317</v>
      </c>
      <c r="I109" s="178">
        <f>IFERROR(H109/G109-1,"-")</f>
        <v>0.11932367149758449</v>
      </c>
      <c r="J109" s="164">
        <f t="shared" si="61"/>
        <v>-0.3788203753351207</v>
      </c>
      <c r="K109" s="163">
        <f t="shared" si="62"/>
        <v>247</v>
      </c>
      <c r="L109" s="163">
        <f t="shared" si="63"/>
        <v>-1413</v>
      </c>
      <c r="M109" s="164">
        <f t="shared" si="60"/>
        <v>1.7486871638664025E-3</v>
      </c>
    </row>
    <row r="110" spans="2:13" x14ac:dyDescent="0.25">
      <c r="B110" s="162" t="s">
        <v>100</v>
      </c>
      <c r="C110" s="163">
        <v>5757</v>
      </c>
      <c r="D110" s="163">
        <v>87</v>
      </c>
      <c r="E110" s="163">
        <v>3731</v>
      </c>
      <c r="F110" s="163">
        <v>5775</v>
      </c>
      <c r="G110" s="163">
        <v>5610</v>
      </c>
      <c r="H110" s="163">
        <v>5836</v>
      </c>
      <c r="I110" s="178">
        <f>IFERROR(H110/G110-1,"-")</f>
        <v>4.0285204991087342E-2</v>
      </c>
      <c r="J110" s="164">
        <f t="shared" si="61"/>
        <v>66.080459770114942</v>
      </c>
      <c r="K110" s="163">
        <f t="shared" si="62"/>
        <v>226</v>
      </c>
      <c r="L110" s="163">
        <f t="shared" si="63"/>
        <v>5749</v>
      </c>
      <c r="M110" s="164">
        <f t="shared" si="60"/>
        <v>4.4045482470109303E-3</v>
      </c>
    </row>
    <row r="111" spans="2:13" x14ac:dyDescent="0.25">
      <c r="B111" s="158" t="s">
        <v>107</v>
      </c>
      <c r="C111" s="159">
        <v>28801</v>
      </c>
      <c r="D111" s="159">
        <v>3667</v>
      </c>
      <c r="E111" s="159">
        <v>39208</v>
      </c>
      <c r="F111" s="159">
        <v>48958</v>
      </c>
      <c r="G111" s="159">
        <v>48700</v>
      </c>
      <c r="H111" s="159">
        <v>52209</v>
      </c>
      <c r="I111" s="177">
        <f>IFERROR(H111/G111-1,"-")</f>
        <v>7.2053388090349113E-2</v>
      </c>
      <c r="J111" s="160">
        <f t="shared" si="61"/>
        <v>13.237523861467139</v>
      </c>
      <c r="K111" s="159">
        <f t="shared" si="62"/>
        <v>3509</v>
      </c>
      <c r="L111" s="159">
        <f t="shared" si="63"/>
        <v>48542</v>
      </c>
      <c r="M111" s="160">
        <f t="shared" si="60"/>
        <v>3.9403197297497194E-2</v>
      </c>
    </row>
    <row r="112" spans="2:13" x14ac:dyDescent="0.25">
      <c r="B112" s="162" t="s">
        <v>110</v>
      </c>
      <c r="C112" s="163">
        <v>15739</v>
      </c>
      <c r="D112" s="163">
        <v>843</v>
      </c>
      <c r="E112" s="163">
        <v>19729</v>
      </c>
      <c r="F112" s="163">
        <v>30001</v>
      </c>
      <c r="G112" s="163">
        <v>27648</v>
      </c>
      <c r="H112" s="163">
        <v>28228</v>
      </c>
      <c r="I112" s="178">
        <f t="shared" ref="I112:I119" si="64">IFERROR(H112/G112-1,"-")</f>
        <v>2.09780092592593E-2</v>
      </c>
      <c r="J112" s="164">
        <f t="shared" si="61"/>
        <v>32.48517200474496</v>
      </c>
      <c r="K112" s="163">
        <f t="shared" si="62"/>
        <v>580</v>
      </c>
      <c r="L112" s="163">
        <f t="shared" si="63"/>
        <v>27385</v>
      </c>
      <c r="M112" s="164">
        <f t="shared" si="60"/>
        <v>2.1304247415459995E-2</v>
      </c>
    </row>
    <row r="113" spans="2:13" x14ac:dyDescent="0.25">
      <c r="B113" s="162" t="s">
        <v>113</v>
      </c>
      <c r="C113" s="163">
        <v>1827</v>
      </c>
      <c r="D113" s="163">
        <v>928</v>
      </c>
      <c r="E113" s="163">
        <v>2716</v>
      </c>
      <c r="F113" s="163">
        <v>2760</v>
      </c>
      <c r="G113" s="163">
        <v>2778</v>
      </c>
      <c r="H113" s="163">
        <v>2812</v>
      </c>
      <c r="I113" s="178">
        <f t="shared" si="64"/>
        <v>1.2239020878329843E-2</v>
      </c>
      <c r="J113" s="164">
        <f t="shared" si="61"/>
        <v>2.0301724137931036</v>
      </c>
      <c r="K113" s="163">
        <f t="shared" si="62"/>
        <v>34</v>
      </c>
      <c r="L113" s="163">
        <f t="shared" si="63"/>
        <v>1884</v>
      </c>
      <c r="M113" s="164">
        <f t="shared" si="60"/>
        <v>2.1222737612396733E-3</v>
      </c>
    </row>
    <row r="114" spans="2:13" x14ac:dyDescent="0.25">
      <c r="B114" s="162" t="s">
        <v>116</v>
      </c>
      <c r="C114" s="163">
        <v>1518</v>
      </c>
      <c r="D114" s="163">
        <v>962</v>
      </c>
      <c r="E114" s="163">
        <v>2767</v>
      </c>
      <c r="F114" s="163">
        <v>4286</v>
      </c>
      <c r="G114" s="163">
        <v>2766</v>
      </c>
      <c r="H114" s="163">
        <v>4028</v>
      </c>
      <c r="I114" s="178">
        <f t="shared" si="64"/>
        <v>0.45625451916124371</v>
      </c>
      <c r="J114" s="164">
        <f t="shared" si="61"/>
        <v>3.1871101871101875</v>
      </c>
      <c r="K114" s="163">
        <f t="shared" si="62"/>
        <v>1262</v>
      </c>
      <c r="L114" s="163">
        <f t="shared" si="63"/>
        <v>3066</v>
      </c>
      <c r="M114" s="164">
        <f t="shared" si="60"/>
        <v>3.040013766100073E-3</v>
      </c>
    </row>
    <row r="115" spans="2:13" x14ac:dyDescent="0.25">
      <c r="B115" s="162" t="s">
        <v>123</v>
      </c>
      <c r="C115" s="163">
        <v>586</v>
      </c>
      <c r="D115" s="163">
        <v>54</v>
      </c>
      <c r="E115" s="163">
        <v>2017</v>
      </c>
      <c r="F115" s="163">
        <v>1735</v>
      </c>
      <c r="G115" s="163">
        <v>2107</v>
      </c>
      <c r="H115" s="163">
        <v>2195</v>
      </c>
      <c r="I115" s="178">
        <f t="shared" si="64"/>
        <v>4.1765543426673046E-2</v>
      </c>
      <c r="J115" s="164">
        <f t="shared" si="61"/>
        <v>39.648148148148145</v>
      </c>
      <c r="K115" s="163">
        <f t="shared" si="62"/>
        <v>88</v>
      </c>
      <c r="L115" s="163">
        <f t="shared" si="63"/>
        <v>2141</v>
      </c>
      <c r="M115" s="164">
        <f t="shared" si="60"/>
        <v>1.656611275220869E-3</v>
      </c>
    </row>
    <row r="116" spans="2:13" x14ac:dyDescent="0.25">
      <c r="B116" s="162" t="s">
        <v>119</v>
      </c>
      <c r="C116" s="163">
        <v>875</v>
      </c>
      <c r="D116" s="163">
        <v>62</v>
      </c>
      <c r="E116" s="163">
        <v>1469</v>
      </c>
      <c r="F116" s="163">
        <v>1445</v>
      </c>
      <c r="G116" s="163">
        <v>1654</v>
      </c>
      <c r="H116" s="163">
        <v>1457</v>
      </c>
      <c r="I116" s="178">
        <f t="shared" si="64"/>
        <v>-0.11910519951632403</v>
      </c>
      <c r="J116" s="164">
        <f t="shared" si="61"/>
        <v>22.5</v>
      </c>
      <c r="K116" s="163">
        <f t="shared" si="62"/>
        <v>-197</v>
      </c>
      <c r="L116" s="163">
        <f t="shared" si="63"/>
        <v>1395</v>
      </c>
      <c r="M116" s="164">
        <f t="shared" si="60"/>
        <v>1.0996276209552648E-3</v>
      </c>
    </row>
    <row r="117" spans="2:13" x14ac:dyDescent="0.25">
      <c r="B117" s="162" t="s">
        <v>128</v>
      </c>
      <c r="C117" s="163">
        <v>386</v>
      </c>
      <c r="D117" s="163">
        <v>0</v>
      </c>
      <c r="E117" s="163">
        <v>389</v>
      </c>
      <c r="F117" s="163">
        <v>614</v>
      </c>
      <c r="G117" s="163">
        <v>805</v>
      </c>
      <c r="H117" s="163">
        <v>724</v>
      </c>
      <c r="I117" s="178">
        <f t="shared" si="64"/>
        <v>-0.10062111801242235</v>
      </c>
      <c r="J117" s="164" t="str">
        <f t="shared" si="61"/>
        <v>-</v>
      </c>
      <c r="K117" s="163">
        <f t="shared" si="62"/>
        <v>-81</v>
      </c>
      <c r="L117" s="163">
        <f t="shared" si="63"/>
        <v>724</v>
      </c>
      <c r="M117" s="164">
        <f t="shared" si="60"/>
        <v>5.4641756868332992E-4</v>
      </c>
    </row>
    <row r="118" spans="2:13" x14ac:dyDescent="0.25">
      <c r="B118" s="162" t="s">
        <v>131</v>
      </c>
      <c r="C118" s="163">
        <v>909</v>
      </c>
      <c r="D118" s="163">
        <v>0</v>
      </c>
      <c r="E118" s="163">
        <v>606</v>
      </c>
      <c r="F118" s="163">
        <v>393</v>
      </c>
      <c r="G118" s="163">
        <v>1001</v>
      </c>
      <c r="H118" s="163">
        <v>593</v>
      </c>
      <c r="I118" s="178">
        <f t="shared" si="64"/>
        <v>-0.40759240759240756</v>
      </c>
      <c r="J118" s="164" t="str">
        <f t="shared" si="61"/>
        <v>-</v>
      </c>
      <c r="K118" s="163">
        <f t="shared" si="62"/>
        <v>-408</v>
      </c>
      <c r="L118" s="163">
        <f t="shared" si="63"/>
        <v>593</v>
      </c>
      <c r="M118" s="164">
        <f t="shared" si="60"/>
        <v>4.4754919644919149E-4</v>
      </c>
    </row>
    <row r="119" spans="2:13" x14ac:dyDescent="0.25">
      <c r="B119" s="167" t="s">
        <v>145</v>
      </c>
      <c r="C119" s="168">
        <f t="shared" ref="C119" si="65">C111-SUM(C112:C118)</f>
        <v>6961</v>
      </c>
      <c r="D119" s="168">
        <f t="shared" ref="D119:E119" si="66">D111-SUM(D112:D118)</f>
        <v>818</v>
      </c>
      <c r="E119" s="168">
        <f t="shared" si="66"/>
        <v>9515</v>
      </c>
      <c r="F119" s="168">
        <f t="shared" ref="F119:H119" si="67">F111-SUM(F112:F118)</f>
        <v>7724</v>
      </c>
      <c r="G119" s="168">
        <f t="shared" si="67"/>
        <v>9941</v>
      </c>
      <c r="H119" s="168">
        <f t="shared" si="67"/>
        <v>12172</v>
      </c>
      <c r="I119" s="179">
        <f t="shared" si="64"/>
        <v>0.22442410220299758</v>
      </c>
      <c r="J119" s="169">
        <f t="shared" si="61"/>
        <v>13.880195599022004</v>
      </c>
      <c r="K119" s="168">
        <f>H119-G119</f>
        <v>2231</v>
      </c>
      <c r="L119" s="168">
        <f t="shared" si="63"/>
        <v>11354</v>
      </c>
      <c r="M119" s="169">
        <f t="shared" si="60"/>
        <v>9.1864566933888003E-3</v>
      </c>
    </row>
    <row r="120" spans="2:13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3"/>
      <c r="L120" s="152"/>
      <c r="M120" s="152"/>
    </row>
    <row r="121" spans="2:13" x14ac:dyDescent="0.25">
      <c r="B121" s="155" t="s">
        <v>68</v>
      </c>
      <c r="C121" s="175">
        <v>52853</v>
      </c>
      <c r="D121" s="175">
        <v>23120</v>
      </c>
      <c r="E121" s="175">
        <v>51259</v>
      </c>
      <c r="F121" s="175">
        <v>71558</v>
      </c>
      <c r="G121" s="175">
        <v>69463</v>
      </c>
      <c r="H121" s="175">
        <v>76411</v>
      </c>
      <c r="I121" s="176">
        <f>IFERROR(H121/G121-1,"-")</f>
        <v>0.10002447346069121</v>
      </c>
      <c r="J121" s="176">
        <f>IFERROR(H121/D121-1,"-")</f>
        <v>2.3049740484429067</v>
      </c>
      <c r="K121" s="175">
        <f>H121-G121</f>
        <v>6948</v>
      </c>
      <c r="L121" s="175">
        <f>H121-D121</f>
        <v>53291</v>
      </c>
      <c r="M121" s="176">
        <f t="shared" ref="M121:M133" si="68">H121/H$9</f>
        <v>5.7668940387654584E-2</v>
      </c>
    </row>
    <row r="122" spans="2:13" x14ac:dyDescent="0.25">
      <c r="B122" s="158" t="s">
        <v>97</v>
      </c>
      <c r="C122" s="159">
        <v>26940</v>
      </c>
      <c r="D122" s="159">
        <v>13838</v>
      </c>
      <c r="E122" s="159">
        <v>27143</v>
      </c>
      <c r="F122" s="159">
        <v>37915</v>
      </c>
      <c r="G122" s="159">
        <v>36583</v>
      </c>
      <c r="H122" s="159">
        <v>41022</v>
      </c>
      <c r="I122" s="177">
        <f>IFERROR(H122/G122-1,"-")</f>
        <v>0.12134051335319684</v>
      </c>
      <c r="J122" s="160">
        <f t="shared" ref="J122:J133" si="69">IFERROR(H122/D122-1,"-")</f>
        <v>1.9644457291516115</v>
      </c>
      <c r="K122" s="159">
        <f t="shared" ref="K122:K132" si="70">H122-G122</f>
        <v>4439</v>
      </c>
      <c r="L122" s="159">
        <f t="shared" ref="L122:L133" si="71">H122-D122</f>
        <v>27184</v>
      </c>
      <c r="M122" s="160">
        <f t="shared" si="68"/>
        <v>3.0960140196861267E-2</v>
      </c>
    </row>
    <row r="123" spans="2:13" x14ac:dyDescent="0.25">
      <c r="B123" s="162" t="s">
        <v>103</v>
      </c>
      <c r="C123" s="163">
        <v>13715</v>
      </c>
      <c r="D123" s="163">
        <v>7536</v>
      </c>
      <c r="E123" s="163">
        <v>11910</v>
      </c>
      <c r="F123" s="163">
        <v>17222</v>
      </c>
      <c r="G123" s="163">
        <v>16350</v>
      </c>
      <c r="H123" s="163">
        <v>18964</v>
      </c>
      <c r="I123" s="178">
        <f>IFERROR(H123/G123-1,"-")</f>
        <v>0.15987767584097856</v>
      </c>
      <c r="J123" s="164">
        <f t="shared" si="69"/>
        <v>1.5164543524416136</v>
      </c>
      <c r="K123" s="163">
        <f t="shared" si="70"/>
        <v>2614</v>
      </c>
      <c r="L123" s="163">
        <f t="shared" si="71"/>
        <v>11428</v>
      </c>
      <c r="M123" s="164">
        <f t="shared" si="68"/>
        <v>1.431251764158932E-2</v>
      </c>
    </row>
    <row r="124" spans="2:13" x14ac:dyDescent="0.25">
      <c r="B124" s="162" t="s">
        <v>100</v>
      </c>
      <c r="C124" s="163">
        <v>13225</v>
      </c>
      <c r="D124" s="163">
        <v>6302</v>
      </c>
      <c r="E124" s="163">
        <v>15233</v>
      </c>
      <c r="F124" s="163">
        <v>20693</v>
      </c>
      <c r="G124" s="163">
        <v>20233</v>
      </c>
      <c r="H124" s="163">
        <v>22058</v>
      </c>
      <c r="I124" s="178">
        <f>IFERROR(H124/G124-1,"-")</f>
        <v>9.0199179558147602E-2</v>
      </c>
      <c r="J124" s="164">
        <f t="shared" si="69"/>
        <v>2.5001586797841955</v>
      </c>
      <c r="K124" s="163">
        <f t="shared" si="70"/>
        <v>1825</v>
      </c>
      <c r="L124" s="163">
        <f t="shared" si="71"/>
        <v>15756</v>
      </c>
      <c r="M124" s="164">
        <f t="shared" si="68"/>
        <v>1.6647622555271947E-2</v>
      </c>
    </row>
    <row r="125" spans="2:13" x14ac:dyDescent="0.25">
      <c r="B125" s="158" t="s">
        <v>107</v>
      </c>
      <c r="C125" s="159">
        <v>25913</v>
      </c>
      <c r="D125" s="159">
        <v>9282</v>
      </c>
      <c r="E125" s="159">
        <v>24116</v>
      </c>
      <c r="F125" s="159">
        <v>33643</v>
      </c>
      <c r="G125" s="159">
        <v>32880</v>
      </c>
      <c r="H125" s="159">
        <v>35389</v>
      </c>
      <c r="I125" s="177">
        <f>IFERROR(H125/G125-1,"-")</f>
        <v>7.630778588807785E-2</v>
      </c>
      <c r="J125" s="160">
        <f t="shared" si="69"/>
        <v>2.8126481361775482</v>
      </c>
      <c r="K125" s="159">
        <f t="shared" si="70"/>
        <v>2509</v>
      </c>
      <c r="L125" s="159">
        <f t="shared" si="71"/>
        <v>26107</v>
      </c>
      <c r="M125" s="160">
        <f t="shared" si="68"/>
        <v>2.6708800190793316E-2</v>
      </c>
    </row>
    <row r="126" spans="2:13" x14ac:dyDescent="0.25">
      <c r="B126" s="162" t="s">
        <v>110</v>
      </c>
      <c r="C126" s="163">
        <v>2810</v>
      </c>
      <c r="D126" s="163">
        <v>266</v>
      </c>
      <c r="E126" s="163">
        <v>2478</v>
      </c>
      <c r="F126" s="163">
        <v>4094</v>
      </c>
      <c r="G126" s="163">
        <v>4234</v>
      </c>
      <c r="H126" s="163">
        <v>3922</v>
      </c>
      <c r="I126" s="178">
        <f t="shared" ref="I126:I133" si="72">IFERROR(H126/G126-1,"-")</f>
        <v>-7.3689182805857345E-2</v>
      </c>
      <c r="J126" s="164">
        <f t="shared" si="69"/>
        <v>13.744360902255639</v>
      </c>
      <c r="K126" s="163">
        <f t="shared" si="70"/>
        <v>-312</v>
      </c>
      <c r="L126" s="163">
        <f t="shared" si="71"/>
        <v>3656</v>
      </c>
      <c r="M126" s="164">
        <f t="shared" si="68"/>
        <v>2.9600134038342816E-3</v>
      </c>
    </row>
    <row r="127" spans="2:13" x14ac:dyDescent="0.25">
      <c r="B127" s="162" t="s">
        <v>113</v>
      </c>
      <c r="C127" s="163">
        <v>2894</v>
      </c>
      <c r="D127" s="163">
        <v>1058</v>
      </c>
      <c r="E127" s="163">
        <v>2989</v>
      </c>
      <c r="F127" s="163">
        <v>5516</v>
      </c>
      <c r="G127" s="163">
        <v>5316</v>
      </c>
      <c r="H127" s="163">
        <v>6190</v>
      </c>
      <c r="I127" s="178">
        <f t="shared" si="72"/>
        <v>0.16440933032355165</v>
      </c>
      <c r="J127" s="164">
        <f t="shared" si="69"/>
        <v>4.8506616257088844</v>
      </c>
      <c r="K127" s="163">
        <f t="shared" si="70"/>
        <v>874</v>
      </c>
      <c r="L127" s="163">
        <f t="shared" si="71"/>
        <v>5132</v>
      </c>
      <c r="M127" s="164">
        <f t="shared" si="68"/>
        <v>4.6717192681627242E-3</v>
      </c>
    </row>
    <row r="128" spans="2:13" x14ac:dyDescent="0.25">
      <c r="B128" s="162" t="s">
        <v>116</v>
      </c>
      <c r="C128" s="163">
        <v>1950</v>
      </c>
      <c r="D128" s="163">
        <v>1147</v>
      </c>
      <c r="E128" s="163">
        <v>2461</v>
      </c>
      <c r="F128" s="163">
        <v>2831</v>
      </c>
      <c r="G128" s="163">
        <v>2556</v>
      </c>
      <c r="H128" s="163">
        <v>2673</v>
      </c>
      <c r="I128" s="178">
        <f t="shared" si="72"/>
        <v>4.5774647887323994E-2</v>
      </c>
      <c r="J128" s="164">
        <f t="shared" si="69"/>
        <v>1.3304272013949432</v>
      </c>
      <c r="K128" s="163">
        <f t="shared" si="70"/>
        <v>117</v>
      </c>
      <c r="L128" s="163">
        <f t="shared" si="71"/>
        <v>1526</v>
      </c>
      <c r="M128" s="164">
        <f t="shared" si="68"/>
        <v>2.017367625815664E-3</v>
      </c>
    </row>
    <row r="129" spans="2:13" x14ac:dyDescent="0.25">
      <c r="B129" s="162" t="s">
        <v>123</v>
      </c>
      <c r="C129" s="163">
        <v>527</v>
      </c>
      <c r="D129" s="163">
        <v>128</v>
      </c>
      <c r="E129" s="163">
        <v>752</v>
      </c>
      <c r="F129" s="163">
        <v>807</v>
      </c>
      <c r="G129" s="163">
        <v>809</v>
      </c>
      <c r="H129" s="163">
        <v>931</v>
      </c>
      <c r="I129" s="178">
        <f t="shared" si="72"/>
        <v>0.15080346106304088</v>
      </c>
      <c r="J129" s="164">
        <f t="shared" si="69"/>
        <v>6.2734375</v>
      </c>
      <c r="K129" s="163">
        <f t="shared" si="70"/>
        <v>122</v>
      </c>
      <c r="L129" s="163">
        <f t="shared" si="71"/>
        <v>803</v>
      </c>
      <c r="M129" s="164">
        <f t="shared" si="68"/>
        <v>7.0264469122124332E-4</v>
      </c>
    </row>
    <row r="130" spans="2:13" x14ac:dyDescent="0.25">
      <c r="B130" s="162" t="s">
        <v>119</v>
      </c>
      <c r="C130" s="163">
        <v>455</v>
      </c>
      <c r="D130" s="163">
        <v>112</v>
      </c>
      <c r="E130" s="163">
        <v>546</v>
      </c>
      <c r="F130" s="163">
        <v>645</v>
      </c>
      <c r="G130" s="163">
        <v>656</v>
      </c>
      <c r="H130" s="163">
        <v>728</v>
      </c>
      <c r="I130" s="178">
        <f t="shared" si="72"/>
        <v>0.10975609756097571</v>
      </c>
      <c r="J130" s="164">
        <f t="shared" si="69"/>
        <v>5.5</v>
      </c>
      <c r="K130" s="163">
        <f t="shared" si="70"/>
        <v>72</v>
      </c>
      <c r="L130" s="163">
        <f t="shared" si="71"/>
        <v>616</v>
      </c>
      <c r="M130" s="164">
        <f t="shared" si="68"/>
        <v>5.4943645027826545E-4</v>
      </c>
    </row>
    <row r="131" spans="2:13" x14ac:dyDescent="0.25">
      <c r="B131" s="162" t="s">
        <v>128</v>
      </c>
      <c r="C131" s="163">
        <v>630</v>
      </c>
      <c r="D131" s="163">
        <v>8</v>
      </c>
      <c r="E131" s="163">
        <v>402</v>
      </c>
      <c r="F131" s="163">
        <v>607</v>
      </c>
      <c r="G131" s="163">
        <v>701</v>
      </c>
      <c r="H131" s="163">
        <v>548</v>
      </c>
      <c r="I131" s="178">
        <f t="shared" si="72"/>
        <v>-0.21825962910128383</v>
      </c>
      <c r="J131" s="164">
        <f t="shared" si="69"/>
        <v>67.5</v>
      </c>
      <c r="K131" s="163">
        <f t="shared" si="70"/>
        <v>-153</v>
      </c>
      <c r="L131" s="163">
        <f t="shared" si="71"/>
        <v>540</v>
      </c>
      <c r="M131" s="164">
        <f t="shared" si="68"/>
        <v>4.1358677850616683E-4</v>
      </c>
    </row>
    <row r="132" spans="2:13" x14ac:dyDescent="0.25">
      <c r="B132" s="162" t="s">
        <v>131</v>
      </c>
      <c r="C132" s="163">
        <v>970</v>
      </c>
      <c r="D132" s="163">
        <v>54</v>
      </c>
      <c r="E132" s="163">
        <v>724</v>
      </c>
      <c r="F132" s="163">
        <v>1087</v>
      </c>
      <c r="G132" s="163">
        <v>1041</v>
      </c>
      <c r="H132" s="163">
        <v>1140</v>
      </c>
      <c r="I132" s="178">
        <f t="shared" si="72"/>
        <v>9.5100864553314013E-2</v>
      </c>
      <c r="J132" s="164">
        <f t="shared" si="69"/>
        <v>20.111111111111111</v>
      </c>
      <c r="K132" s="163">
        <f t="shared" si="70"/>
        <v>99</v>
      </c>
      <c r="L132" s="163">
        <f t="shared" si="71"/>
        <v>1086</v>
      </c>
      <c r="M132" s="164">
        <f t="shared" si="68"/>
        <v>8.6038125455662438E-4</v>
      </c>
    </row>
    <row r="133" spans="2:13" x14ac:dyDescent="0.25">
      <c r="B133" s="167" t="s">
        <v>145</v>
      </c>
      <c r="C133" s="168">
        <f t="shared" ref="C133" si="73">C125-SUM(C126:C132)</f>
        <v>15677</v>
      </c>
      <c r="D133" s="168">
        <f t="shared" ref="D133:E133" si="74">D125-SUM(D126:D132)</f>
        <v>6509</v>
      </c>
      <c r="E133" s="168">
        <f t="shared" si="74"/>
        <v>13764</v>
      </c>
      <c r="F133" s="168">
        <f t="shared" ref="F133:H133" si="75">F125-SUM(F126:F132)</f>
        <v>18056</v>
      </c>
      <c r="G133" s="168">
        <f t="shared" si="75"/>
        <v>17567</v>
      </c>
      <c r="H133" s="168">
        <f t="shared" si="75"/>
        <v>19257</v>
      </c>
      <c r="I133" s="179">
        <f t="shared" si="72"/>
        <v>9.6203108100415546E-2</v>
      </c>
      <c r="J133" s="169">
        <f t="shared" si="69"/>
        <v>1.9585189737286832</v>
      </c>
      <c r="K133" s="168">
        <f>H133-G133</f>
        <v>1690</v>
      </c>
      <c r="L133" s="168">
        <f t="shared" si="71"/>
        <v>12748</v>
      </c>
      <c r="M133" s="169">
        <f t="shared" si="68"/>
        <v>1.4533650718418348E-2</v>
      </c>
    </row>
    <row r="134" spans="2:13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3"/>
      <c r="L134" s="152"/>
      <c r="M134" s="152"/>
    </row>
    <row r="135" spans="2:13" x14ac:dyDescent="0.25">
      <c r="B135" s="155" t="s">
        <v>68</v>
      </c>
      <c r="C135" s="175">
        <v>52299</v>
      </c>
      <c r="D135" s="175">
        <v>16771</v>
      </c>
      <c r="E135" s="175">
        <v>59495</v>
      </c>
      <c r="F135" s="175">
        <v>67265</v>
      </c>
      <c r="G135" s="175">
        <v>73927</v>
      </c>
      <c r="H135" s="175">
        <v>69867</v>
      </c>
      <c r="I135" s="176">
        <f>IFERROR(H135/G135-1,"-")</f>
        <v>-5.4919041757409359E-2</v>
      </c>
      <c r="J135" s="176">
        <f>IFERROR(H135/D135-1,"-")</f>
        <v>3.1659412080376841</v>
      </c>
      <c r="K135" s="175">
        <f>H135-G135</f>
        <v>-4060</v>
      </c>
      <c r="L135" s="175">
        <f>H135-D135</f>
        <v>53096</v>
      </c>
      <c r="M135" s="176">
        <f t="shared" ref="M135:M147" si="76">H135/H$9</f>
        <v>5.2730050098340066E-2</v>
      </c>
    </row>
    <row r="136" spans="2:13" x14ac:dyDescent="0.25">
      <c r="B136" s="158" t="s">
        <v>97</v>
      </c>
      <c r="C136" s="159">
        <v>2629</v>
      </c>
      <c r="D136" s="159">
        <v>9271</v>
      </c>
      <c r="E136" s="159">
        <v>3607</v>
      </c>
      <c r="F136" s="159">
        <v>4578</v>
      </c>
      <c r="G136" s="159">
        <v>4715</v>
      </c>
      <c r="H136" s="159">
        <v>2450</v>
      </c>
      <c r="I136" s="177">
        <f>IFERROR(H136/G136-1,"-")</f>
        <v>-0.48038176033934255</v>
      </c>
      <c r="J136" s="160">
        <f t="shared" ref="J136:J147" si="77">IFERROR(H136/D136-1,"-")</f>
        <v>-0.73573508790853204</v>
      </c>
      <c r="K136" s="159">
        <f t="shared" ref="K136:K146" si="78">H136-G136</f>
        <v>-2265</v>
      </c>
      <c r="L136" s="159">
        <f t="shared" ref="L136:L147" si="79">H136-D136</f>
        <v>-6821</v>
      </c>
      <c r="M136" s="160">
        <f t="shared" si="76"/>
        <v>1.8490649768980085E-3</v>
      </c>
    </row>
    <row r="137" spans="2:13" x14ac:dyDescent="0.25">
      <c r="B137" s="162" t="s">
        <v>103</v>
      </c>
      <c r="C137" s="163">
        <v>1763</v>
      </c>
      <c r="D137" s="163">
        <v>8191</v>
      </c>
      <c r="E137" s="163">
        <v>2036</v>
      </c>
      <c r="F137" s="163">
        <v>2600</v>
      </c>
      <c r="G137" s="163">
        <v>2968</v>
      </c>
      <c r="H137" s="163">
        <v>843</v>
      </c>
      <c r="I137" s="178">
        <f>IFERROR(H137/G137-1,"-")</f>
        <v>-0.71597035040431267</v>
      </c>
      <c r="J137" s="164">
        <f t="shared" si="77"/>
        <v>-0.89708216335001834</v>
      </c>
      <c r="K137" s="163">
        <f t="shared" si="78"/>
        <v>-2125</v>
      </c>
      <c r="L137" s="163">
        <f t="shared" si="79"/>
        <v>-7348</v>
      </c>
      <c r="M137" s="164">
        <f t="shared" si="76"/>
        <v>6.3622929613266178E-4</v>
      </c>
    </row>
    <row r="138" spans="2:13" x14ac:dyDescent="0.25">
      <c r="B138" s="162" t="s">
        <v>100</v>
      </c>
      <c r="C138" s="163">
        <v>866</v>
      </c>
      <c r="D138" s="163">
        <v>1080</v>
      </c>
      <c r="E138" s="163">
        <v>1571</v>
      </c>
      <c r="F138" s="163">
        <v>1978</v>
      </c>
      <c r="G138" s="163">
        <v>1747</v>
      </c>
      <c r="H138" s="163">
        <v>1607</v>
      </c>
      <c r="I138" s="178">
        <f>IFERROR(H138/G138-1,"-")</f>
        <v>-8.0137378362907796E-2</v>
      </c>
      <c r="J138" s="164">
        <f t="shared" si="77"/>
        <v>0.48796296296296293</v>
      </c>
      <c r="K138" s="163">
        <f t="shared" si="78"/>
        <v>-140</v>
      </c>
      <c r="L138" s="163">
        <f t="shared" si="79"/>
        <v>527</v>
      </c>
      <c r="M138" s="164">
        <f t="shared" si="76"/>
        <v>1.2128356807653469E-3</v>
      </c>
    </row>
    <row r="139" spans="2:13" x14ac:dyDescent="0.25">
      <c r="B139" s="158" t="s">
        <v>107</v>
      </c>
      <c r="C139" s="159">
        <v>49670</v>
      </c>
      <c r="D139" s="159">
        <v>7500</v>
      </c>
      <c r="E139" s="159">
        <v>55888</v>
      </c>
      <c r="F139" s="159">
        <v>62687</v>
      </c>
      <c r="G139" s="159">
        <v>69212</v>
      </c>
      <c r="H139" s="159">
        <v>67417</v>
      </c>
      <c r="I139" s="177">
        <f>IFERROR(H139/G139-1,"-")</f>
        <v>-2.5934808992660208E-2</v>
      </c>
      <c r="J139" s="160">
        <f t="shared" si="77"/>
        <v>7.9889333333333337</v>
      </c>
      <c r="K139" s="159">
        <f t="shared" si="78"/>
        <v>-1795</v>
      </c>
      <c r="L139" s="159">
        <f t="shared" si="79"/>
        <v>59917</v>
      </c>
      <c r="M139" s="160">
        <f t="shared" si="76"/>
        <v>5.0880985121442061E-2</v>
      </c>
    </row>
    <row r="140" spans="2:13" x14ac:dyDescent="0.25">
      <c r="B140" s="162" t="s">
        <v>110</v>
      </c>
      <c r="C140" s="163">
        <v>21732</v>
      </c>
      <c r="D140" s="163">
        <v>269</v>
      </c>
      <c r="E140" s="163">
        <v>20863</v>
      </c>
      <c r="F140" s="163">
        <v>23550</v>
      </c>
      <c r="G140" s="163">
        <v>27327</v>
      </c>
      <c r="H140" s="163">
        <v>27471</v>
      </c>
      <c r="I140" s="178">
        <f t="shared" ref="I140:I147" si="80">IFERROR(H140/G140-1,"-")</f>
        <v>5.2695136678011512E-3</v>
      </c>
      <c r="J140" s="164">
        <f t="shared" si="77"/>
        <v>101.12267657992565</v>
      </c>
      <c r="K140" s="163">
        <f t="shared" si="78"/>
        <v>144</v>
      </c>
      <c r="L140" s="163">
        <f t="shared" si="79"/>
        <v>27202</v>
      </c>
      <c r="M140" s="164">
        <f t="shared" si="76"/>
        <v>2.0732924073618448E-2</v>
      </c>
    </row>
    <row r="141" spans="2:13" x14ac:dyDescent="0.25">
      <c r="B141" s="162" t="s">
        <v>113</v>
      </c>
      <c r="C141" s="163">
        <v>3339</v>
      </c>
      <c r="D141" s="163">
        <v>747</v>
      </c>
      <c r="E141" s="163">
        <v>3922</v>
      </c>
      <c r="F141" s="163">
        <v>5665</v>
      </c>
      <c r="G141" s="163">
        <v>7061</v>
      </c>
      <c r="H141" s="163">
        <v>5857</v>
      </c>
      <c r="I141" s="178">
        <f t="shared" si="80"/>
        <v>-0.17051409148845775</v>
      </c>
      <c r="J141" s="164">
        <f t="shared" si="77"/>
        <v>6.8406961178045513</v>
      </c>
      <c r="K141" s="163">
        <f t="shared" si="78"/>
        <v>-1204</v>
      </c>
      <c r="L141" s="163">
        <f t="shared" si="79"/>
        <v>5110</v>
      </c>
      <c r="M141" s="164">
        <f t="shared" si="76"/>
        <v>4.4203973753843412E-3</v>
      </c>
    </row>
    <row r="142" spans="2:13" x14ac:dyDescent="0.25">
      <c r="B142" s="162" t="s">
        <v>116</v>
      </c>
      <c r="C142" s="163">
        <v>3563</v>
      </c>
      <c r="D142" s="163">
        <v>2708</v>
      </c>
      <c r="E142" s="163">
        <v>6453</v>
      </c>
      <c r="F142" s="163">
        <v>5613</v>
      </c>
      <c r="G142" s="163">
        <v>5986</v>
      </c>
      <c r="H142" s="163">
        <v>5909</v>
      </c>
      <c r="I142" s="178">
        <f t="shared" si="80"/>
        <v>-1.2863347811560288E-2</v>
      </c>
      <c r="J142" s="164">
        <f t="shared" si="77"/>
        <v>1.1820531757754802</v>
      </c>
      <c r="K142" s="163">
        <f t="shared" si="78"/>
        <v>-77</v>
      </c>
      <c r="L142" s="163">
        <f t="shared" si="79"/>
        <v>3201</v>
      </c>
      <c r="M142" s="164">
        <f t="shared" si="76"/>
        <v>4.4596428361185032E-3</v>
      </c>
    </row>
    <row r="143" spans="2:13" x14ac:dyDescent="0.25">
      <c r="B143" s="162" t="s">
        <v>123</v>
      </c>
      <c r="C143" s="163">
        <v>765</v>
      </c>
      <c r="D143" s="163">
        <v>93</v>
      </c>
      <c r="E143" s="163">
        <v>2259</v>
      </c>
      <c r="F143" s="163">
        <v>2063</v>
      </c>
      <c r="G143" s="163">
        <v>1716</v>
      </c>
      <c r="H143" s="163">
        <v>1737</v>
      </c>
      <c r="I143" s="178">
        <f t="shared" si="80"/>
        <v>1.2237762237762295E-2</v>
      </c>
      <c r="J143" s="164">
        <f t="shared" si="77"/>
        <v>17.677419354838708</v>
      </c>
      <c r="K143" s="163">
        <f t="shared" si="78"/>
        <v>21</v>
      </c>
      <c r="L143" s="163">
        <f t="shared" si="79"/>
        <v>1644</v>
      </c>
      <c r="M143" s="164">
        <f t="shared" si="76"/>
        <v>1.3109493326007515E-3</v>
      </c>
    </row>
    <row r="144" spans="2:13" x14ac:dyDescent="0.25">
      <c r="B144" s="162" t="s">
        <v>119</v>
      </c>
      <c r="C144" s="163">
        <v>861</v>
      </c>
      <c r="D144" s="163">
        <v>213</v>
      </c>
      <c r="E144" s="163">
        <v>1161</v>
      </c>
      <c r="F144" s="163">
        <v>1126</v>
      </c>
      <c r="G144" s="163">
        <v>1427</v>
      </c>
      <c r="H144" s="163">
        <v>1058</v>
      </c>
      <c r="I144" s="178">
        <f t="shared" si="80"/>
        <v>-0.25858444288717586</v>
      </c>
      <c r="J144" s="164">
        <f t="shared" si="77"/>
        <v>3.967136150234742</v>
      </c>
      <c r="K144" s="163">
        <f t="shared" si="78"/>
        <v>-369</v>
      </c>
      <c r="L144" s="163">
        <f t="shared" si="79"/>
        <v>845</v>
      </c>
      <c r="M144" s="164">
        <f t="shared" si="76"/>
        <v>7.9849418186044615E-4</v>
      </c>
    </row>
    <row r="145" spans="2:13" x14ac:dyDescent="0.25">
      <c r="B145" s="162" t="s">
        <v>128</v>
      </c>
      <c r="C145" s="163">
        <v>1961</v>
      </c>
      <c r="D145" s="163">
        <v>24</v>
      </c>
      <c r="E145" s="163">
        <v>1417</v>
      </c>
      <c r="F145" s="163">
        <v>2027</v>
      </c>
      <c r="G145" s="163">
        <v>1753</v>
      </c>
      <c r="H145" s="163">
        <v>1896</v>
      </c>
      <c r="I145" s="178">
        <f t="shared" si="80"/>
        <v>8.1574443810610298E-2</v>
      </c>
      <c r="J145" s="164">
        <f t="shared" si="77"/>
        <v>78</v>
      </c>
      <c r="K145" s="163">
        <f t="shared" si="78"/>
        <v>143</v>
      </c>
      <c r="L145" s="163">
        <f t="shared" si="79"/>
        <v>1872</v>
      </c>
      <c r="M145" s="164">
        <f t="shared" si="76"/>
        <v>1.4309498759994385E-3</v>
      </c>
    </row>
    <row r="146" spans="2:13" x14ac:dyDescent="0.25">
      <c r="B146" s="162" t="s">
        <v>131</v>
      </c>
      <c r="C146" s="163">
        <v>3933</v>
      </c>
      <c r="D146" s="163">
        <v>34</v>
      </c>
      <c r="E146" s="163">
        <v>687</v>
      </c>
      <c r="F146" s="163">
        <v>1265</v>
      </c>
      <c r="G146" s="163">
        <v>1344</v>
      </c>
      <c r="H146" s="163">
        <v>961</v>
      </c>
      <c r="I146" s="178">
        <f t="shared" si="80"/>
        <v>-0.28497023809523814</v>
      </c>
      <c r="J146" s="164">
        <f t="shared" si="77"/>
        <v>27.264705882352942</v>
      </c>
      <c r="K146" s="163">
        <f t="shared" si="78"/>
        <v>-383</v>
      </c>
      <c r="L146" s="163">
        <f t="shared" si="79"/>
        <v>927</v>
      </c>
      <c r="M146" s="164">
        <f t="shared" si="76"/>
        <v>7.2528630318325965E-4</v>
      </c>
    </row>
    <row r="147" spans="2:13" x14ac:dyDescent="0.25">
      <c r="B147" s="167" t="s">
        <v>145</v>
      </c>
      <c r="C147" s="168">
        <f t="shared" ref="C147" si="81">C139-SUM(C140:C146)</f>
        <v>13516</v>
      </c>
      <c r="D147" s="168">
        <f t="shared" ref="D147:E147" si="82">D139-SUM(D140:D146)</f>
        <v>3412</v>
      </c>
      <c r="E147" s="168">
        <f t="shared" si="82"/>
        <v>19126</v>
      </c>
      <c r="F147" s="168">
        <f t="shared" ref="F147:H147" si="83">F139-SUM(F140:F146)</f>
        <v>21378</v>
      </c>
      <c r="G147" s="168">
        <f t="shared" si="83"/>
        <v>22598</v>
      </c>
      <c r="H147" s="168">
        <f t="shared" si="83"/>
        <v>22528</v>
      </c>
      <c r="I147" s="179">
        <f t="shared" si="80"/>
        <v>-3.0976192583413997E-3</v>
      </c>
      <c r="J147" s="169">
        <f t="shared" si="77"/>
        <v>5.6025791324736227</v>
      </c>
      <c r="K147" s="168">
        <f>H147-G147</f>
        <v>-70</v>
      </c>
      <c r="L147" s="168">
        <f t="shared" si="79"/>
        <v>19116</v>
      </c>
      <c r="M147" s="169">
        <f t="shared" si="76"/>
        <v>1.7002341142676871E-2</v>
      </c>
    </row>
    <row r="148" spans="2:13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3"/>
      <c r="L148" s="152"/>
      <c r="M148" s="152"/>
    </row>
    <row r="149" spans="2:13" x14ac:dyDescent="0.25">
      <c r="B149" s="155" t="s">
        <v>68</v>
      </c>
      <c r="C149" s="175">
        <v>23569</v>
      </c>
      <c r="D149" s="175">
        <v>8156</v>
      </c>
      <c r="E149" s="175">
        <v>26350</v>
      </c>
      <c r="F149" s="175">
        <v>29870</v>
      </c>
      <c r="G149" s="175">
        <v>33567</v>
      </c>
      <c r="H149" s="175">
        <v>31608</v>
      </c>
      <c r="I149" s="176">
        <f>IFERROR(H149/G149-1,"-")</f>
        <v>-5.8360890159978585E-2</v>
      </c>
      <c r="J149" s="176">
        <f>IFERROR(H149/D149-1,"-")</f>
        <v>2.8754291319274152</v>
      </c>
      <c r="K149" s="175">
        <f>H149-G149</f>
        <v>-1959</v>
      </c>
      <c r="L149" s="175">
        <f>H149-D149</f>
        <v>23452</v>
      </c>
      <c r="M149" s="176">
        <f t="shared" ref="M149:M161" si="84">H149/H$9</f>
        <v>2.3855202363180512E-2</v>
      </c>
    </row>
    <row r="150" spans="2:13" x14ac:dyDescent="0.25">
      <c r="B150" s="158" t="s">
        <v>97</v>
      </c>
      <c r="C150" s="159">
        <v>8081</v>
      </c>
      <c r="D150" s="159">
        <v>5410</v>
      </c>
      <c r="E150" s="159">
        <v>12245</v>
      </c>
      <c r="F150" s="159">
        <v>12313</v>
      </c>
      <c r="G150" s="159">
        <v>12127</v>
      </c>
      <c r="H150" s="159">
        <v>10077</v>
      </c>
      <c r="I150" s="177">
        <f>IFERROR(H150/G150-1,"-")</f>
        <v>-0.16904428135565264</v>
      </c>
      <c r="J150" s="160">
        <f t="shared" ref="J150:J161" si="85">IFERROR(H150/D150-1,"-")</f>
        <v>0.86266173752310538</v>
      </c>
      <c r="K150" s="159">
        <f t="shared" ref="K150:K160" si="86">H150-G150</f>
        <v>-2050</v>
      </c>
      <c r="L150" s="159">
        <f t="shared" ref="L150:L161" si="87">H150-D150</f>
        <v>4667</v>
      </c>
      <c r="M150" s="160">
        <f t="shared" si="84"/>
        <v>7.6053174580413196E-3</v>
      </c>
    </row>
    <row r="151" spans="2:13" x14ac:dyDescent="0.25">
      <c r="B151" s="162" t="s">
        <v>103</v>
      </c>
      <c r="C151" s="163">
        <v>4041</v>
      </c>
      <c r="D151" s="163">
        <v>4884</v>
      </c>
      <c r="E151" s="163">
        <v>8748</v>
      </c>
      <c r="F151" s="163">
        <v>8449</v>
      </c>
      <c r="G151" s="163">
        <v>9136</v>
      </c>
      <c r="H151" s="163">
        <v>6805</v>
      </c>
      <c r="I151" s="178">
        <f>IFERROR(H151/G151-1,"-")</f>
        <v>-0.25514448336252193</v>
      </c>
      <c r="J151" s="164">
        <f t="shared" si="85"/>
        <v>0.39332514332514323</v>
      </c>
      <c r="K151" s="163">
        <f t="shared" si="86"/>
        <v>-2331</v>
      </c>
      <c r="L151" s="163">
        <f t="shared" si="87"/>
        <v>1921</v>
      </c>
      <c r="M151" s="164">
        <f t="shared" si="84"/>
        <v>5.1358723133840605E-3</v>
      </c>
    </row>
    <row r="152" spans="2:13" x14ac:dyDescent="0.25">
      <c r="B152" s="162" t="s">
        <v>100</v>
      </c>
      <c r="C152" s="163">
        <v>4040</v>
      </c>
      <c r="D152" s="163">
        <v>526</v>
      </c>
      <c r="E152" s="163">
        <v>3497</v>
      </c>
      <c r="F152" s="163">
        <v>3864</v>
      </c>
      <c r="G152" s="163">
        <v>2991</v>
      </c>
      <c r="H152" s="163">
        <v>3272</v>
      </c>
      <c r="I152" s="178">
        <f>IFERROR(H152/G152-1,"-")</f>
        <v>9.3948512203276602E-2</v>
      </c>
      <c r="J152" s="164">
        <f t="shared" si="85"/>
        <v>5.2205323193916353</v>
      </c>
      <c r="K152" s="163">
        <f t="shared" si="86"/>
        <v>281</v>
      </c>
      <c r="L152" s="163">
        <f t="shared" si="87"/>
        <v>2746</v>
      </c>
      <c r="M152" s="164">
        <f t="shared" si="84"/>
        <v>2.4694451446572586E-3</v>
      </c>
    </row>
    <row r="153" spans="2:13" x14ac:dyDescent="0.25">
      <c r="B153" s="158" t="s">
        <v>107</v>
      </c>
      <c r="C153" s="159">
        <v>15488</v>
      </c>
      <c r="D153" s="159">
        <v>2746</v>
      </c>
      <c r="E153" s="159">
        <v>14105</v>
      </c>
      <c r="F153" s="159">
        <v>17557</v>
      </c>
      <c r="G153" s="159">
        <v>21440</v>
      </c>
      <c r="H153" s="159">
        <v>21531</v>
      </c>
      <c r="I153" s="177">
        <f>IFERROR(H153/G153-1,"-")</f>
        <v>4.2444029850745579E-3</v>
      </c>
      <c r="J153" s="160">
        <f t="shared" si="85"/>
        <v>6.840859431900947</v>
      </c>
      <c r="K153" s="159">
        <f t="shared" si="86"/>
        <v>91</v>
      </c>
      <c r="L153" s="159">
        <f t="shared" si="87"/>
        <v>18785</v>
      </c>
      <c r="M153" s="160">
        <f t="shared" si="84"/>
        <v>1.6249884905139192E-2</v>
      </c>
    </row>
    <row r="154" spans="2:13" x14ac:dyDescent="0.25">
      <c r="B154" s="162" t="s">
        <v>110</v>
      </c>
      <c r="C154" s="163">
        <v>4925</v>
      </c>
      <c r="D154" s="163">
        <v>94</v>
      </c>
      <c r="E154" s="163">
        <v>4826</v>
      </c>
      <c r="F154" s="163">
        <v>5319</v>
      </c>
      <c r="G154" s="163">
        <v>6183</v>
      </c>
      <c r="H154" s="163">
        <v>4849</v>
      </c>
      <c r="I154" s="178">
        <f t="shared" ref="I154:I161" si="88">IFERROR(H154/G154-1,"-")</f>
        <v>-0.21575287077470484</v>
      </c>
      <c r="J154" s="164">
        <f t="shared" si="85"/>
        <v>50.585106382978722</v>
      </c>
      <c r="K154" s="163">
        <f t="shared" si="86"/>
        <v>-1334</v>
      </c>
      <c r="L154" s="163">
        <f t="shared" si="87"/>
        <v>4755</v>
      </c>
      <c r="M154" s="164">
        <f t="shared" si="84"/>
        <v>3.6596392134605892E-3</v>
      </c>
    </row>
    <row r="155" spans="2:13" x14ac:dyDescent="0.25">
      <c r="B155" s="162" t="s">
        <v>113</v>
      </c>
      <c r="C155" s="163">
        <v>4219</v>
      </c>
      <c r="D155" s="163">
        <v>606</v>
      </c>
      <c r="E155" s="163">
        <v>3310</v>
      </c>
      <c r="F155" s="163">
        <v>3983</v>
      </c>
      <c r="G155" s="163">
        <v>4623</v>
      </c>
      <c r="H155" s="163">
        <v>4290</v>
      </c>
      <c r="I155" s="178">
        <f t="shared" si="88"/>
        <v>-7.2031148604802087E-2</v>
      </c>
      <c r="J155" s="164">
        <f t="shared" si="85"/>
        <v>6.0792079207920793</v>
      </c>
      <c r="K155" s="163">
        <f t="shared" si="86"/>
        <v>-333</v>
      </c>
      <c r="L155" s="163">
        <f t="shared" si="87"/>
        <v>3684</v>
      </c>
      <c r="M155" s="164">
        <f t="shared" si="84"/>
        <v>3.2377505105683499E-3</v>
      </c>
    </row>
    <row r="156" spans="2:13" x14ac:dyDescent="0.25">
      <c r="B156" s="162" t="s">
        <v>116</v>
      </c>
      <c r="C156" s="163">
        <v>1723</v>
      </c>
      <c r="D156" s="163">
        <v>698</v>
      </c>
      <c r="E156" s="163">
        <v>1540</v>
      </c>
      <c r="F156" s="163">
        <v>2275</v>
      </c>
      <c r="G156" s="163">
        <v>2893</v>
      </c>
      <c r="H156" s="163">
        <v>4361</v>
      </c>
      <c r="I156" s="178">
        <f t="shared" si="88"/>
        <v>0.50743173176633261</v>
      </c>
      <c r="J156" s="164">
        <f t="shared" si="85"/>
        <v>5.2478510028653291</v>
      </c>
      <c r="K156" s="163">
        <f t="shared" si="86"/>
        <v>1468</v>
      </c>
      <c r="L156" s="163">
        <f t="shared" si="87"/>
        <v>3663</v>
      </c>
      <c r="M156" s="164">
        <f t="shared" si="84"/>
        <v>3.2913356588784551E-3</v>
      </c>
    </row>
    <row r="157" spans="2:13" x14ac:dyDescent="0.25">
      <c r="B157" s="162" t="s">
        <v>123</v>
      </c>
      <c r="C157" s="163">
        <v>517</v>
      </c>
      <c r="D157" s="163">
        <v>89</v>
      </c>
      <c r="E157" s="163">
        <v>453</v>
      </c>
      <c r="F157" s="163">
        <v>634</v>
      </c>
      <c r="G157" s="163">
        <v>915</v>
      </c>
      <c r="H157" s="163">
        <v>995</v>
      </c>
      <c r="I157" s="178">
        <f t="shared" si="88"/>
        <v>8.7431693989071135E-2</v>
      </c>
      <c r="J157" s="164">
        <f t="shared" si="85"/>
        <v>10.179775280898877</v>
      </c>
      <c r="K157" s="163">
        <f t="shared" si="86"/>
        <v>80</v>
      </c>
      <c r="L157" s="163">
        <f t="shared" si="87"/>
        <v>906</v>
      </c>
      <c r="M157" s="164">
        <f t="shared" si="84"/>
        <v>7.5094679674021162E-4</v>
      </c>
    </row>
    <row r="158" spans="2:13" x14ac:dyDescent="0.25">
      <c r="B158" s="162" t="s">
        <v>119</v>
      </c>
      <c r="C158" s="163">
        <v>514</v>
      </c>
      <c r="D158" s="163">
        <v>100</v>
      </c>
      <c r="E158" s="163">
        <v>577</v>
      </c>
      <c r="F158" s="163">
        <v>805</v>
      </c>
      <c r="G158" s="163">
        <v>876</v>
      </c>
      <c r="H158" s="163">
        <v>839</v>
      </c>
      <c r="I158" s="178">
        <f t="shared" si="88"/>
        <v>-4.2237442922374413E-2</v>
      </c>
      <c r="J158" s="164">
        <f t="shared" si="85"/>
        <v>7.3900000000000006</v>
      </c>
      <c r="K158" s="163">
        <f t="shared" si="86"/>
        <v>-37</v>
      </c>
      <c r="L158" s="163">
        <f t="shared" si="87"/>
        <v>739</v>
      </c>
      <c r="M158" s="164">
        <f t="shared" si="84"/>
        <v>6.3321041453772624E-4</v>
      </c>
    </row>
    <row r="159" spans="2:13" x14ac:dyDescent="0.25">
      <c r="B159" s="162" t="s">
        <v>128</v>
      </c>
      <c r="C159" s="163">
        <v>331</v>
      </c>
      <c r="D159" s="163">
        <v>16</v>
      </c>
      <c r="E159" s="163">
        <v>210</v>
      </c>
      <c r="F159" s="163">
        <v>320</v>
      </c>
      <c r="G159" s="163">
        <v>254</v>
      </c>
      <c r="H159" s="163">
        <v>242</v>
      </c>
      <c r="I159" s="178">
        <f t="shared" si="88"/>
        <v>-4.7244094488189003E-2</v>
      </c>
      <c r="J159" s="164">
        <f t="shared" si="85"/>
        <v>14.125</v>
      </c>
      <c r="K159" s="163">
        <f t="shared" si="86"/>
        <v>-12</v>
      </c>
      <c r="L159" s="163">
        <f t="shared" si="87"/>
        <v>226</v>
      </c>
      <c r="M159" s="164">
        <f t="shared" si="84"/>
        <v>1.8264233649359921E-4</v>
      </c>
    </row>
    <row r="160" spans="2:13" x14ac:dyDescent="0.25">
      <c r="B160" s="162" t="s">
        <v>131</v>
      </c>
      <c r="C160" s="163">
        <v>420</v>
      </c>
      <c r="D160" s="163">
        <v>26</v>
      </c>
      <c r="E160" s="163">
        <v>324</v>
      </c>
      <c r="F160" s="163">
        <v>464</v>
      </c>
      <c r="G160" s="163">
        <v>463</v>
      </c>
      <c r="H160" s="163">
        <v>326</v>
      </c>
      <c r="I160" s="178">
        <f t="shared" si="88"/>
        <v>-0.29589632829373647</v>
      </c>
      <c r="J160" s="164">
        <f t="shared" si="85"/>
        <v>11.538461538461538</v>
      </c>
      <c r="K160" s="163">
        <f t="shared" si="86"/>
        <v>-137</v>
      </c>
      <c r="L160" s="163">
        <f t="shared" si="87"/>
        <v>300</v>
      </c>
      <c r="M160" s="164">
        <f t="shared" si="84"/>
        <v>2.4603884998724521E-4</v>
      </c>
    </row>
    <row r="161" spans="2:13" x14ac:dyDescent="0.25">
      <c r="B161" s="167" t="s">
        <v>145</v>
      </c>
      <c r="C161" s="168">
        <f t="shared" ref="C161" si="89">C153-SUM(C154:C160)</f>
        <v>2839</v>
      </c>
      <c r="D161" s="168">
        <f t="shared" ref="D161:E161" si="90">D153-SUM(D154:D160)</f>
        <v>1117</v>
      </c>
      <c r="E161" s="168">
        <f t="shared" si="90"/>
        <v>2865</v>
      </c>
      <c r="F161" s="168">
        <f t="shared" ref="F161:H161" si="91">F153-SUM(F154:F160)</f>
        <v>3757</v>
      </c>
      <c r="G161" s="168">
        <f t="shared" si="91"/>
        <v>5233</v>
      </c>
      <c r="H161" s="168">
        <f t="shared" si="91"/>
        <v>5629</v>
      </c>
      <c r="I161" s="179">
        <f t="shared" si="88"/>
        <v>7.5673609784062679E-2</v>
      </c>
      <c r="J161" s="169">
        <f t="shared" si="85"/>
        <v>4.0393912264995526</v>
      </c>
      <c r="K161" s="168">
        <f>H161-G161</f>
        <v>396</v>
      </c>
      <c r="L161" s="168">
        <f t="shared" si="87"/>
        <v>4512</v>
      </c>
      <c r="M161" s="169">
        <f t="shared" si="84"/>
        <v>4.2483211244730163E-3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26C7D-F153-4278-B442-224CF466A646}">
  <sheetPr>
    <tabColor theme="7" tint="0.79998168889431442"/>
    <pageSetUpPr fitToPage="1"/>
  </sheetPr>
  <dimension ref="A1:W163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2"/>
      <c r="D4" s="272"/>
      <c r="E4" s="272"/>
      <c r="F4" s="272"/>
      <c r="G4" s="272"/>
      <c r="H4" s="272"/>
      <c r="I4" s="272"/>
      <c r="J4" s="143"/>
      <c r="K4" s="143"/>
      <c r="N4" s="142" t="s">
        <v>267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N6" s="144"/>
      <c r="O6" s="302" t="s">
        <v>43</v>
      </c>
      <c r="P6" s="303"/>
      <c r="Q6" s="303"/>
      <c r="R6" s="303"/>
      <c r="S6" s="303"/>
      <c r="T6" s="303"/>
      <c r="U6" s="303"/>
      <c r="V6" s="303"/>
      <c r="W6" s="303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52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724591</v>
      </c>
      <c r="D9" s="175">
        <f t="shared" si="0"/>
        <v>135887</v>
      </c>
      <c r="E9" s="175">
        <f t="shared" si="0"/>
        <v>806783</v>
      </c>
      <c r="F9" s="175">
        <f t="shared" si="0"/>
        <v>993506</v>
      </c>
      <c r="G9" s="175">
        <f t="shared" si="0"/>
        <v>1059138</v>
      </c>
      <c r="H9" s="175">
        <f t="shared" si="0"/>
        <v>1034824</v>
      </c>
      <c r="I9" s="176">
        <f>IFERROR(H9/G9-1,"-")</f>
        <v>-2.2956404170183631E-2</v>
      </c>
      <c r="J9" s="175">
        <f t="shared" ref="J9:J21" si="1">H9-G9</f>
        <v>-24314</v>
      </c>
      <c r="K9" s="176">
        <f t="shared" ref="K9:K21" si="2">H9/H$9</f>
        <v>1</v>
      </c>
      <c r="N9" s="155" t="s">
        <v>68</v>
      </c>
      <c r="O9" s="175">
        <f t="shared" ref="O9:T9" si="3">O10+O13</f>
        <v>39287</v>
      </c>
      <c r="P9" s="175">
        <f t="shared" si="3"/>
        <v>14792</v>
      </c>
      <c r="Q9" s="175">
        <f t="shared" si="3"/>
        <v>47670</v>
      </c>
      <c r="R9" s="175">
        <f t="shared" si="3"/>
        <v>54764</v>
      </c>
      <c r="S9" s="175">
        <f t="shared" si="3"/>
        <v>60588</v>
      </c>
      <c r="T9" s="175">
        <f t="shared" si="3"/>
        <v>56793</v>
      </c>
      <c r="U9" s="176">
        <f>IFERROR(T9/S9-1,"-")</f>
        <v>-6.2636165577342084E-2</v>
      </c>
      <c r="V9" s="175">
        <f>T9-S9</f>
        <v>-3795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122859</v>
      </c>
      <c r="D10" s="159">
        <v>69228</v>
      </c>
      <c r="E10" s="159">
        <v>143615</v>
      </c>
      <c r="F10" s="159">
        <v>169054</v>
      </c>
      <c r="G10" s="159">
        <v>162721</v>
      </c>
      <c r="H10" s="159">
        <v>155616</v>
      </c>
      <c r="I10" s="177">
        <f>IFERROR(H10/G10-1,"-")</f>
        <v>-4.3663694298830547E-2</v>
      </c>
      <c r="J10" s="158">
        <f t="shared" si="1"/>
        <v>-7105</v>
      </c>
      <c r="K10" s="160">
        <f t="shared" si="2"/>
        <v>0.15037919491623697</v>
      </c>
      <c r="N10" s="158" t="s">
        <v>97</v>
      </c>
      <c r="O10" s="159">
        <v>1887</v>
      </c>
      <c r="P10" s="159">
        <v>8601</v>
      </c>
      <c r="Q10" s="159">
        <v>3032</v>
      </c>
      <c r="R10" s="159">
        <v>3606</v>
      </c>
      <c r="S10" s="159">
        <v>3735</v>
      </c>
      <c r="T10" s="159">
        <v>1901</v>
      </c>
      <c r="U10" s="177">
        <f>IFERROR(T10/S10-1,"-")</f>
        <v>-0.49103078982597059</v>
      </c>
      <c r="V10" s="158">
        <f t="shared" ref="V10:V20" si="5">T10-S10</f>
        <v>-1834</v>
      </c>
      <c r="W10" s="160">
        <f t="shared" si="4"/>
        <v>3.347243498318455E-2</v>
      </c>
    </row>
    <row r="11" spans="1:23" x14ac:dyDescent="0.25">
      <c r="A11" s="161" t="s">
        <v>100</v>
      </c>
      <c r="B11" s="162" t="s">
        <v>103</v>
      </c>
      <c r="C11" s="163">
        <v>41140</v>
      </c>
      <c r="D11" s="163">
        <v>48609</v>
      </c>
      <c r="E11" s="163">
        <v>56918</v>
      </c>
      <c r="F11" s="163">
        <v>60280</v>
      </c>
      <c r="G11" s="163">
        <v>57056</v>
      </c>
      <c r="H11" s="163">
        <v>51949</v>
      </c>
      <c r="I11" s="178">
        <f>IFERROR(H11/G11-1,"-")</f>
        <v>-8.950855300056082E-2</v>
      </c>
      <c r="J11" s="162">
        <f t="shared" si="1"/>
        <v>-5107</v>
      </c>
      <c r="K11" s="164">
        <f t="shared" si="2"/>
        <v>5.0200807093766668E-2</v>
      </c>
      <c r="N11" s="162" t="s">
        <v>103</v>
      </c>
      <c r="O11" s="163">
        <v>1146</v>
      </c>
      <c r="P11" s="163">
        <v>7650</v>
      </c>
      <c r="Q11" s="163">
        <v>1751</v>
      </c>
      <c r="R11" s="163">
        <v>2208</v>
      </c>
      <c r="S11" s="163">
        <v>2313</v>
      </c>
      <c r="T11" s="163">
        <v>668</v>
      </c>
      <c r="U11" s="178">
        <f>IFERROR(T11/S11-1,"-")</f>
        <v>-0.71119757890185908</v>
      </c>
      <c r="V11" s="162">
        <f t="shared" si="5"/>
        <v>-1645</v>
      </c>
      <c r="W11" s="164">
        <f>T11/T$9</f>
        <v>1.1762012924127974E-2</v>
      </c>
    </row>
    <row r="12" spans="1:23" x14ac:dyDescent="0.25">
      <c r="A12" s="1"/>
      <c r="B12" s="162" t="s">
        <v>100</v>
      </c>
      <c r="C12" s="163">
        <v>81719</v>
      </c>
      <c r="D12" s="163">
        <v>20619</v>
      </c>
      <c r="E12" s="163">
        <v>86697</v>
      </c>
      <c r="F12" s="163">
        <v>108774</v>
      </c>
      <c r="G12" s="163">
        <v>105665</v>
      </c>
      <c r="H12" s="163">
        <v>103667</v>
      </c>
      <c r="I12" s="178">
        <f>IFERROR(H12/G12-1,"-")</f>
        <v>-1.8908815596460515E-2</v>
      </c>
      <c r="J12" s="162">
        <f t="shared" si="1"/>
        <v>-1998</v>
      </c>
      <c r="K12" s="164">
        <f t="shared" si="2"/>
        <v>0.10017838782247029</v>
      </c>
      <c r="N12" s="162" t="s">
        <v>100</v>
      </c>
      <c r="O12" s="163">
        <v>741</v>
      </c>
      <c r="P12" s="163">
        <v>951</v>
      </c>
      <c r="Q12" s="163">
        <v>1281</v>
      </c>
      <c r="R12" s="163">
        <v>1398</v>
      </c>
      <c r="S12" s="163">
        <v>1422</v>
      </c>
      <c r="T12" s="163">
        <v>1233</v>
      </c>
      <c r="U12" s="178">
        <f>IFERROR(T12/S12-1,"-")</f>
        <v>-0.13291139240506333</v>
      </c>
      <c r="V12" s="162">
        <f t="shared" si="5"/>
        <v>-189</v>
      </c>
      <c r="W12" s="164">
        <f t="shared" si="4"/>
        <v>2.1710422059056572E-2</v>
      </c>
    </row>
    <row r="13" spans="1:23" s="56" customFormat="1" x14ac:dyDescent="0.25">
      <c r="B13" s="158" t="s">
        <v>107</v>
      </c>
      <c r="C13" s="159">
        <v>601732</v>
      </c>
      <c r="D13" s="159">
        <v>66659</v>
      </c>
      <c r="E13" s="159">
        <v>663168</v>
      </c>
      <c r="F13" s="159">
        <v>824452</v>
      </c>
      <c r="G13" s="159">
        <v>896417</v>
      </c>
      <c r="H13" s="159">
        <v>879208</v>
      </c>
      <c r="I13" s="177">
        <f>IFERROR(H13/G13-1,"-")</f>
        <v>-1.9197538645518764E-2</v>
      </c>
      <c r="J13" s="158">
        <f t="shared" si="1"/>
        <v>-17209</v>
      </c>
      <c r="K13" s="160">
        <f t="shared" si="2"/>
        <v>0.84962080508376303</v>
      </c>
      <c r="N13" s="158" t="s">
        <v>107</v>
      </c>
      <c r="O13" s="159">
        <v>37400</v>
      </c>
      <c r="P13" s="159">
        <v>6191</v>
      </c>
      <c r="Q13" s="159">
        <v>44638</v>
      </c>
      <c r="R13" s="159">
        <v>51158</v>
      </c>
      <c r="S13" s="159">
        <v>56853</v>
      </c>
      <c r="T13" s="159">
        <v>54892</v>
      </c>
      <c r="U13" s="177">
        <f>IFERROR(T13/S13-1,"-")</f>
        <v>-3.4492463018662156E-2</v>
      </c>
      <c r="V13" s="158">
        <f t="shared" si="5"/>
        <v>-1961</v>
      </c>
      <c r="W13" s="160">
        <f t="shared" si="4"/>
        <v>0.96652756501681547</v>
      </c>
    </row>
    <row r="14" spans="1:23" s="56" customFormat="1" x14ac:dyDescent="0.25">
      <c r="B14" s="162" t="s">
        <v>110</v>
      </c>
      <c r="C14" s="163">
        <v>240301</v>
      </c>
      <c r="D14" s="163">
        <v>3307</v>
      </c>
      <c r="E14" s="163">
        <v>259512</v>
      </c>
      <c r="F14" s="163">
        <v>330531</v>
      </c>
      <c r="G14" s="163">
        <v>354811</v>
      </c>
      <c r="H14" s="163">
        <v>353435</v>
      </c>
      <c r="I14" s="178">
        <f t="shared" ref="I14:I21" si="6">IFERROR(H14/G14-1,"-")</f>
        <v>-3.8781210278148182E-3</v>
      </c>
      <c r="J14" s="162">
        <f t="shared" si="1"/>
        <v>-1376</v>
      </c>
      <c r="K14" s="164">
        <f t="shared" si="2"/>
        <v>0.34154117028596165</v>
      </c>
      <c r="N14" s="162" t="s">
        <v>110</v>
      </c>
      <c r="O14" s="163">
        <v>15636</v>
      </c>
      <c r="P14" s="163">
        <v>208</v>
      </c>
      <c r="Q14" s="163">
        <v>16940</v>
      </c>
      <c r="R14" s="163">
        <v>19072</v>
      </c>
      <c r="S14" s="163">
        <v>21889</v>
      </c>
      <c r="T14" s="163">
        <v>22374</v>
      </c>
      <c r="U14" s="178">
        <f t="shared" ref="U14:U21" si="7">IFERROR(T14/S14-1,"-")</f>
        <v>2.2157247932751645E-2</v>
      </c>
      <c r="V14" s="162">
        <f t="shared" si="5"/>
        <v>485</v>
      </c>
      <c r="W14" s="164">
        <f t="shared" si="4"/>
        <v>0.39395700174317255</v>
      </c>
    </row>
    <row r="15" spans="1:23" x14ac:dyDescent="0.25">
      <c r="A15" s="1"/>
      <c r="B15" s="162" t="s">
        <v>113</v>
      </c>
      <c r="C15" s="163">
        <v>87097</v>
      </c>
      <c r="D15" s="163">
        <v>11767</v>
      </c>
      <c r="E15" s="163">
        <v>81279</v>
      </c>
      <c r="F15" s="163">
        <v>106513</v>
      </c>
      <c r="G15" s="163">
        <v>120255</v>
      </c>
      <c r="H15" s="163">
        <v>111680</v>
      </c>
      <c r="I15" s="178">
        <f t="shared" si="6"/>
        <v>-7.1306806369797471E-2</v>
      </c>
      <c r="J15" s="162">
        <f t="shared" si="1"/>
        <v>-8575</v>
      </c>
      <c r="K15" s="164">
        <f t="shared" si="2"/>
        <v>0.10792173355082603</v>
      </c>
      <c r="N15" s="162" t="s">
        <v>113</v>
      </c>
      <c r="O15" s="163">
        <v>2675</v>
      </c>
      <c r="P15" s="163">
        <v>645</v>
      </c>
      <c r="Q15" s="163">
        <v>2801</v>
      </c>
      <c r="R15" s="163">
        <v>4828</v>
      </c>
      <c r="S15" s="163">
        <v>6093</v>
      </c>
      <c r="T15" s="163">
        <v>5090</v>
      </c>
      <c r="U15" s="178">
        <f t="shared" si="7"/>
        <v>-0.16461513211882484</v>
      </c>
      <c r="V15" s="162">
        <f t="shared" si="5"/>
        <v>-1003</v>
      </c>
      <c r="W15" s="164">
        <f t="shared" si="4"/>
        <v>8.9623721233250575E-2</v>
      </c>
    </row>
    <row r="16" spans="1:23" x14ac:dyDescent="0.25">
      <c r="A16" s="1"/>
      <c r="B16" s="162" t="s">
        <v>116</v>
      </c>
      <c r="C16" s="163">
        <v>31900</v>
      </c>
      <c r="D16" s="163">
        <v>15631</v>
      </c>
      <c r="E16" s="163">
        <v>39484</v>
      </c>
      <c r="F16" s="163">
        <v>48614</v>
      </c>
      <c r="G16" s="163">
        <v>48515</v>
      </c>
      <c r="H16" s="163">
        <v>48565</v>
      </c>
      <c r="I16" s="178">
        <f t="shared" si="6"/>
        <v>1.030609089972101E-3</v>
      </c>
      <c r="J16" s="162">
        <f t="shared" si="1"/>
        <v>50</v>
      </c>
      <c r="K16" s="164">
        <f t="shared" si="2"/>
        <v>4.693068579777817E-2</v>
      </c>
      <c r="N16" s="162" t="s">
        <v>116</v>
      </c>
      <c r="O16" s="163">
        <v>3097</v>
      </c>
      <c r="P16" s="163">
        <v>2340</v>
      </c>
      <c r="Q16" s="163">
        <v>5398</v>
      </c>
      <c r="R16" s="163">
        <v>4744</v>
      </c>
      <c r="S16" s="163">
        <v>5217</v>
      </c>
      <c r="T16" s="163">
        <v>4988</v>
      </c>
      <c r="U16" s="178">
        <f t="shared" si="7"/>
        <v>-4.3894958788575855E-2</v>
      </c>
      <c r="V16" s="162">
        <f t="shared" si="5"/>
        <v>-229</v>
      </c>
      <c r="W16" s="164">
        <f t="shared" si="4"/>
        <v>8.7827725247829835E-2</v>
      </c>
    </row>
    <row r="17" spans="1:23" x14ac:dyDescent="0.25">
      <c r="A17" s="1"/>
      <c r="B17" s="162" t="s">
        <v>123</v>
      </c>
      <c r="C17" s="163">
        <v>19336</v>
      </c>
      <c r="D17" s="163">
        <v>899</v>
      </c>
      <c r="E17" s="163">
        <v>30667</v>
      </c>
      <c r="F17" s="163">
        <v>27410</v>
      </c>
      <c r="G17" s="163">
        <v>30762</v>
      </c>
      <c r="H17" s="163">
        <v>30742</v>
      </c>
      <c r="I17" s="178">
        <f t="shared" si="6"/>
        <v>-6.501527859046341E-4</v>
      </c>
      <c r="J17" s="162">
        <f t="shared" si="1"/>
        <v>-20</v>
      </c>
      <c r="K17" s="164">
        <f t="shared" si="2"/>
        <v>2.9707467163498334E-2</v>
      </c>
      <c r="N17" s="162" t="s">
        <v>123</v>
      </c>
      <c r="O17" s="163">
        <v>406</v>
      </c>
      <c r="P17" s="163">
        <v>76</v>
      </c>
      <c r="Q17" s="163">
        <v>1762</v>
      </c>
      <c r="R17" s="163">
        <v>1709</v>
      </c>
      <c r="S17" s="163">
        <v>1403</v>
      </c>
      <c r="T17" s="163">
        <v>1321</v>
      </c>
      <c r="U17" s="178">
        <f t="shared" si="7"/>
        <v>-5.8446186742694195E-2</v>
      </c>
      <c r="V17" s="162">
        <f t="shared" si="5"/>
        <v>-82</v>
      </c>
      <c r="W17" s="164">
        <f t="shared" si="4"/>
        <v>2.3259908791576425E-2</v>
      </c>
    </row>
    <row r="18" spans="1:23" x14ac:dyDescent="0.25">
      <c r="A18" s="1"/>
      <c r="B18" s="162" t="s">
        <v>119</v>
      </c>
      <c r="C18" s="163">
        <v>26204</v>
      </c>
      <c r="D18" s="163">
        <v>1763</v>
      </c>
      <c r="E18" s="163">
        <v>34216</v>
      </c>
      <c r="F18" s="163">
        <v>32749</v>
      </c>
      <c r="G18" s="163">
        <v>35807</v>
      </c>
      <c r="H18" s="163">
        <v>33553</v>
      </c>
      <c r="I18" s="178">
        <f t="shared" si="6"/>
        <v>-6.2948585472114349E-2</v>
      </c>
      <c r="J18" s="162">
        <f t="shared" si="1"/>
        <v>-2254</v>
      </c>
      <c r="K18" s="164">
        <f t="shared" si="2"/>
        <v>3.2423871112382395E-2</v>
      </c>
      <c r="N18" s="162" t="s">
        <v>119</v>
      </c>
      <c r="O18" s="163">
        <v>671</v>
      </c>
      <c r="P18" s="163">
        <v>202</v>
      </c>
      <c r="Q18" s="163">
        <v>863</v>
      </c>
      <c r="R18" s="163">
        <v>902</v>
      </c>
      <c r="S18" s="163">
        <v>1174</v>
      </c>
      <c r="T18" s="163">
        <v>807</v>
      </c>
      <c r="U18" s="178">
        <f t="shared" si="7"/>
        <v>-0.31260647359454852</v>
      </c>
      <c r="V18" s="162">
        <f t="shared" si="5"/>
        <v>-367</v>
      </c>
      <c r="W18" s="164">
        <f t="shared" si="4"/>
        <v>1.4209497649358195E-2</v>
      </c>
    </row>
    <row r="19" spans="1:23" x14ac:dyDescent="0.25">
      <c r="A19" s="161" t="s">
        <v>144</v>
      </c>
      <c r="B19" s="162" t="s">
        <v>128</v>
      </c>
      <c r="C19" s="163">
        <v>17976</v>
      </c>
      <c r="D19" s="163">
        <v>216</v>
      </c>
      <c r="E19" s="163">
        <v>16401</v>
      </c>
      <c r="F19" s="163">
        <v>23574</v>
      </c>
      <c r="G19" s="163">
        <v>20757</v>
      </c>
      <c r="H19" s="163">
        <v>18640</v>
      </c>
      <c r="I19" s="178">
        <f t="shared" si="6"/>
        <v>-0.10198969022498439</v>
      </c>
      <c r="J19" s="162">
        <f t="shared" si="1"/>
        <v>-2117</v>
      </c>
      <c r="K19" s="164">
        <f t="shared" si="2"/>
        <v>1.8012724869156494E-2</v>
      </c>
      <c r="N19" s="162" t="s">
        <v>128</v>
      </c>
      <c r="O19" s="163">
        <v>1581</v>
      </c>
      <c r="P19" s="163">
        <v>9</v>
      </c>
      <c r="Q19" s="163">
        <v>1237</v>
      </c>
      <c r="R19" s="163">
        <v>1757</v>
      </c>
      <c r="S19" s="163">
        <v>1579</v>
      </c>
      <c r="T19" s="163">
        <v>1672</v>
      </c>
      <c r="U19" s="178">
        <f t="shared" si="7"/>
        <v>5.8898036732109027E-2</v>
      </c>
      <c r="V19" s="162">
        <f t="shared" si="5"/>
        <v>93</v>
      </c>
      <c r="W19" s="164">
        <f t="shared" si="4"/>
        <v>2.9440247917877204E-2</v>
      </c>
    </row>
    <row r="20" spans="1:23" x14ac:dyDescent="0.25">
      <c r="A20" s="166" t="s">
        <v>145</v>
      </c>
      <c r="B20" s="162" t="s">
        <v>131</v>
      </c>
      <c r="C20" s="163">
        <v>24079</v>
      </c>
      <c r="D20" s="163">
        <v>931</v>
      </c>
      <c r="E20" s="163">
        <v>11932</v>
      </c>
      <c r="F20" s="163">
        <v>19841</v>
      </c>
      <c r="G20" s="163">
        <v>20903</v>
      </c>
      <c r="H20" s="163">
        <v>16850</v>
      </c>
      <c r="I20" s="178">
        <f t="shared" si="6"/>
        <v>-0.19389561306989422</v>
      </c>
      <c r="J20" s="162">
        <f t="shared" si="1"/>
        <v>-4053</v>
      </c>
      <c r="K20" s="164">
        <f t="shared" si="2"/>
        <v>1.6282962126893074E-2</v>
      </c>
      <c r="N20" s="162" t="s">
        <v>131</v>
      </c>
      <c r="O20" s="163">
        <v>3277</v>
      </c>
      <c r="P20" s="163">
        <v>30</v>
      </c>
      <c r="Q20" s="163">
        <v>578</v>
      </c>
      <c r="R20" s="163">
        <v>1055</v>
      </c>
      <c r="S20" s="163">
        <v>1078</v>
      </c>
      <c r="T20" s="163">
        <v>737</v>
      </c>
      <c r="U20" s="178">
        <f t="shared" si="7"/>
        <v>-0.31632653061224492</v>
      </c>
      <c r="V20" s="162">
        <f t="shared" si="5"/>
        <v>-341</v>
      </c>
      <c r="W20" s="164">
        <f t="shared" si="4"/>
        <v>1.2976951384853767E-2</v>
      </c>
    </row>
    <row r="21" spans="1:23" x14ac:dyDescent="0.25">
      <c r="B21" s="167" t="s">
        <v>145</v>
      </c>
      <c r="C21" s="168">
        <f t="shared" ref="C21" si="8">C13-SUM(C14:C20)</f>
        <v>154839</v>
      </c>
      <c r="D21" s="168">
        <f t="shared" ref="D21:H21" si="9">D13-SUM(D14:D20)</f>
        <v>32145</v>
      </c>
      <c r="E21" s="168">
        <f t="shared" si="9"/>
        <v>189677</v>
      </c>
      <c r="F21" s="168">
        <f t="shared" si="9"/>
        <v>235220</v>
      </c>
      <c r="G21" s="168">
        <f t="shared" si="9"/>
        <v>264607</v>
      </c>
      <c r="H21" s="168">
        <f t="shared" si="9"/>
        <v>265743</v>
      </c>
      <c r="I21" s="179">
        <f t="shared" si="6"/>
        <v>4.2931592890589343E-3</v>
      </c>
      <c r="J21" s="167">
        <f t="shared" si="1"/>
        <v>1136</v>
      </c>
      <c r="K21" s="169">
        <f t="shared" si="2"/>
        <v>0.25680019017726685</v>
      </c>
      <c r="N21" s="167" t="s">
        <v>145</v>
      </c>
      <c r="O21" s="168">
        <f t="shared" ref="O21:T21" si="10">O13-SUM(O14:O20)</f>
        <v>10057</v>
      </c>
      <c r="P21" s="168">
        <f t="shared" si="10"/>
        <v>2681</v>
      </c>
      <c r="Q21" s="168">
        <f t="shared" si="10"/>
        <v>15059</v>
      </c>
      <c r="R21" s="168">
        <f t="shared" si="10"/>
        <v>17091</v>
      </c>
      <c r="S21" s="168">
        <f t="shared" si="10"/>
        <v>18420</v>
      </c>
      <c r="T21" s="168">
        <f t="shared" si="10"/>
        <v>17903</v>
      </c>
      <c r="U21" s="179">
        <f t="shared" si="7"/>
        <v>-2.8067318132464658E-2</v>
      </c>
      <c r="V21" s="167">
        <f>T21-S21</f>
        <v>-517</v>
      </c>
      <c r="W21" s="169">
        <f t="shared" si="4"/>
        <v>0.31523251104889688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279824</v>
      </c>
      <c r="D23" s="175">
        <f t="shared" si="11"/>
        <v>47481</v>
      </c>
      <c r="E23" s="175">
        <f t="shared" si="11"/>
        <v>323239</v>
      </c>
      <c r="F23" s="175">
        <f t="shared" si="11"/>
        <v>361232</v>
      </c>
      <c r="G23" s="175">
        <f t="shared" si="11"/>
        <v>389111</v>
      </c>
      <c r="H23" s="175">
        <f t="shared" si="11"/>
        <v>363037</v>
      </c>
      <c r="I23" s="176">
        <f>IFERROR(H23/G23-1,"-")</f>
        <v>-6.7009156770176159E-2</v>
      </c>
      <c r="J23" s="175">
        <f>H23-G23</f>
        <v>-26074</v>
      </c>
      <c r="K23" s="176">
        <f t="shared" ref="K23:K35" si="12">H23/H$9</f>
        <v>0.35082004282853896</v>
      </c>
    </row>
    <row r="24" spans="1:23" x14ac:dyDescent="0.25">
      <c r="B24" s="158" t="s">
        <v>97</v>
      </c>
      <c r="C24" s="159">
        <v>16647</v>
      </c>
      <c r="D24" s="159">
        <v>22236</v>
      </c>
      <c r="E24" s="159">
        <v>23736</v>
      </c>
      <c r="F24" s="159">
        <v>19378</v>
      </c>
      <c r="G24" s="159">
        <v>19325</v>
      </c>
      <c r="H24" s="159">
        <v>14939</v>
      </c>
      <c r="I24" s="177">
        <f>IFERROR(H24/G24-1,"-")</f>
        <v>-0.22695989650711512</v>
      </c>
      <c r="J24" s="158">
        <f t="shared" ref="J24:J34" si="13">H24-G24</f>
        <v>-4386</v>
      </c>
      <c r="K24" s="160">
        <f t="shared" si="12"/>
        <v>1.4436271288644253E-2</v>
      </c>
    </row>
    <row r="25" spans="1:23" x14ac:dyDescent="0.25">
      <c r="B25" s="162" t="s">
        <v>103</v>
      </c>
      <c r="C25" s="163">
        <v>6472</v>
      </c>
      <c r="D25" s="163">
        <v>15219</v>
      </c>
      <c r="E25" s="163">
        <v>10070</v>
      </c>
      <c r="F25" s="163">
        <v>7070</v>
      </c>
      <c r="G25" s="163">
        <v>5641</v>
      </c>
      <c r="H25" s="163">
        <v>5213</v>
      </c>
      <c r="I25" s="178">
        <f>IFERROR(H25/G25-1,"-")</f>
        <v>-7.5873072150327903E-2</v>
      </c>
      <c r="J25" s="162">
        <f t="shared" si="13"/>
        <v>-428</v>
      </c>
      <c r="K25" s="164">
        <f t="shared" si="12"/>
        <v>5.0375716063794426E-3</v>
      </c>
    </row>
    <row r="26" spans="1:23" x14ac:dyDescent="0.25">
      <c r="B26" s="162" t="s">
        <v>100</v>
      </c>
      <c r="C26" s="163">
        <v>10175</v>
      </c>
      <c r="D26" s="163">
        <v>7017</v>
      </c>
      <c r="E26" s="163">
        <v>13666</v>
      </c>
      <c r="F26" s="163">
        <v>12308</v>
      </c>
      <c r="G26" s="163">
        <v>13684</v>
      </c>
      <c r="H26" s="163">
        <v>9726</v>
      </c>
      <c r="I26" s="178">
        <f>IFERROR(H26/G26-1,"-")</f>
        <v>-0.28924291142940661</v>
      </c>
      <c r="J26" s="162">
        <f t="shared" si="13"/>
        <v>-3958</v>
      </c>
      <c r="K26" s="164">
        <f t="shared" si="12"/>
        <v>9.3986996822648106E-3</v>
      </c>
    </row>
    <row r="27" spans="1:23" x14ac:dyDescent="0.25">
      <c r="B27" s="158" t="s">
        <v>107</v>
      </c>
      <c r="C27" s="159">
        <v>263177</v>
      </c>
      <c r="D27" s="159">
        <v>25245</v>
      </c>
      <c r="E27" s="159">
        <v>299503</v>
      </c>
      <c r="F27" s="159">
        <v>341854</v>
      </c>
      <c r="G27" s="159">
        <v>369786</v>
      </c>
      <c r="H27" s="159">
        <v>348098</v>
      </c>
      <c r="I27" s="177">
        <f>IFERROR(H27/G27-1,"-")</f>
        <v>-5.8650138188033107E-2</v>
      </c>
      <c r="J27" s="158">
        <f t="shared" si="13"/>
        <v>-21688</v>
      </c>
      <c r="K27" s="160">
        <f t="shared" si="12"/>
        <v>0.33638377153989468</v>
      </c>
    </row>
    <row r="28" spans="1:23" x14ac:dyDescent="0.25">
      <c r="B28" s="162" t="s">
        <v>110</v>
      </c>
      <c r="C28" s="163">
        <v>115594</v>
      </c>
      <c r="D28" s="163">
        <v>986</v>
      </c>
      <c r="E28" s="163">
        <v>135515</v>
      </c>
      <c r="F28" s="163">
        <v>158846</v>
      </c>
      <c r="G28" s="163">
        <v>169532</v>
      </c>
      <c r="H28" s="163">
        <v>163393</v>
      </c>
      <c r="I28" s="178">
        <f t="shared" ref="I28:I35" si="14">IFERROR(H28/G28-1,"-")</f>
        <v>-3.6211452705094072E-2</v>
      </c>
      <c r="J28" s="162">
        <f t="shared" si="13"/>
        <v>-6139</v>
      </c>
      <c r="K28" s="164">
        <f t="shared" si="12"/>
        <v>0.15789448254002614</v>
      </c>
    </row>
    <row r="29" spans="1:23" x14ac:dyDescent="0.25">
      <c r="B29" s="162" t="s">
        <v>113</v>
      </c>
      <c r="C29" s="163">
        <v>34149</v>
      </c>
      <c r="D29" s="163">
        <v>4655</v>
      </c>
      <c r="E29" s="163">
        <v>33473</v>
      </c>
      <c r="F29" s="163">
        <v>41461</v>
      </c>
      <c r="G29" s="163">
        <v>44731</v>
      </c>
      <c r="H29" s="163">
        <v>39759</v>
      </c>
      <c r="I29" s="178">
        <f t="shared" si="14"/>
        <v>-0.11115333884777889</v>
      </c>
      <c r="J29" s="162">
        <f t="shared" si="13"/>
        <v>-4972</v>
      </c>
      <c r="K29" s="164">
        <f t="shared" si="12"/>
        <v>3.8421026184162717E-2</v>
      </c>
    </row>
    <row r="30" spans="1:23" x14ac:dyDescent="0.25">
      <c r="B30" s="162" t="s">
        <v>116</v>
      </c>
      <c r="C30" s="163">
        <v>11026</v>
      </c>
      <c r="D30" s="163">
        <v>5910</v>
      </c>
      <c r="E30" s="163">
        <v>12371</v>
      </c>
      <c r="F30" s="163">
        <v>11918</v>
      </c>
      <c r="G30" s="163">
        <v>10705</v>
      </c>
      <c r="H30" s="163">
        <v>10923</v>
      </c>
      <c r="I30" s="178">
        <f t="shared" si="14"/>
        <v>2.036431574030817E-2</v>
      </c>
      <c r="J30" s="162">
        <f t="shared" si="13"/>
        <v>218</v>
      </c>
      <c r="K30" s="164">
        <f t="shared" si="12"/>
        <v>1.0555418119409677E-2</v>
      </c>
    </row>
    <row r="31" spans="1:23" x14ac:dyDescent="0.25">
      <c r="B31" s="162" t="s">
        <v>123</v>
      </c>
      <c r="C31" s="163">
        <v>10228</v>
      </c>
      <c r="D31" s="163">
        <v>294</v>
      </c>
      <c r="E31" s="163">
        <v>16418</v>
      </c>
      <c r="F31" s="163">
        <v>12359</v>
      </c>
      <c r="G31" s="163">
        <v>13481</v>
      </c>
      <c r="H31" s="163">
        <v>13084</v>
      </c>
      <c r="I31" s="178">
        <f t="shared" si="14"/>
        <v>-2.9448853942585895E-2</v>
      </c>
      <c r="J31" s="162">
        <f t="shared" si="13"/>
        <v>-397</v>
      </c>
      <c r="K31" s="164">
        <f t="shared" si="12"/>
        <v>1.2643695932834955E-2</v>
      </c>
    </row>
    <row r="32" spans="1:23" x14ac:dyDescent="0.25">
      <c r="B32" s="162" t="s">
        <v>119</v>
      </c>
      <c r="C32" s="163">
        <v>14676</v>
      </c>
      <c r="D32" s="163">
        <v>825</v>
      </c>
      <c r="E32" s="163">
        <v>21149</v>
      </c>
      <c r="F32" s="163">
        <v>18256</v>
      </c>
      <c r="G32" s="163">
        <v>19092</v>
      </c>
      <c r="H32" s="163">
        <v>19093</v>
      </c>
      <c r="I32" s="178">
        <f t="shared" si="14"/>
        <v>5.2377959354643622E-5</v>
      </c>
      <c r="J32" s="162">
        <f t="shared" si="13"/>
        <v>1</v>
      </c>
      <c r="K32" s="164">
        <f t="shared" si="12"/>
        <v>1.8450480468176232E-2</v>
      </c>
    </row>
    <row r="33" spans="2:11" x14ac:dyDescent="0.25">
      <c r="B33" s="162" t="s">
        <v>128</v>
      </c>
      <c r="C33" s="163">
        <v>9525</v>
      </c>
      <c r="D33" s="163">
        <v>60</v>
      </c>
      <c r="E33" s="163">
        <v>8395</v>
      </c>
      <c r="F33" s="163">
        <v>10193</v>
      </c>
      <c r="G33" s="163">
        <v>9484</v>
      </c>
      <c r="H33" s="163">
        <v>7668</v>
      </c>
      <c r="I33" s="178">
        <f t="shared" si="14"/>
        <v>-0.19148038802193168</v>
      </c>
      <c r="J33" s="162">
        <f t="shared" si="13"/>
        <v>-1816</v>
      </c>
      <c r="K33" s="164">
        <f t="shared" si="12"/>
        <v>7.4099557026122316E-3</v>
      </c>
    </row>
    <row r="34" spans="2:11" x14ac:dyDescent="0.25">
      <c r="B34" s="162" t="s">
        <v>131</v>
      </c>
      <c r="C34" s="163">
        <v>11099</v>
      </c>
      <c r="D34" s="163">
        <v>123</v>
      </c>
      <c r="E34" s="163">
        <v>5124</v>
      </c>
      <c r="F34" s="163">
        <v>9356</v>
      </c>
      <c r="G34" s="163">
        <v>9625</v>
      </c>
      <c r="H34" s="163">
        <v>7779</v>
      </c>
      <c r="I34" s="178">
        <f t="shared" si="14"/>
        <v>-0.19179220779220785</v>
      </c>
      <c r="J34" s="162">
        <f t="shared" si="13"/>
        <v>-1846</v>
      </c>
      <c r="K34" s="164">
        <f t="shared" si="12"/>
        <v>7.5172203195905778E-3</v>
      </c>
    </row>
    <row r="35" spans="2:11" x14ac:dyDescent="0.25">
      <c r="B35" s="167" t="s">
        <v>145</v>
      </c>
      <c r="C35" s="168">
        <f t="shared" ref="C35" si="15">C27-SUM(C28:C34)</f>
        <v>56880</v>
      </c>
      <c r="D35" s="168">
        <f t="shared" ref="D35:H35" si="16">D27-SUM(D28:D34)</f>
        <v>12392</v>
      </c>
      <c r="E35" s="168">
        <f t="shared" si="16"/>
        <v>67058</v>
      </c>
      <c r="F35" s="168">
        <f t="shared" si="16"/>
        <v>79465</v>
      </c>
      <c r="G35" s="168">
        <f t="shared" si="16"/>
        <v>93136</v>
      </c>
      <c r="H35" s="168">
        <f t="shared" si="16"/>
        <v>86399</v>
      </c>
      <c r="I35" s="179">
        <f t="shared" si="14"/>
        <v>-7.2335079883181552E-2</v>
      </c>
      <c r="J35" s="167">
        <f>H35-G35</f>
        <v>-6737</v>
      </c>
      <c r="K35" s="169">
        <f t="shared" si="12"/>
        <v>8.3491492273082182E-2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147106</v>
      </c>
      <c r="D37" s="175">
        <f t="shared" si="17"/>
        <v>9023</v>
      </c>
      <c r="E37" s="175">
        <f t="shared" si="17"/>
        <v>151988</v>
      </c>
      <c r="F37" s="175">
        <f t="shared" si="17"/>
        <v>192740</v>
      </c>
      <c r="G37" s="175">
        <f t="shared" si="17"/>
        <v>205714</v>
      </c>
      <c r="H37" s="175">
        <f t="shared" si="17"/>
        <v>217044</v>
      </c>
      <c r="I37" s="176">
        <f>IFERROR(H37/G37-1,"-")</f>
        <v>5.50764653839797E-2</v>
      </c>
      <c r="J37" s="175">
        <f>H37-G37</f>
        <v>11330</v>
      </c>
      <c r="K37" s="176">
        <f t="shared" ref="K37:K49" si="18">H37/H$9</f>
        <v>0.2097400137607941</v>
      </c>
    </row>
    <row r="38" spans="2:11" x14ac:dyDescent="0.25">
      <c r="B38" s="158" t="s">
        <v>97</v>
      </c>
      <c r="C38" s="159">
        <v>9666</v>
      </c>
      <c r="D38" s="159">
        <v>2578</v>
      </c>
      <c r="E38" s="159">
        <v>11055</v>
      </c>
      <c r="F38" s="159">
        <v>12183</v>
      </c>
      <c r="G38" s="159">
        <v>13010</v>
      </c>
      <c r="H38" s="159">
        <v>12643</v>
      </c>
      <c r="I38" s="177">
        <f>IFERROR(H38/G38-1,"-")</f>
        <v>-2.8209069946195209E-2</v>
      </c>
      <c r="J38" s="158">
        <f t="shared" ref="J38:J48" si="19">H38-G38</f>
        <v>-367</v>
      </c>
      <c r="K38" s="160">
        <f t="shared" si="18"/>
        <v>1.2217536508623689E-2</v>
      </c>
    </row>
    <row r="39" spans="2:11" x14ac:dyDescent="0.25">
      <c r="B39" s="162" t="s">
        <v>103</v>
      </c>
      <c r="C39" s="163">
        <v>2065</v>
      </c>
      <c r="D39" s="163">
        <v>1328</v>
      </c>
      <c r="E39" s="163">
        <v>3444</v>
      </c>
      <c r="F39" s="163">
        <v>2869</v>
      </c>
      <c r="G39" s="163">
        <v>4193</v>
      </c>
      <c r="H39" s="163">
        <v>4012</v>
      </c>
      <c r="I39" s="178">
        <f>IFERROR(H39/G39-1,"-")</f>
        <v>-4.3167183400906306E-2</v>
      </c>
      <c r="J39" s="162">
        <f t="shared" si="19"/>
        <v>-181</v>
      </c>
      <c r="K39" s="164">
        <f t="shared" si="18"/>
        <v>3.8769877776317517E-3</v>
      </c>
    </row>
    <row r="40" spans="2:11" x14ac:dyDescent="0.25">
      <c r="B40" s="162" t="s">
        <v>100</v>
      </c>
      <c r="C40" s="163">
        <v>7601</v>
      </c>
      <c r="D40" s="163">
        <v>1250</v>
      </c>
      <c r="E40" s="163">
        <v>7611</v>
      </c>
      <c r="F40" s="163">
        <v>9314</v>
      </c>
      <c r="G40" s="163">
        <v>8817</v>
      </c>
      <c r="H40" s="163">
        <v>8631</v>
      </c>
      <c r="I40" s="178">
        <f>IFERROR(H40/G40-1,"-")</f>
        <v>-2.1095610751956428E-2</v>
      </c>
      <c r="J40" s="162">
        <f t="shared" si="19"/>
        <v>-186</v>
      </c>
      <c r="K40" s="164">
        <f t="shared" si="18"/>
        <v>8.3405487309919368E-3</v>
      </c>
    </row>
    <row r="41" spans="2:11" x14ac:dyDescent="0.25">
      <c r="B41" s="158" t="s">
        <v>107</v>
      </c>
      <c r="C41" s="159">
        <v>137440</v>
      </c>
      <c r="D41" s="159">
        <v>6445</v>
      </c>
      <c r="E41" s="159">
        <v>140933</v>
      </c>
      <c r="F41" s="159">
        <v>180557</v>
      </c>
      <c r="G41" s="159">
        <v>192704</v>
      </c>
      <c r="H41" s="159">
        <v>204401</v>
      </c>
      <c r="I41" s="177">
        <f>IFERROR(H41/G41-1,"-")</f>
        <v>6.0699310860179434E-2</v>
      </c>
      <c r="J41" s="158">
        <f t="shared" si="19"/>
        <v>11697</v>
      </c>
      <c r="K41" s="160">
        <f t="shared" si="18"/>
        <v>0.19752247725217043</v>
      </c>
    </row>
    <row r="42" spans="2:11" x14ac:dyDescent="0.25">
      <c r="B42" s="162" t="s">
        <v>110</v>
      </c>
      <c r="C42" s="163">
        <v>66259</v>
      </c>
      <c r="D42" s="163">
        <v>287</v>
      </c>
      <c r="E42" s="163">
        <v>59931</v>
      </c>
      <c r="F42" s="163">
        <v>77870</v>
      </c>
      <c r="G42" s="163">
        <v>86218</v>
      </c>
      <c r="H42" s="163">
        <v>92109</v>
      </c>
      <c r="I42" s="178">
        <f t="shared" ref="I42:I49" si="20">IFERROR(H42/G42-1,"-")</f>
        <v>6.832679950822329E-2</v>
      </c>
      <c r="J42" s="162">
        <f t="shared" si="19"/>
        <v>5891</v>
      </c>
      <c r="K42" s="164">
        <f t="shared" si="18"/>
        <v>8.9009338786112419E-2</v>
      </c>
    </row>
    <row r="43" spans="2:11" x14ac:dyDescent="0.25">
      <c r="B43" s="162" t="s">
        <v>113</v>
      </c>
      <c r="C43" s="163">
        <v>8479</v>
      </c>
      <c r="D43" s="163">
        <v>678</v>
      </c>
      <c r="E43" s="163">
        <v>6964</v>
      </c>
      <c r="F43" s="163">
        <v>10677</v>
      </c>
      <c r="G43" s="163">
        <v>10188</v>
      </c>
      <c r="H43" s="163">
        <v>9551</v>
      </c>
      <c r="I43" s="178">
        <f t="shared" si="20"/>
        <v>-6.2524538672948604E-2</v>
      </c>
      <c r="J43" s="162">
        <f t="shared" si="19"/>
        <v>-637</v>
      </c>
      <c r="K43" s="164">
        <f t="shared" si="18"/>
        <v>9.2295887996412911E-3</v>
      </c>
    </row>
    <row r="44" spans="2:11" x14ac:dyDescent="0.25">
      <c r="B44" s="162" t="s">
        <v>116</v>
      </c>
      <c r="C44" s="163">
        <v>4192</v>
      </c>
      <c r="D44" s="163">
        <v>1102</v>
      </c>
      <c r="E44" s="163">
        <v>4101</v>
      </c>
      <c r="F44" s="163">
        <v>5093</v>
      </c>
      <c r="G44" s="163">
        <v>4830</v>
      </c>
      <c r="H44" s="163">
        <v>5787</v>
      </c>
      <c r="I44" s="178">
        <f t="shared" si="20"/>
        <v>0.19813664596273295</v>
      </c>
      <c r="J44" s="162">
        <f t="shared" si="19"/>
        <v>957</v>
      </c>
      <c r="K44" s="164">
        <f t="shared" si="18"/>
        <v>5.5922553013845831E-3</v>
      </c>
    </row>
    <row r="45" spans="2:11" x14ac:dyDescent="0.25">
      <c r="B45" s="162" t="s">
        <v>123</v>
      </c>
      <c r="C45" s="163">
        <v>5403</v>
      </c>
      <c r="D45" s="163">
        <v>90</v>
      </c>
      <c r="E45" s="163">
        <v>6591</v>
      </c>
      <c r="F45" s="163">
        <v>7137</v>
      </c>
      <c r="G45" s="163">
        <v>7549</v>
      </c>
      <c r="H45" s="163">
        <v>7576</v>
      </c>
      <c r="I45" s="178">
        <f t="shared" si="20"/>
        <v>3.5766326665782611E-3</v>
      </c>
      <c r="J45" s="162">
        <f t="shared" si="19"/>
        <v>27</v>
      </c>
      <c r="K45" s="164">
        <f t="shared" si="18"/>
        <v>7.321051695747296E-3</v>
      </c>
    </row>
    <row r="46" spans="2:11" x14ac:dyDescent="0.25">
      <c r="B46" s="162" t="s">
        <v>119</v>
      </c>
      <c r="C46" s="163">
        <v>7570</v>
      </c>
      <c r="D46" s="163">
        <v>119</v>
      </c>
      <c r="E46" s="163">
        <v>6910</v>
      </c>
      <c r="F46" s="163">
        <v>8227</v>
      </c>
      <c r="G46" s="163">
        <v>9231</v>
      </c>
      <c r="H46" s="163">
        <v>7212</v>
      </c>
      <c r="I46" s="178">
        <f t="shared" si="20"/>
        <v>-0.21871953201169969</v>
      </c>
      <c r="J46" s="162">
        <f t="shared" si="19"/>
        <v>-2019</v>
      </c>
      <c r="K46" s="164">
        <f t="shared" si="18"/>
        <v>6.9693010598903772E-3</v>
      </c>
    </row>
    <row r="47" spans="2:11" x14ac:dyDescent="0.25">
      <c r="B47" s="162" t="s">
        <v>128</v>
      </c>
      <c r="C47" s="163">
        <v>3315</v>
      </c>
      <c r="D47" s="163">
        <v>87</v>
      </c>
      <c r="E47" s="163">
        <v>3489</v>
      </c>
      <c r="F47" s="163">
        <v>4904</v>
      </c>
      <c r="G47" s="163">
        <v>4028</v>
      </c>
      <c r="H47" s="163">
        <v>4825</v>
      </c>
      <c r="I47" s="178">
        <f t="shared" si="20"/>
        <v>0.1978649453823238</v>
      </c>
      <c r="J47" s="162">
        <f t="shared" si="19"/>
        <v>797</v>
      </c>
      <c r="K47" s="164">
        <f t="shared" si="18"/>
        <v>4.6626286209055842E-3</v>
      </c>
    </row>
    <row r="48" spans="2:11" x14ac:dyDescent="0.25">
      <c r="B48" s="162" t="s">
        <v>131</v>
      </c>
      <c r="C48" s="163">
        <v>4738</v>
      </c>
      <c r="D48" s="163">
        <v>571</v>
      </c>
      <c r="E48" s="163">
        <v>3188</v>
      </c>
      <c r="F48" s="163">
        <v>4638</v>
      </c>
      <c r="G48" s="163">
        <v>4811</v>
      </c>
      <c r="H48" s="163">
        <v>3909</v>
      </c>
      <c r="I48" s="178">
        <f t="shared" si="20"/>
        <v>-0.18748700893785075</v>
      </c>
      <c r="J48" s="162">
        <f t="shared" si="19"/>
        <v>-902</v>
      </c>
      <c r="K48" s="164">
        <f t="shared" si="18"/>
        <v>3.7774539438590522E-3</v>
      </c>
    </row>
    <row r="49" spans="2:11" x14ac:dyDescent="0.25">
      <c r="B49" s="167" t="s">
        <v>145</v>
      </c>
      <c r="C49" s="168">
        <f t="shared" ref="C49" si="21">C41-SUM(C42:C48)</f>
        <v>37484</v>
      </c>
      <c r="D49" s="168">
        <f t="shared" ref="D49:H49" si="22">D41-SUM(D42:D48)</f>
        <v>3511</v>
      </c>
      <c r="E49" s="168">
        <f t="shared" si="22"/>
        <v>49759</v>
      </c>
      <c r="F49" s="168">
        <f t="shared" si="22"/>
        <v>62011</v>
      </c>
      <c r="G49" s="168">
        <f t="shared" si="22"/>
        <v>65849</v>
      </c>
      <c r="H49" s="168">
        <f t="shared" si="22"/>
        <v>73432</v>
      </c>
      <c r="I49" s="179">
        <f t="shared" si="20"/>
        <v>0.11515740557943177</v>
      </c>
      <c r="J49" s="167">
        <f>H49-G49</f>
        <v>7583</v>
      </c>
      <c r="K49" s="169">
        <f t="shared" si="18"/>
        <v>7.0960859044629815E-2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C52+C55</f>
        <v>8192</v>
      </c>
      <c r="D51" s="175">
        <f t="shared" si="23"/>
        <v>1769</v>
      </c>
      <c r="E51" s="175">
        <f t="shared" si="23"/>
        <v>8929</v>
      </c>
      <c r="F51" s="175">
        <f t="shared" si="23"/>
        <v>16128</v>
      </c>
      <c r="G51" s="175">
        <f t="shared" si="23"/>
        <v>14923</v>
      </c>
      <c r="H51" s="175">
        <f t="shared" si="23"/>
        <v>12395</v>
      </c>
      <c r="I51" s="176">
        <f>IFERROR(H51/G51-1,"-")</f>
        <v>-0.16940293506667559</v>
      </c>
      <c r="J51" s="175">
        <f>H51-G51</f>
        <v>-2528</v>
      </c>
      <c r="K51" s="176">
        <f t="shared" ref="K51:K63" si="24">H51/H$9</f>
        <v>1.1977882229248645E-2</v>
      </c>
    </row>
    <row r="52" spans="2:11" x14ac:dyDescent="0.25">
      <c r="B52" s="158" t="s">
        <v>97</v>
      </c>
      <c r="C52" s="159">
        <v>773</v>
      </c>
      <c r="D52" s="159">
        <v>312</v>
      </c>
      <c r="E52" s="159">
        <v>750</v>
      </c>
      <c r="F52" s="159">
        <v>6601</v>
      </c>
      <c r="G52" s="159">
        <v>3793</v>
      </c>
      <c r="H52" s="159">
        <v>2191</v>
      </c>
      <c r="I52" s="177">
        <f>IFERROR(H52/G52-1,"-")</f>
        <v>-0.42235697337200107</v>
      </c>
      <c r="J52" s="158">
        <f t="shared" ref="J52:J62" si="25">H52-G52</f>
        <v>-1602</v>
      </c>
      <c r="K52" s="160">
        <f t="shared" si="24"/>
        <v>2.1172682504464529E-3</v>
      </c>
    </row>
    <row r="53" spans="2:11" x14ac:dyDescent="0.25">
      <c r="B53" s="162" t="s">
        <v>103</v>
      </c>
      <c r="C53" s="163">
        <v>367</v>
      </c>
      <c r="D53" s="163">
        <v>116</v>
      </c>
      <c r="E53" s="163">
        <v>199</v>
      </c>
      <c r="F53" s="163">
        <v>4795</v>
      </c>
      <c r="G53" s="163">
        <v>2362</v>
      </c>
      <c r="H53" s="163">
        <v>1288</v>
      </c>
      <c r="I53" s="178">
        <f>IFERROR(H53/G53-1,"-")</f>
        <v>-0.45469940728196445</v>
      </c>
      <c r="J53" s="162">
        <f t="shared" si="25"/>
        <v>-1074</v>
      </c>
      <c r="K53" s="164">
        <f t="shared" si="24"/>
        <v>1.2446560961090968E-3</v>
      </c>
    </row>
    <row r="54" spans="2:11" x14ac:dyDescent="0.25">
      <c r="B54" s="162" t="s">
        <v>100</v>
      </c>
      <c r="C54" s="163">
        <v>406</v>
      </c>
      <c r="D54" s="163">
        <v>196</v>
      </c>
      <c r="E54" s="163">
        <v>551</v>
      </c>
      <c r="F54" s="163">
        <v>1806</v>
      </c>
      <c r="G54" s="163">
        <v>1431</v>
      </c>
      <c r="H54" s="163">
        <v>903</v>
      </c>
      <c r="I54" s="178">
        <f>IFERROR(H54/G54-1,"-")</f>
        <v>-0.36897274633123689</v>
      </c>
      <c r="J54" s="162">
        <f t="shared" si="25"/>
        <v>-528</v>
      </c>
      <c r="K54" s="164">
        <f t="shared" si="24"/>
        <v>8.7261215433735587E-4</v>
      </c>
    </row>
    <row r="55" spans="2:11" x14ac:dyDescent="0.25">
      <c r="B55" s="158" t="s">
        <v>107</v>
      </c>
      <c r="C55" s="159">
        <v>7419</v>
      </c>
      <c r="D55" s="159">
        <v>1457</v>
      </c>
      <c r="E55" s="159">
        <v>8179</v>
      </c>
      <c r="F55" s="159">
        <v>9527</v>
      </c>
      <c r="G55" s="159">
        <v>11130</v>
      </c>
      <c r="H55" s="159">
        <v>10204</v>
      </c>
      <c r="I55" s="177">
        <f>IFERROR(H55/G55-1,"-")</f>
        <v>-8.3198562443845492E-2</v>
      </c>
      <c r="J55" s="158">
        <f t="shared" si="25"/>
        <v>-926</v>
      </c>
      <c r="K55" s="160">
        <f t="shared" si="24"/>
        <v>9.8606139788021928E-3</v>
      </c>
    </row>
    <row r="56" spans="2:11" x14ac:dyDescent="0.25">
      <c r="B56" s="162" t="s">
        <v>110</v>
      </c>
      <c r="C56" s="163">
        <v>2301</v>
      </c>
      <c r="D56" s="163">
        <v>30</v>
      </c>
      <c r="E56" s="163">
        <v>2645</v>
      </c>
      <c r="F56" s="163">
        <v>2668</v>
      </c>
      <c r="G56" s="163">
        <v>2934</v>
      </c>
      <c r="H56" s="163">
        <v>3387</v>
      </c>
      <c r="I56" s="178">
        <f t="shared" ref="I56:I63" si="26">IFERROR(H56/G56-1,"-")</f>
        <v>0.15439672801635984</v>
      </c>
      <c r="J56" s="162">
        <f t="shared" si="25"/>
        <v>453</v>
      </c>
      <c r="K56" s="164">
        <f t="shared" si="24"/>
        <v>3.2730203396906139E-3</v>
      </c>
    </row>
    <row r="57" spans="2:11" x14ac:dyDescent="0.25">
      <c r="B57" s="162" t="s">
        <v>113</v>
      </c>
      <c r="C57" s="163">
        <v>2164</v>
      </c>
      <c r="D57" s="163">
        <v>629</v>
      </c>
      <c r="E57" s="163">
        <v>2204</v>
      </c>
      <c r="F57" s="163">
        <v>1893</v>
      </c>
      <c r="G57" s="163">
        <v>2683</v>
      </c>
      <c r="H57" s="163">
        <v>2315</v>
      </c>
      <c r="I57" s="178">
        <f t="shared" si="26"/>
        <v>-0.13715989563920983</v>
      </c>
      <c r="J57" s="162">
        <f t="shared" si="25"/>
        <v>-368</v>
      </c>
      <c r="K57" s="164">
        <f t="shared" si="24"/>
        <v>2.2370953901339743E-3</v>
      </c>
    </row>
    <row r="58" spans="2:11" x14ac:dyDescent="0.25">
      <c r="B58" s="162" t="s">
        <v>116</v>
      </c>
      <c r="C58" s="163">
        <v>393</v>
      </c>
      <c r="D58" s="163">
        <v>213</v>
      </c>
      <c r="E58" s="163">
        <v>521</v>
      </c>
      <c r="F58" s="163">
        <v>948</v>
      </c>
      <c r="G58" s="163">
        <v>876</v>
      </c>
      <c r="H58" s="163">
        <v>588</v>
      </c>
      <c r="I58" s="178">
        <f t="shared" si="26"/>
        <v>-0.32876712328767121</v>
      </c>
      <c r="J58" s="162">
        <f t="shared" si="25"/>
        <v>-288</v>
      </c>
      <c r="K58" s="164">
        <f t="shared" si="24"/>
        <v>5.682125656150225E-4</v>
      </c>
    </row>
    <row r="59" spans="2:11" x14ac:dyDescent="0.25">
      <c r="B59" s="162" t="s">
        <v>123</v>
      </c>
      <c r="C59" s="163">
        <v>205</v>
      </c>
      <c r="D59" s="163">
        <v>24</v>
      </c>
      <c r="E59" s="163">
        <v>273</v>
      </c>
      <c r="F59" s="163">
        <v>245</v>
      </c>
      <c r="G59" s="163">
        <v>411</v>
      </c>
      <c r="H59" s="163">
        <v>331</v>
      </c>
      <c r="I59" s="178">
        <f t="shared" si="26"/>
        <v>-0.194647201946472</v>
      </c>
      <c r="J59" s="162">
        <f t="shared" si="25"/>
        <v>-80</v>
      </c>
      <c r="K59" s="164">
        <f t="shared" si="24"/>
        <v>3.198611551336266E-4</v>
      </c>
    </row>
    <row r="60" spans="2:11" x14ac:dyDescent="0.25">
      <c r="B60" s="162" t="s">
        <v>119</v>
      </c>
      <c r="C60" s="163">
        <v>135</v>
      </c>
      <c r="D60" s="163">
        <v>38</v>
      </c>
      <c r="E60" s="163">
        <v>253</v>
      </c>
      <c r="F60" s="163">
        <v>227</v>
      </c>
      <c r="G60" s="163">
        <v>331</v>
      </c>
      <c r="H60" s="163">
        <v>312</v>
      </c>
      <c r="I60" s="178">
        <f t="shared" si="26"/>
        <v>-5.7401812688821718E-2</v>
      </c>
      <c r="J60" s="162">
        <f t="shared" si="25"/>
        <v>-19</v>
      </c>
      <c r="K60" s="164">
        <f t="shared" si="24"/>
        <v>3.0150054502021598E-4</v>
      </c>
    </row>
    <row r="61" spans="2:11" x14ac:dyDescent="0.25">
      <c r="B61" s="162" t="s">
        <v>128</v>
      </c>
      <c r="C61" s="163">
        <v>76</v>
      </c>
      <c r="D61" s="163">
        <v>11</v>
      </c>
      <c r="E61" s="163">
        <v>39</v>
      </c>
      <c r="F61" s="163">
        <v>129</v>
      </c>
      <c r="G61" s="163">
        <v>76</v>
      </c>
      <c r="H61" s="163">
        <v>143</v>
      </c>
      <c r="I61" s="178">
        <f t="shared" si="26"/>
        <v>0.88157894736842102</v>
      </c>
      <c r="J61" s="162">
        <f t="shared" si="25"/>
        <v>67</v>
      </c>
      <c r="K61" s="164">
        <f t="shared" si="24"/>
        <v>1.3818774980093234E-4</v>
      </c>
    </row>
    <row r="62" spans="2:11" x14ac:dyDescent="0.25">
      <c r="B62" s="162" t="s">
        <v>131</v>
      </c>
      <c r="C62" s="163">
        <v>105</v>
      </c>
      <c r="D62" s="163">
        <v>10</v>
      </c>
      <c r="E62" s="163">
        <v>79</v>
      </c>
      <c r="F62" s="163">
        <v>119</v>
      </c>
      <c r="G62" s="163">
        <v>75</v>
      </c>
      <c r="H62" s="163">
        <v>102</v>
      </c>
      <c r="I62" s="178">
        <f t="shared" si="26"/>
        <v>0.3600000000000001</v>
      </c>
      <c r="J62" s="162">
        <f t="shared" si="25"/>
        <v>27</v>
      </c>
      <c r="K62" s="164">
        <f t="shared" si="24"/>
        <v>9.8567485871993687E-5</v>
      </c>
    </row>
    <row r="63" spans="2:11" x14ac:dyDescent="0.25">
      <c r="B63" s="167" t="s">
        <v>145</v>
      </c>
      <c r="C63" s="168">
        <f t="shared" ref="C63" si="27">C55-SUM(C56:C62)</f>
        <v>2040</v>
      </c>
      <c r="D63" s="168">
        <f t="shared" ref="D63:H63" si="28">D55-SUM(D56:D62)</f>
        <v>502</v>
      </c>
      <c r="E63" s="168">
        <f t="shared" si="28"/>
        <v>2165</v>
      </c>
      <c r="F63" s="168">
        <f t="shared" si="28"/>
        <v>3298</v>
      </c>
      <c r="G63" s="168">
        <f t="shared" si="28"/>
        <v>3744</v>
      </c>
      <c r="H63" s="168">
        <f t="shared" si="28"/>
        <v>3026</v>
      </c>
      <c r="I63" s="179">
        <f t="shared" si="26"/>
        <v>-0.19177350427350426</v>
      </c>
      <c r="J63" s="167">
        <f>H63-G63</f>
        <v>-718</v>
      </c>
      <c r="K63" s="169">
        <f t="shared" si="24"/>
        <v>2.9241687475358128E-3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>
        <f t="shared" ref="C65:H65" si="29">C66+C69</f>
        <v>23335</v>
      </c>
      <c r="D65" s="175">
        <f t="shared" si="29"/>
        <v>5567</v>
      </c>
      <c r="E65" s="175">
        <f t="shared" si="29"/>
        <v>27741</v>
      </c>
      <c r="F65" s="175">
        <f t="shared" si="29"/>
        <v>50438</v>
      </c>
      <c r="G65" s="175">
        <f t="shared" si="29"/>
        <v>49581</v>
      </c>
      <c r="H65" s="175">
        <f t="shared" si="29"/>
        <v>36460</v>
      </c>
      <c r="I65" s="176">
        <f>IFERROR(H65/G65-1,"-")</f>
        <v>-0.26463766362114516</v>
      </c>
      <c r="J65" s="175">
        <f>H65-G65</f>
        <v>-13121</v>
      </c>
      <c r="K65" s="176">
        <f t="shared" ref="K65:K77" si="30">H65/H$9</f>
        <v>3.5233044459734214E-2</v>
      </c>
    </row>
    <row r="66" spans="2:11" x14ac:dyDescent="0.25">
      <c r="B66" s="158" t="s">
        <v>97</v>
      </c>
      <c r="C66" s="159">
        <v>5481</v>
      </c>
      <c r="D66" s="159">
        <v>3008</v>
      </c>
      <c r="E66" s="159">
        <v>6128</v>
      </c>
      <c r="F66" s="159">
        <v>5696</v>
      </c>
      <c r="G66" s="159">
        <v>7703</v>
      </c>
      <c r="H66" s="159">
        <v>5974</v>
      </c>
      <c r="I66" s="177">
        <f>IFERROR(H66/G66-1,"-")</f>
        <v>-0.2244580033753083</v>
      </c>
      <c r="J66" s="158">
        <f t="shared" ref="J66:J76" si="31">H66-G66</f>
        <v>-1729</v>
      </c>
      <c r="K66" s="160">
        <f t="shared" si="30"/>
        <v>5.7729623588165715E-3</v>
      </c>
    </row>
    <row r="67" spans="2:11" x14ac:dyDescent="0.25">
      <c r="B67" s="162" t="s">
        <v>103</v>
      </c>
      <c r="C67" s="163">
        <v>2199</v>
      </c>
      <c r="D67" s="163">
        <v>3008</v>
      </c>
      <c r="E67" s="163">
        <v>3771</v>
      </c>
      <c r="F67" s="163">
        <v>4324</v>
      </c>
      <c r="G67" s="163">
        <v>3620</v>
      </c>
      <c r="H67" s="163">
        <v>1718</v>
      </c>
      <c r="I67" s="178">
        <f>IFERROR(H67/G67-1,"-")</f>
        <v>-0.52541436464088398</v>
      </c>
      <c r="J67" s="162">
        <f t="shared" si="31"/>
        <v>-1902</v>
      </c>
      <c r="K67" s="164">
        <f t="shared" si="30"/>
        <v>1.6601856934125997E-3</v>
      </c>
    </row>
    <row r="68" spans="2:11" x14ac:dyDescent="0.25">
      <c r="B68" s="162" t="s">
        <v>100</v>
      </c>
      <c r="C68" s="163">
        <v>3282</v>
      </c>
      <c r="D68" s="163">
        <v>0</v>
      </c>
      <c r="E68" s="163">
        <v>2357</v>
      </c>
      <c r="F68" s="163">
        <v>1372</v>
      </c>
      <c r="G68" s="163">
        <v>4083</v>
      </c>
      <c r="H68" s="163">
        <v>4256</v>
      </c>
      <c r="I68" s="178">
        <f>IFERROR(H68/G68-1,"-")</f>
        <v>4.2370805780063581E-2</v>
      </c>
      <c r="J68" s="162">
        <f t="shared" si="31"/>
        <v>173</v>
      </c>
      <c r="K68" s="164">
        <f t="shared" si="30"/>
        <v>4.1127766654039718E-3</v>
      </c>
    </row>
    <row r="69" spans="2:11" x14ac:dyDescent="0.25">
      <c r="B69" s="158" t="s">
        <v>107</v>
      </c>
      <c r="C69" s="159">
        <v>17854</v>
      </c>
      <c r="D69" s="159">
        <v>2559</v>
      </c>
      <c r="E69" s="159">
        <v>21613</v>
      </c>
      <c r="F69" s="159">
        <v>44742</v>
      </c>
      <c r="G69" s="159">
        <v>41878</v>
      </c>
      <c r="H69" s="159">
        <v>30486</v>
      </c>
      <c r="I69" s="177">
        <f>IFERROR(H69/G69-1,"-")</f>
        <v>-0.27202827260136586</v>
      </c>
      <c r="J69" s="158">
        <f t="shared" si="31"/>
        <v>-11392</v>
      </c>
      <c r="K69" s="160">
        <f t="shared" si="30"/>
        <v>2.9460082100917644E-2</v>
      </c>
    </row>
    <row r="70" spans="2:11" x14ac:dyDescent="0.25">
      <c r="B70" s="162" t="s">
        <v>110</v>
      </c>
      <c r="C70" s="163">
        <v>7112</v>
      </c>
      <c r="D70" s="163">
        <v>0</v>
      </c>
      <c r="E70" s="163">
        <v>7316</v>
      </c>
      <c r="F70" s="163">
        <v>15428</v>
      </c>
      <c r="G70" s="163">
        <v>13017</v>
      </c>
      <c r="H70" s="163">
        <v>12146</v>
      </c>
      <c r="I70" s="178">
        <f t="shared" ref="I70:I77" si="32">IFERROR(H70/G70-1,"-")</f>
        <v>-6.6912499039717299E-2</v>
      </c>
      <c r="J70" s="162">
        <f t="shared" si="31"/>
        <v>-871</v>
      </c>
      <c r="K70" s="164">
        <f t="shared" si="30"/>
        <v>1.1737261601972896E-2</v>
      </c>
    </row>
    <row r="71" spans="2:11" x14ac:dyDescent="0.25">
      <c r="B71" s="162" t="s">
        <v>113</v>
      </c>
      <c r="C71" s="163">
        <v>2067</v>
      </c>
      <c r="D71" s="163">
        <v>690</v>
      </c>
      <c r="E71" s="163">
        <v>2967</v>
      </c>
      <c r="F71" s="163">
        <v>2315</v>
      </c>
      <c r="G71" s="163">
        <v>3931</v>
      </c>
      <c r="H71" s="163">
        <v>3206</v>
      </c>
      <c r="I71" s="178">
        <f t="shared" si="32"/>
        <v>-0.18443144238107356</v>
      </c>
      <c r="J71" s="162">
        <f t="shared" si="31"/>
        <v>-725</v>
      </c>
      <c r="K71" s="164">
        <f t="shared" si="30"/>
        <v>3.0981113696628604E-3</v>
      </c>
    </row>
    <row r="72" spans="2:11" x14ac:dyDescent="0.25">
      <c r="B72" s="162" t="s">
        <v>116</v>
      </c>
      <c r="C72" s="163">
        <v>2431</v>
      </c>
      <c r="D72" s="163">
        <v>442</v>
      </c>
      <c r="E72" s="163">
        <v>2635</v>
      </c>
      <c r="F72" s="163">
        <v>6510</v>
      </c>
      <c r="G72" s="163">
        <v>5012</v>
      </c>
      <c r="H72" s="163">
        <v>2335</v>
      </c>
      <c r="I72" s="178">
        <f t="shared" si="32"/>
        <v>-0.53411811652035124</v>
      </c>
      <c r="J72" s="162">
        <f t="shared" si="31"/>
        <v>-2677</v>
      </c>
      <c r="K72" s="164">
        <f t="shared" si="30"/>
        <v>2.2564223481480908E-3</v>
      </c>
    </row>
    <row r="73" spans="2:11" x14ac:dyDescent="0.25">
      <c r="B73" s="162" t="s">
        <v>123</v>
      </c>
      <c r="C73" s="163">
        <v>204</v>
      </c>
      <c r="D73" s="163">
        <v>24</v>
      </c>
      <c r="E73" s="163">
        <v>493</v>
      </c>
      <c r="F73" s="163">
        <v>1008</v>
      </c>
      <c r="G73" s="163">
        <v>1487</v>
      </c>
      <c r="H73" s="163">
        <v>816</v>
      </c>
      <c r="I73" s="178">
        <f t="shared" si="32"/>
        <v>-0.45124411566913247</v>
      </c>
      <c r="J73" s="162">
        <f t="shared" si="31"/>
        <v>-671</v>
      </c>
      <c r="K73" s="164">
        <f t="shared" si="30"/>
        <v>7.885398869759495E-4</v>
      </c>
    </row>
    <row r="74" spans="2:11" x14ac:dyDescent="0.25">
      <c r="B74" s="162" t="s">
        <v>119</v>
      </c>
      <c r="C74" s="163">
        <v>442</v>
      </c>
      <c r="D74" s="163">
        <v>149</v>
      </c>
      <c r="E74" s="163">
        <v>810</v>
      </c>
      <c r="F74" s="163">
        <v>710</v>
      </c>
      <c r="G74" s="163">
        <v>927</v>
      </c>
      <c r="H74" s="163">
        <v>853</v>
      </c>
      <c r="I74" s="178">
        <f t="shared" si="32"/>
        <v>-7.9827400215749744E-2</v>
      </c>
      <c r="J74" s="162">
        <f t="shared" si="31"/>
        <v>-74</v>
      </c>
      <c r="K74" s="164">
        <f t="shared" si="30"/>
        <v>8.2429475930206485E-4</v>
      </c>
    </row>
    <row r="75" spans="2:11" x14ac:dyDescent="0.25">
      <c r="B75" s="162" t="s">
        <v>128</v>
      </c>
      <c r="C75" s="163">
        <v>634</v>
      </c>
      <c r="D75" s="163">
        <v>0</v>
      </c>
      <c r="E75" s="163">
        <v>751</v>
      </c>
      <c r="F75" s="163">
        <v>2992</v>
      </c>
      <c r="G75" s="163">
        <v>1591</v>
      </c>
      <c r="H75" s="163">
        <v>674</v>
      </c>
      <c r="I75" s="178">
        <f t="shared" si="32"/>
        <v>-0.57636706473915778</v>
      </c>
      <c r="J75" s="162">
        <f t="shared" si="31"/>
        <v>-917</v>
      </c>
      <c r="K75" s="164">
        <f t="shared" si="30"/>
        <v>6.5131848507572298E-4</v>
      </c>
    </row>
    <row r="76" spans="2:11" x14ac:dyDescent="0.25">
      <c r="B76" s="162" t="s">
        <v>131</v>
      </c>
      <c r="C76" s="163">
        <v>773</v>
      </c>
      <c r="D76" s="163">
        <v>0</v>
      </c>
      <c r="E76" s="163">
        <v>179</v>
      </c>
      <c r="F76" s="163">
        <v>705</v>
      </c>
      <c r="G76" s="163">
        <v>202</v>
      </c>
      <c r="H76" s="163">
        <v>450</v>
      </c>
      <c r="I76" s="178">
        <f t="shared" si="32"/>
        <v>1.2277227722772279</v>
      </c>
      <c r="J76" s="162">
        <f t="shared" si="31"/>
        <v>248</v>
      </c>
      <c r="K76" s="164">
        <f t="shared" si="30"/>
        <v>4.3485655531761921E-4</v>
      </c>
    </row>
    <row r="77" spans="2:11" x14ac:dyDescent="0.25">
      <c r="B77" s="167" t="s">
        <v>145</v>
      </c>
      <c r="C77" s="168">
        <f t="shared" ref="C77" si="33">C69-SUM(C70:C76)</f>
        <v>4191</v>
      </c>
      <c r="D77" s="168">
        <f t="shared" ref="D77:H77" si="34">D69-SUM(D70:D76)</f>
        <v>1254</v>
      </c>
      <c r="E77" s="168">
        <f t="shared" si="34"/>
        <v>6462</v>
      </c>
      <c r="F77" s="168">
        <f t="shared" si="34"/>
        <v>15074</v>
      </c>
      <c r="G77" s="168">
        <f t="shared" si="34"/>
        <v>15711</v>
      </c>
      <c r="H77" s="168">
        <f t="shared" si="34"/>
        <v>10006</v>
      </c>
      <c r="I77" s="179">
        <f t="shared" si="32"/>
        <v>-0.36312137992489335</v>
      </c>
      <c r="J77" s="167">
        <f>H77-G77</f>
        <v>-5705</v>
      </c>
      <c r="K77" s="169">
        <f t="shared" si="30"/>
        <v>9.66927709446244E-3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5">C80+C83</f>
        <v>116219</v>
      </c>
      <c r="D79" s="175">
        <f t="shared" si="35"/>
        <v>13733</v>
      </c>
      <c r="E79" s="175">
        <f t="shared" si="35"/>
        <v>116996</v>
      </c>
      <c r="F79" s="175">
        <f t="shared" si="35"/>
        <v>151270</v>
      </c>
      <c r="G79" s="175">
        <f t="shared" si="35"/>
        <v>173778</v>
      </c>
      <c r="H79" s="175">
        <f t="shared" si="35"/>
        <v>175389</v>
      </c>
      <c r="I79" s="176">
        <f>IFERROR(H79/G79-1,"-")</f>
        <v>9.2704485032628625E-3</v>
      </c>
      <c r="J79" s="175">
        <f>H79-G79</f>
        <v>1611</v>
      </c>
      <c r="K79" s="176">
        <f t="shared" ref="K79:K91" si="36">H79/H$9</f>
        <v>0.16948679195689315</v>
      </c>
    </row>
    <row r="80" spans="2:11" x14ac:dyDescent="0.25">
      <c r="B80" s="158" t="s">
        <v>97</v>
      </c>
      <c r="C80" s="159">
        <v>40712</v>
      </c>
      <c r="D80" s="159">
        <v>6700</v>
      </c>
      <c r="E80" s="159">
        <v>46640</v>
      </c>
      <c r="F80" s="159">
        <v>53920</v>
      </c>
      <c r="G80" s="159">
        <v>52693</v>
      </c>
      <c r="H80" s="159">
        <v>52492</v>
      </c>
      <c r="I80" s="177">
        <f>IFERROR(H80/G80-1,"-")</f>
        <v>-3.8145484219915815E-3</v>
      </c>
      <c r="J80" s="158">
        <f t="shared" ref="J80:J90" si="37">H80-G80</f>
        <v>-201</v>
      </c>
      <c r="K80" s="160">
        <f t="shared" si="36"/>
        <v>5.072553400384993E-2</v>
      </c>
    </row>
    <row r="81" spans="2:11" x14ac:dyDescent="0.25">
      <c r="B81" s="162" t="s">
        <v>103</v>
      </c>
      <c r="C81" s="163">
        <v>6804</v>
      </c>
      <c r="D81" s="163">
        <v>3532</v>
      </c>
      <c r="E81" s="163">
        <v>10989</v>
      </c>
      <c r="F81" s="163">
        <v>8095</v>
      </c>
      <c r="G81" s="163">
        <v>9892</v>
      </c>
      <c r="H81" s="163">
        <v>9177</v>
      </c>
      <c r="I81" s="178">
        <f>IFERROR(H81/G81-1,"-")</f>
        <v>-7.2280630812778024E-2</v>
      </c>
      <c r="J81" s="162">
        <f t="shared" si="37"/>
        <v>-715</v>
      </c>
      <c r="K81" s="164">
        <f t="shared" si="36"/>
        <v>8.8681746847773142E-3</v>
      </c>
    </row>
    <row r="82" spans="2:11" x14ac:dyDescent="0.25">
      <c r="B82" s="162" t="s">
        <v>100</v>
      </c>
      <c r="C82" s="163">
        <v>33908</v>
      </c>
      <c r="D82" s="163">
        <v>3168</v>
      </c>
      <c r="E82" s="163">
        <v>35651</v>
      </c>
      <c r="F82" s="163">
        <v>45825</v>
      </c>
      <c r="G82" s="163">
        <v>42801</v>
      </c>
      <c r="H82" s="163">
        <v>43315</v>
      </c>
      <c r="I82" s="178">
        <f>IFERROR(H82/G82-1,"-")</f>
        <v>1.2009065208756775E-2</v>
      </c>
      <c r="J82" s="162">
        <f t="shared" si="37"/>
        <v>514</v>
      </c>
      <c r="K82" s="164">
        <f t="shared" si="36"/>
        <v>4.1857359319072612E-2</v>
      </c>
    </row>
    <row r="83" spans="2:11" x14ac:dyDescent="0.25">
      <c r="B83" s="158" t="s">
        <v>107</v>
      </c>
      <c r="C83" s="159">
        <v>75507</v>
      </c>
      <c r="D83" s="159">
        <v>7033</v>
      </c>
      <c r="E83" s="159">
        <v>70356</v>
      </c>
      <c r="F83" s="159">
        <v>97350</v>
      </c>
      <c r="G83" s="159">
        <v>121085</v>
      </c>
      <c r="H83" s="159">
        <v>122897</v>
      </c>
      <c r="I83" s="177">
        <f>IFERROR(H83/G83-1,"-")</f>
        <v>1.4964694223066344E-2</v>
      </c>
      <c r="J83" s="158">
        <f t="shared" si="37"/>
        <v>1812</v>
      </c>
      <c r="K83" s="160">
        <f t="shared" si="36"/>
        <v>0.11876125795304322</v>
      </c>
    </row>
    <row r="84" spans="2:11" x14ac:dyDescent="0.25">
      <c r="B84" s="162" t="s">
        <v>110</v>
      </c>
      <c r="C84" s="163">
        <v>14988</v>
      </c>
      <c r="D84" s="163">
        <v>509</v>
      </c>
      <c r="E84" s="163">
        <v>12002</v>
      </c>
      <c r="F84" s="163">
        <v>19584</v>
      </c>
      <c r="G84" s="163">
        <v>25050</v>
      </c>
      <c r="H84" s="163">
        <v>25074</v>
      </c>
      <c r="I84" s="178">
        <f t="shared" ref="I84:I91" si="38">IFERROR(H84/G84-1,"-")</f>
        <v>9.5808383233531025E-4</v>
      </c>
      <c r="J84" s="162">
        <f t="shared" si="37"/>
        <v>24</v>
      </c>
      <c r="K84" s="164">
        <f t="shared" si="36"/>
        <v>2.4230207262297743E-2</v>
      </c>
    </row>
    <row r="85" spans="2:11" x14ac:dyDescent="0.25">
      <c r="B85" s="162" t="s">
        <v>113</v>
      </c>
      <c r="C85" s="163">
        <v>28410</v>
      </c>
      <c r="D85" s="163">
        <v>1545</v>
      </c>
      <c r="E85" s="163">
        <v>23261</v>
      </c>
      <c r="F85" s="163">
        <v>32775</v>
      </c>
      <c r="G85" s="163">
        <v>39527</v>
      </c>
      <c r="H85" s="163">
        <v>38071</v>
      </c>
      <c r="I85" s="178">
        <f t="shared" si="38"/>
        <v>-3.6835580742277441E-2</v>
      </c>
      <c r="J85" s="162">
        <f t="shared" si="37"/>
        <v>-1456</v>
      </c>
      <c r="K85" s="164">
        <f t="shared" si="36"/>
        <v>3.6789830927771293E-2</v>
      </c>
    </row>
    <row r="86" spans="2:11" x14ac:dyDescent="0.25">
      <c r="B86" s="162" t="s">
        <v>116</v>
      </c>
      <c r="C86" s="163">
        <v>5054</v>
      </c>
      <c r="D86" s="163">
        <v>1891</v>
      </c>
      <c r="E86" s="163">
        <v>6819</v>
      </c>
      <c r="F86" s="163">
        <v>9078</v>
      </c>
      <c r="G86" s="163">
        <v>12692</v>
      </c>
      <c r="H86" s="163">
        <v>12132</v>
      </c>
      <c r="I86" s="178">
        <f t="shared" si="38"/>
        <v>-4.4122281752284942E-2</v>
      </c>
      <c r="J86" s="162">
        <f t="shared" si="37"/>
        <v>-560</v>
      </c>
      <c r="K86" s="164">
        <f t="shared" si="36"/>
        <v>1.1723732731363014E-2</v>
      </c>
    </row>
    <row r="87" spans="2:11" x14ac:dyDescent="0.25">
      <c r="B87" s="162" t="s">
        <v>123</v>
      </c>
      <c r="C87" s="163">
        <v>1174</v>
      </c>
      <c r="D87" s="163">
        <v>83</v>
      </c>
      <c r="E87" s="163">
        <v>1638</v>
      </c>
      <c r="F87" s="163">
        <v>1604</v>
      </c>
      <c r="G87" s="163">
        <v>2444</v>
      </c>
      <c r="H87" s="163">
        <v>3420</v>
      </c>
      <c r="I87" s="178">
        <f t="shared" si="38"/>
        <v>0.39934533551554829</v>
      </c>
      <c r="J87" s="162">
        <f t="shared" si="37"/>
        <v>976</v>
      </c>
      <c r="K87" s="164">
        <f t="shared" si="36"/>
        <v>3.3049098204139061E-3</v>
      </c>
    </row>
    <row r="88" spans="2:11" x14ac:dyDescent="0.25">
      <c r="B88" s="162" t="s">
        <v>119</v>
      </c>
      <c r="C88" s="163">
        <v>993</v>
      </c>
      <c r="D88" s="163">
        <v>106</v>
      </c>
      <c r="E88" s="163">
        <v>1457</v>
      </c>
      <c r="F88" s="163">
        <v>1542</v>
      </c>
      <c r="G88" s="163">
        <v>1643</v>
      </c>
      <c r="H88" s="163">
        <v>2033</v>
      </c>
      <c r="I88" s="178">
        <f t="shared" si="38"/>
        <v>0.23737066342057211</v>
      </c>
      <c r="J88" s="162">
        <f t="shared" si="37"/>
        <v>390</v>
      </c>
      <c r="K88" s="164">
        <f t="shared" si="36"/>
        <v>1.9645852821349331E-3</v>
      </c>
    </row>
    <row r="89" spans="2:11" x14ac:dyDescent="0.25">
      <c r="B89" s="162" t="s">
        <v>128</v>
      </c>
      <c r="C89" s="163">
        <v>1688</v>
      </c>
      <c r="D89" s="163">
        <v>15</v>
      </c>
      <c r="E89" s="163">
        <v>1381</v>
      </c>
      <c r="F89" s="163">
        <v>2198</v>
      </c>
      <c r="G89" s="163">
        <v>2215</v>
      </c>
      <c r="H89" s="163">
        <v>2148</v>
      </c>
      <c r="I89" s="178">
        <f t="shared" si="38"/>
        <v>-3.0248306997742613E-2</v>
      </c>
      <c r="J89" s="162">
        <f t="shared" si="37"/>
        <v>-67</v>
      </c>
      <c r="K89" s="164">
        <f t="shared" si="36"/>
        <v>2.0757152907161023E-3</v>
      </c>
    </row>
    <row r="90" spans="2:11" x14ac:dyDescent="0.25">
      <c r="B90" s="162" t="s">
        <v>131</v>
      </c>
      <c r="C90" s="163">
        <v>2253</v>
      </c>
      <c r="D90" s="163">
        <v>100</v>
      </c>
      <c r="E90" s="163">
        <v>1107</v>
      </c>
      <c r="F90" s="163">
        <v>1983</v>
      </c>
      <c r="G90" s="163">
        <v>2525</v>
      </c>
      <c r="H90" s="163">
        <v>1816</v>
      </c>
      <c r="I90" s="178">
        <f t="shared" si="38"/>
        <v>-0.28079207920792082</v>
      </c>
      <c r="J90" s="162">
        <f t="shared" si="37"/>
        <v>-709</v>
      </c>
      <c r="K90" s="164">
        <f t="shared" si="36"/>
        <v>1.75488778768177E-3</v>
      </c>
    </row>
    <row r="91" spans="2:11" x14ac:dyDescent="0.25">
      <c r="B91" s="167" t="s">
        <v>145</v>
      </c>
      <c r="C91" s="168">
        <f t="shared" ref="C91" si="39">C83-SUM(C84:C90)</f>
        <v>20947</v>
      </c>
      <c r="D91" s="168">
        <f t="shared" ref="D91:H91" si="40">D83-SUM(D84:D90)</f>
        <v>2784</v>
      </c>
      <c r="E91" s="168">
        <f t="shared" si="40"/>
        <v>22691</v>
      </c>
      <c r="F91" s="168">
        <f t="shared" si="40"/>
        <v>28586</v>
      </c>
      <c r="G91" s="168">
        <f t="shared" si="40"/>
        <v>34989</v>
      </c>
      <c r="H91" s="168">
        <f t="shared" si="40"/>
        <v>38203</v>
      </c>
      <c r="I91" s="179">
        <f t="shared" si="38"/>
        <v>9.1857440910000365E-2</v>
      </c>
      <c r="J91" s="167">
        <f>H91-G91</f>
        <v>3214</v>
      </c>
      <c r="K91" s="169">
        <f t="shared" si="36"/>
        <v>3.6917388850664458E-2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>
        <f t="shared" ref="C93:H93" si="41">C94+C97</f>
        <v>12754</v>
      </c>
      <c r="D93" s="175">
        <f t="shared" si="41"/>
        <v>4819</v>
      </c>
      <c r="E93" s="175">
        <f t="shared" si="41"/>
        <v>12444</v>
      </c>
      <c r="F93" s="175">
        <f t="shared" si="41"/>
        <v>16319</v>
      </c>
      <c r="G93" s="175">
        <f t="shared" si="41"/>
        <v>15188</v>
      </c>
      <c r="H93" s="175">
        <f t="shared" si="41"/>
        <v>14847</v>
      </c>
      <c r="I93" s="176">
        <f>IFERROR(H93/G93-1,"-")</f>
        <v>-2.2451935738741158E-2</v>
      </c>
      <c r="J93" s="175">
        <f>H93-G93</f>
        <v>-341</v>
      </c>
      <c r="K93" s="176">
        <f t="shared" ref="K93:K105" si="42">H93/H$9</f>
        <v>1.4347367281779317E-2</v>
      </c>
    </row>
    <row r="94" spans="2:11" x14ac:dyDescent="0.25">
      <c r="B94" s="158" t="s">
        <v>97</v>
      </c>
      <c r="C94" s="159">
        <v>7454</v>
      </c>
      <c r="D94" s="159">
        <v>2749</v>
      </c>
      <c r="E94" s="159">
        <v>6703</v>
      </c>
      <c r="F94" s="159">
        <v>9564</v>
      </c>
      <c r="G94" s="159">
        <v>6976</v>
      </c>
      <c r="H94" s="159">
        <v>7175</v>
      </c>
      <c r="I94" s="177">
        <f>IFERROR(H94/G94-1,"-")</f>
        <v>2.8526376146789101E-2</v>
      </c>
      <c r="J94" s="158">
        <f t="shared" ref="J94:J104" si="43">H94-G94</f>
        <v>199</v>
      </c>
      <c r="K94" s="160">
        <f t="shared" si="42"/>
        <v>6.9335461875642624E-3</v>
      </c>
    </row>
    <row r="95" spans="2:11" x14ac:dyDescent="0.25">
      <c r="B95" s="162" t="s">
        <v>103</v>
      </c>
      <c r="C95" s="163">
        <v>4239</v>
      </c>
      <c r="D95" s="163">
        <v>1608</v>
      </c>
      <c r="E95" s="163">
        <v>3234</v>
      </c>
      <c r="F95" s="163">
        <v>2601</v>
      </c>
      <c r="G95" s="163">
        <v>1796</v>
      </c>
      <c r="H95" s="163">
        <v>2125</v>
      </c>
      <c r="I95" s="178">
        <f>IFERROR(H95/G95-1,"-")</f>
        <v>0.18318485523385308</v>
      </c>
      <c r="J95" s="162">
        <f t="shared" si="43"/>
        <v>329</v>
      </c>
      <c r="K95" s="164">
        <f t="shared" si="42"/>
        <v>2.0534892889998687E-3</v>
      </c>
    </row>
    <row r="96" spans="2:11" x14ac:dyDescent="0.25">
      <c r="B96" s="162" t="s">
        <v>100</v>
      </c>
      <c r="C96" s="163">
        <v>3215</v>
      </c>
      <c r="D96" s="163">
        <v>1141</v>
      </c>
      <c r="E96" s="163">
        <v>3469</v>
      </c>
      <c r="F96" s="163">
        <v>6963</v>
      </c>
      <c r="G96" s="163">
        <v>5180</v>
      </c>
      <c r="H96" s="163">
        <v>5050</v>
      </c>
      <c r="I96" s="178">
        <f>IFERROR(H96/G96-1,"-")</f>
        <v>-2.5096525096525046E-2</v>
      </c>
      <c r="J96" s="162">
        <f t="shared" si="43"/>
        <v>-130</v>
      </c>
      <c r="K96" s="164">
        <f t="shared" si="42"/>
        <v>4.8800568985643937E-3</v>
      </c>
    </row>
    <row r="97" spans="2:11" x14ac:dyDescent="0.25">
      <c r="B97" s="158" t="s">
        <v>107</v>
      </c>
      <c r="C97" s="159">
        <v>5300</v>
      </c>
      <c r="D97" s="159">
        <v>2070</v>
      </c>
      <c r="E97" s="159">
        <v>5741</v>
      </c>
      <c r="F97" s="159">
        <v>6755</v>
      </c>
      <c r="G97" s="159">
        <v>8212</v>
      </c>
      <c r="H97" s="159">
        <v>7672</v>
      </c>
      <c r="I97" s="177">
        <f>IFERROR(H97/G97-1,"-")</f>
        <v>-6.5757428153921049E-2</v>
      </c>
      <c r="J97" s="158">
        <f t="shared" si="43"/>
        <v>-540</v>
      </c>
      <c r="K97" s="160">
        <f t="shared" si="42"/>
        <v>7.4138210942150552E-3</v>
      </c>
    </row>
    <row r="98" spans="2:11" x14ac:dyDescent="0.25">
      <c r="B98" s="162" t="s">
        <v>110</v>
      </c>
      <c r="C98" s="163">
        <v>994</v>
      </c>
      <c r="D98" s="163">
        <v>84</v>
      </c>
      <c r="E98" s="163">
        <v>915</v>
      </c>
      <c r="F98" s="163">
        <v>1133</v>
      </c>
      <c r="G98" s="163">
        <v>1364</v>
      </c>
      <c r="H98" s="163">
        <v>1188</v>
      </c>
      <c r="I98" s="178">
        <f t="shared" ref="I98:I105" si="44">IFERROR(H98/G98-1,"-")</f>
        <v>-0.12903225806451613</v>
      </c>
      <c r="J98" s="162">
        <f t="shared" si="43"/>
        <v>-176</v>
      </c>
      <c r="K98" s="164">
        <f t="shared" si="42"/>
        <v>1.1480213060385148E-3</v>
      </c>
    </row>
    <row r="99" spans="2:11" x14ac:dyDescent="0.25">
      <c r="B99" s="162" t="s">
        <v>113</v>
      </c>
      <c r="C99" s="163">
        <v>1071</v>
      </c>
      <c r="D99" s="163">
        <v>348</v>
      </c>
      <c r="E99" s="163">
        <v>1130</v>
      </c>
      <c r="F99" s="163">
        <v>1350</v>
      </c>
      <c r="G99" s="163">
        <v>1745</v>
      </c>
      <c r="H99" s="163">
        <v>1550</v>
      </c>
      <c r="I99" s="178">
        <f t="shared" si="44"/>
        <v>-0.11174785100286533</v>
      </c>
      <c r="J99" s="162">
        <f t="shared" si="43"/>
        <v>-195</v>
      </c>
      <c r="K99" s="164">
        <f t="shared" si="42"/>
        <v>1.4978392460940218E-3</v>
      </c>
    </row>
    <row r="100" spans="2:11" x14ac:dyDescent="0.25">
      <c r="B100" s="162" t="s">
        <v>116</v>
      </c>
      <c r="C100" s="163">
        <v>1161</v>
      </c>
      <c r="D100" s="163">
        <v>935</v>
      </c>
      <c r="E100" s="163">
        <v>1096</v>
      </c>
      <c r="F100" s="163">
        <v>1358</v>
      </c>
      <c r="G100" s="163">
        <v>1331</v>
      </c>
      <c r="H100" s="163">
        <v>1317</v>
      </c>
      <c r="I100" s="178">
        <f t="shared" si="44"/>
        <v>-1.0518407212622094E-2</v>
      </c>
      <c r="J100" s="162">
        <f t="shared" si="43"/>
        <v>-14</v>
      </c>
      <c r="K100" s="164">
        <f t="shared" si="42"/>
        <v>1.2726801852295656E-3</v>
      </c>
    </row>
    <row r="101" spans="2:11" x14ac:dyDescent="0.25">
      <c r="B101" s="162" t="s">
        <v>123</v>
      </c>
      <c r="C101" s="163">
        <v>265</v>
      </c>
      <c r="D101" s="163">
        <v>37</v>
      </c>
      <c r="E101" s="163">
        <v>402</v>
      </c>
      <c r="F101" s="163">
        <v>380</v>
      </c>
      <c r="G101" s="163">
        <v>458</v>
      </c>
      <c r="H101" s="163">
        <v>425</v>
      </c>
      <c r="I101" s="178">
        <f t="shared" si="44"/>
        <v>-7.2052401746724892E-2</v>
      </c>
      <c r="J101" s="162">
        <f t="shared" si="43"/>
        <v>-33</v>
      </c>
      <c r="K101" s="164">
        <f t="shared" si="42"/>
        <v>4.106978577999737E-4</v>
      </c>
    </row>
    <row r="102" spans="2:11" x14ac:dyDescent="0.25">
      <c r="B102" s="162" t="s">
        <v>119</v>
      </c>
      <c r="C102" s="163">
        <v>132</v>
      </c>
      <c r="D102" s="163">
        <v>50</v>
      </c>
      <c r="E102" s="163">
        <v>250</v>
      </c>
      <c r="F102" s="163">
        <v>185</v>
      </c>
      <c r="G102" s="163">
        <v>359</v>
      </c>
      <c r="H102" s="163">
        <v>334</v>
      </c>
      <c r="I102" s="178">
        <f t="shared" si="44"/>
        <v>-6.9637883008356494E-2</v>
      </c>
      <c r="J102" s="162">
        <f t="shared" si="43"/>
        <v>-25</v>
      </c>
      <c r="K102" s="164">
        <f t="shared" si="42"/>
        <v>3.2276019883574405E-4</v>
      </c>
    </row>
    <row r="103" spans="2:11" x14ac:dyDescent="0.25">
      <c r="B103" s="162" t="s">
        <v>128</v>
      </c>
      <c r="C103" s="163">
        <v>112</v>
      </c>
      <c r="D103" s="163">
        <v>10</v>
      </c>
      <c r="E103" s="163">
        <v>159</v>
      </c>
      <c r="F103" s="163">
        <v>67</v>
      </c>
      <c r="G103" s="163">
        <v>104</v>
      </c>
      <c r="H103" s="163">
        <v>110</v>
      </c>
      <c r="I103" s="178">
        <f t="shared" si="44"/>
        <v>5.7692307692307709E-2</v>
      </c>
      <c r="J103" s="162">
        <f t="shared" si="43"/>
        <v>6</v>
      </c>
      <c r="K103" s="164">
        <f t="shared" si="42"/>
        <v>1.0629826907764026E-4</v>
      </c>
    </row>
    <row r="104" spans="2:11" x14ac:dyDescent="0.25">
      <c r="B104" s="162" t="s">
        <v>131</v>
      </c>
      <c r="C104" s="163">
        <v>61</v>
      </c>
      <c r="D104" s="163">
        <v>17</v>
      </c>
      <c r="E104" s="163">
        <v>69</v>
      </c>
      <c r="F104" s="163">
        <v>118</v>
      </c>
      <c r="G104" s="163">
        <v>241</v>
      </c>
      <c r="H104" s="163">
        <v>123</v>
      </c>
      <c r="I104" s="178">
        <f t="shared" si="44"/>
        <v>-0.48962655601659755</v>
      </c>
      <c r="J104" s="162">
        <f t="shared" si="43"/>
        <v>-118</v>
      </c>
      <c r="K104" s="164">
        <f t="shared" si="42"/>
        <v>1.1886079178681592E-4</v>
      </c>
    </row>
    <row r="105" spans="2:11" x14ac:dyDescent="0.25">
      <c r="B105" s="167" t="s">
        <v>145</v>
      </c>
      <c r="C105" s="168">
        <f t="shared" ref="C105" si="45">C97-SUM(C98:C104)</f>
        <v>1504</v>
      </c>
      <c r="D105" s="168">
        <f t="shared" ref="D105:H105" si="46">D97-SUM(D98:D104)</f>
        <v>589</v>
      </c>
      <c r="E105" s="168">
        <f t="shared" si="46"/>
        <v>1720</v>
      </c>
      <c r="F105" s="168">
        <f t="shared" si="46"/>
        <v>2164</v>
      </c>
      <c r="G105" s="168">
        <f t="shared" si="46"/>
        <v>2610</v>
      </c>
      <c r="H105" s="168">
        <f t="shared" si="46"/>
        <v>2625</v>
      </c>
      <c r="I105" s="179">
        <f t="shared" si="44"/>
        <v>5.7471264367816577E-3</v>
      </c>
      <c r="J105" s="167">
        <f>H105-G105</f>
        <v>15</v>
      </c>
      <c r="K105" s="169">
        <f t="shared" si="42"/>
        <v>2.5366632393527787E-3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7">C108+C111</f>
        <v>22627</v>
      </c>
      <c r="D107" s="175">
        <f t="shared" si="47"/>
        <v>5553</v>
      </c>
      <c r="E107" s="175">
        <f t="shared" si="47"/>
        <v>40659</v>
      </c>
      <c r="F107" s="175">
        <f t="shared" si="47"/>
        <v>51144</v>
      </c>
      <c r="G107" s="175">
        <f t="shared" si="47"/>
        <v>49721</v>
      </c>
      <c r="H107" s="175">
        <f t="shared" si="47"/>
        <v>53497</v>
      </c>
      <c r="I107" s="176">
        <f>IFERROR(H107/G107-1,"-")</f>
        <v>7.5943766215482489E-2</v>
      </c>
      <c r="J107" s="175">
        <f>H107-G107</f>
        <v>3776</v>
      </c>
      <c r="K107" s="176">
        <f t="shared" ref="K107:K119" si="48">H107/H$9</f>
        <v>5.1696713644059276E-2</v>
      </c>
    </row>
    <row r="108" spans="2:11" x14ac:dyDescent="0.25">
      <c r="B108" s="158" t="s">
        <v>97</v>
      </c>
      <c r="C108" s="159">
        <v>5441</v>
      </c>
      <c r="D108" s="159">
        <v>2819</v>
      </c>
      <c r="E108" s="159">
        <v>6243</v>
      </c>
      <c r="F108" s="159">
        <v>8171</v>
      </c>
      <c r="G108" s="159">
        <v>7134</v>
      </c>
      <c r="H108" s="159">
        <v>7551</v>
      </c>
      <c r="I108" s="177">
        <f>IFERROR(H108/G108-1,"-")</f>
        <v>5.8452481076535001E-2</v>
      </c>
      <c r="J108" s="158">
        <f t="shared" ref="J108:J118" si="49">H108-G108</f>
        <v>417</v>
      </c>
      <c r="K108" s="160">
        <f t="shared" si="48"/>
        <v>7.296892998229651E-3</v>
      </c>
    </row>
    <row r="109" spans="2:11" x14ac:dyDescent="0.25">
      <c r="B109" s="162" t="s">
        <v>103</v>
      </c>
      <c r="C109" s="163">
        <v>273</v>
      </c>
      <c r="D109" s="163">
        <v>2738</v>
      </c>
      <c r="E109" s="163">
        <v>2825</v>
      </c>
      <c r="F109" s="163">
        <v>2748</v>
      </c>
      <c r="G109" s="163">
        <v>1900</v>
      </c>
      <c r="H109" s="163">
        <v>2105</v>
      </c>
      <c r="I109" s="178">
        <f>IFERROR(H109/G109-1,"-")</f>
        <v>0.10789473684210527</v>
      </c>
      <c r="J109" s="162">
        <f t="shared" si="49"/>
        <v>205</v>
      </c>
      <c r="K109" s="164">
        <f t="shared" si="48"/>
        <v>2.0341623309857522E-3</v>
      </c>
    </row>
    <row r="110" spans="2:11" x14ac:dyDescent="0.25">
      <c r="B110" s="162" t="s">
        <v>100</v>
      </c>
      <c r="C110" s="163">
        <v>5168</v>
      </c>
      <c r="D110" s="163">
        <v>81</v>
      </c>
      <c r="E110" s="163">
        <v>3418</v>
      </c>
      <c r="F110" s="163">
        <v>5423</v>
      </c>
      <c r="G110" s="163">
        <v>5234</v>
      </c>
      <c r="H110" s="163">
        <v>5446</v>
      </c>
      <c r="I110" s="178">
        <f>IFERROR(H110/G110-1,"-")</f>
        <v>4.0504394344669459E-2</v>
      </c>
      <c r="J110" s="162">
        <f t="shared" si="49"/>
        <v>212</v>
      </c>
      <c r="K110" s="164">
        <f t="shared" si="48"/>
        <v>5.2627306672438983E-3</v>
      </c>
    </row>
    <row r="111" spans="2:11" x14ac:dyDescent="0.25">
      <c r="B111" s="158" t="s">
        <v>107</v>
      </c>
      <c r="C111" s="159">
        <v>17186</v>
      </c>
      <c r="D111" s="159">
        <v>2734</v>
      </c>
      <c r="E111" s="159">
        <v>34416</v>
      </c>
      <c r="F111" s="159">
        <v>42973</v>
      </c>
      <c r="G111" s="159">
        <v>42587</v>
      </c>
      <c r="H111" s="159">
        <v>45946</v>
      </c>
      <c r="I111" s="177">
        <f>IFERROR(H111/G111-1,"-")</f>
        <v>7.8873834738300452E-2</v>
      </c>
      <c r="J111" s="158">
        <f t="shared" si="49"/>
        <v>3359</v>
      </c>
      <c r="K111" s="160">
        <f t="shared" si="48"/>
        <v>4.4399820645829632E-2</v>
      </c>
    </row>
    <row r="112" spans="2:11" x14ac:dyDescent="0.25">
      <c r="B112" s="162" t="s">
        <v>110</v>
      </c>
      <c r="C112" s="163">
        <v>9701</v>
      </c>
      <c r="D112" s="163">
        <v>771</v>
      </c>
      <c r="E112" s="163">
        <v>16952</v>
      </c>
      <c r="F112" s="163">
        <v>26586</v>
      </c>
      <c r="G112" s="163">
        <v>24446</v>
      </c>
      <c r="H112" s="163">
        <v>25092</v>
      </c>
      <c r="I112" s="178">
        <f t="shared" ref="I112:I119" si="50">IFERROR(H112/G112-1,"-")</f>
        <v>2.6425591098748313E-2</v>
      </c>
      <c r="J112" s="162">
        <f t="shared" si="49"/>
        <v>646</v>
      </c>
      <c r="K112" s="164">
        <f t="shared" si="48"/>
        <v>2.424760152451045E-2</v>
      </c>
    </row>
    <row r="113" spans="2:11" x14ac:dyDescent="0.25">
      <c r="B113" s="162" t="s">
        <v>113</v>
      </c>
      <c r="C113" s="163">
        <v>1353</v>
      </c>
      <c r="D113" s="163">
        <v>805</v>
      </c>
      <c r="E113" s="163">
        <v>2470</v>
      </c>
      <c r="F113" s="163">
        <v>2372</v>
      </c>
      <c r="G113" s="163">
        <v>2405</v>
      </c>
      <c r="H113" s="163">
        <v>2498</v>
      </c>
      <c r="I113" s="178">
        <f t="shared" si="50"/>
        <v>3.8669438669438616E-2</v>
      </c>
      <c r="J113" s="162">
        <f t="shared" si="49"/>
        <v>93</v>
      </c>
      <c r="K113" s="164">
        <f t="shared" si="48"/>
        <v>2.4139370559631396E-3</v>
      </c>
    </row>
    <row r="114" spans="2:11" x14ac:dyDescent="0.25">
      <c r="B114" s="162" t="s">
        <v>116</v>
      </c>
      <c r="C114" s="163">
        <v>895</v>
      </c>
      <c r="D114" s="163">
        <v>664</v>
      </c>
      <c r="E114" s="163">
        <v>2575</v>
      </c>
      <c r="F114" s="163">
        <v>4012</v>
      </c>
      <c r="G114" s="163">
        <v>2563</v>
      </c>
      <c r="H114" s="163">
        <v>3754</v>
      </c>
      <c r="I114" s="178">
        <f t="shared" si="50"/>
        <v>0.46468981662114706</v>
      </c>
      <c r="J114" s="162">
        <f t="shared" si="49"/>
        <v>1191</v>
      </c>
      <c r="K114" s="164">
        <f t="shared" si="48"/>
        <v>3.62767001924965E-3</v>
      </c>
    </row>
    <row r="115" spans="2:11" x14ac:dyDescent="0.25">
      <c r="B115" s="162" t="s">
        <v>123</v>
      </c>
      <c r="C115" s="163">
        <v>429</v>
      </c>
      <c r="D115" s="163">
        <v>18</v>
      </c>
      <c r="E115" s="163">
        <v>1894</v>
      </c>
      <c r="F115" s="163">
        <v>1620</v>
      </c>
      <c r="G115" s="163">
        <v>1971</v>
      </c>
      <c r="H115" s="163">
        <v>2020</v>
      </c>
      <c r="I115" s="178">
        <f t="shared" si="50"/>
        <v>2.4860476915271379E-2</v>
      </c>
      <c r="J115" s="162">
        <f t="shared" si="49"/>
        <v>49</v>
      </c>
      <c r="K115" s="164">
        <f t="shared" si="48"/>
        <v>1.9520227594257574E-3</v>
      </c>
    </row>
    <row r="116" spans="2:11" x14ac:dyDescent="0.25">
      <c r="B116" s="162" t="s">
        <v>119</v>
      </c>
      <c r="C116" s="163">
        <v>623</v>
      </c>
      <c r="D116" s="163">
        <v>37</v>
      </c>
      <c r="E116" s="163">
        <v>1403</v>
      </c>
      <c r="F116" s="163">
        <v>1321</v>
      </c>
      <c r="G116" s="163">
        <v>1553</v>
      </c>
      <c r="H116" s="163">
        <v>1366</v>
      </c>
      <c r="I116" s="178">
        <f t="shared" si="50"/>
        <v>-0.1204121056020605</v>
      </c>
      <c r="J116" s="162">
        <f t="shared" si="49"/>
        <v>-187</v>
      </c>
      <c r="K116" s="164">
        <f t="shared" si="48"/>
        <v>1.3200312323641509E-3</v>
      </c>
    </row>
    <row r="117" spans="2:11" x14ac:dyDescent="0.25">
      <c r="B117" s="162" t="s">
        <v>128</v>
      </c>
      <c r="C117" s="163">
        <v>206</v>
      </c>
      <c r="D117" s="163">
        <v>0</v>
      </c>
      <c r="E117" s="163">
        <v>344</v>
      </c>
      <c r="F117" s="163">
        <v>518</v>
      </c>
      <c r="G117" s="163">
        <v>742</v>
      </c>
      <c r="H117" s="163">
        <v>686</v>
      </c>
      <c r="I117" s="178">
        <f t="shared" si="50"/>
        <v>-7.547169811320753E-2</v>
      </c>
      <c r="J117" s="162">
        <f t="shared" si="49"/>
        <v>-56</v>
      </c>
      <c r="K117" s="164">
        <f t="shared" si="48"/>
        <v>6.6291465988419288E-4</v>
      </c>
    </row>
    <row r="118" spans="2:11" x14ac:dyDescent="0.25">
      <c r="B118" s="162" t="s">
        <v>131</v>
      </c>
      <c r="C118" s="163">
        <v>526</v>
      </c>
      <c r="D118" s="163">
        <v>0</v>
      </c>
      <c r="E118" s="163">
        <v>560</v>
      </c>
      <c r="F118" s="163">
        <v>337</v>
      </c>
      <c r="G118" s="163">
        <v>947</v>
      </c>
      <c r="H118" s="163">
        <v>568</v>
      </c>
      <c r="I118" s="178">
        <f t="shared" si="50"/>
        <v>-0.40021119324181631</v>
      </c>
      <c r="J118" s="162">
        <f t="shared" si="49"/>
        <v>-379</v>
      </c>
      <c r="K118" s="164">
        <f t="shared" si="48"/>
        <v>5.4888560760090604E-4</v>
      </c>
    </row>
    <row r="119" spans="2:11" x14ac:dyDescent="0.25">
      <c r="B119" s="167" t="s">
        <v>145</v>
      </c>
      <c r="C119" s="168">
        <f t="shared" ref="C119" si="51">C111-SUM(C112:C118)</f>
        <v>3453</v>
      </c>
      <c r="D119" s="168">
        <f t="shared" ref="D119:H119" si="52">D111-SUM(D112:D118)</f>
        <v>439</v>
      </c>
      <c r="E119" s="168">
        <f t="shared" si="52"/>
        <v>8218</v>
      </c>
      <c r="F119" s="168">
        <f t="shared" si="52"/>
        <v>6207</v>
      </c>
      <c r="G119" s="168">
        <f t="shared" si="52"/>
        <v>7960</v>
      </c>
      <c r="H119" s="168">
        <f t="shared" si="52"/>
        <v>9962</v>
      </c>
      <c r="I119" s="179">
        <f t="shared" si="50"/>
        <v>0.25150753768844214</v>
      </c>
      <c r="J119" s="167">
        <f>H119-G119</f>
        <v>2002</v>
      </c>
      <c r="K119" s="169">
        <f t="shared" si="48"/>
        <v>9.6267577868313844E-3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>
        <f t="shared" ref="C121:H121" si="53">C122+C125</f>
        <v>52853</v>
      </c>
      <c r="D121" s="175">
        <f t="shared" si="53"/>
        <v>23120</v>
      </c>
      <c r="E121" s="175">
        <f t="shared" si="53"/>
        <v>51259</v>
      </c>
      <c r="F121" s="175">
        <f t="shared" si="53"/>
        <v>71558</v>
      </c>
      <c r="G121" s="175">
        <f t="shared" si="53"/>
        <v>69463</v>
      </c>
      <c r="H121" s="175">
        <f t="shared" si="53"/>
        <v>76411</v>
      </c>
      <c r="I121" s="176">
        <f>IFERROR(H121/G121-1,"-")</f>
        <v>0.10002447346069121</v>
      </c>
      <c r="J121" s="175">
        <f>H121-G121</f>
        <v>6948</v>
      </c>
      <c r="K121" s="176">
        <f t="shared" ref="K121:K133" si="54">H121/H$9</f>
        <v>7.3839609440832454E-2</v>
      </c>
    </row>
    <row r="122" spans="2:11" x14ac:dyDescent="0.25">
      <c r="B122" s="158" t="s">
        <v>97</v>
      </c>
      <c r="C122" s="159">
        <v>26940</v>
      </c>
      <c r="D122" s="159">
        <v>13838</v>
      </c>
      <c r="E122" s="159">
        <v>27143</v>
      </c>
      <c r="F122" s="159">
        <v>37915</v>
      </c>
      <c r="G122" s="159">
        <v>36583</v>
      </c>
      <c r="H122" s="159">
        <v>41022</v>
      </c>
      <c r="I122" s="177">
        <f>IFERROR(H122/G122-1,"-")</f>
        <v>0.12134051335319684</v>
      </c>
      <c r="J122" s="158">
        <f t="shared" ref="J122:J132" si="55">H122-G122</f>
        <v>4439</v>
      </c>
      <c r="K122" s="160">
        <f t="shared" si="54"/>
        <v>3.9641523582754169E-2</v>
      </c>
    </row>
    <row r="123" spans="2:11" x14ac:dyDescent="0.25">
      <c r="B123" s="162" t="s">
        <v>103</v>
      </c>
      <c r="C123" s="163">
        <v>13715</v>
      </c>
      <c r="D123" s="163">
        <v>7536</v>
      </c>
      <c r="E123" s="163">
        <v>11910</v>
      </c>
      <c r="F123" s="163">
        <v>17222</v>
      </c>
      <c r="G123" s="163">
        <v>16350</v>
      </c>
      <c r="H123" s="163">
        <v>18964</v>
      </c>
      <c r="I123" s="178">
        <f>IFERROR(H123/G123-1,"-")</f>
        <v>0.15987767584097856</v>
      </c>
      <c r="J123" s="162">
        <f t="shared" si="55"/>
        <v>2614</v>
      </c>
      <c r="K123" s="164">
        <f t="shared" si="54"/>
        <v>1.8325821588985179E-2</v>
      </c>
    </row>
    <row r="124" spans="2:11" x14ac:dyDescent="0.25">
      <c r="B124" s="162" t="s">
        <v>100</v>
      </c>
      <c r="C124" s="163">
        <v>13225</v>
      </c>
      <c r="D124" s="163">
        <v>6302</v>
      </c>
      <c r="E124" s="163">
        <v>15233</v>
      </c>
      <c r="F124" s="163">
        <v>20693</v>
      </c>
      <c r="G124" s="163">
        <v>20233</v>
      </c>
      <c r="H124" s="163">
        <v>22058</v>
      </c>
      <c r="I124" s="178">
        <f>IFERROR(H124/G124-1,"-")</f>
        <v>9.0199179558147602E-2</v>
      </c>
      <c r="J124" s="162">
        <f t="shared" si="55"/>
        <v>1825</v>
      </c>
      <c r="K124" s="164">
        <f t="shared" si="54"/>
        <v>2.131570199376899E-2</v>
      </c>
    </row>
    <row r="125" spans="2:11" x14ac:dyDescent="0.25">
      <c r="B125" s="158" t="s">
        <v>107</v>
      </c>
      <c r="C125" s="159">
        <v>25913</v>
      </c>
      <c r="D125" s="159">
        <v>9282</v>
      </c>
      <c r="E125" s="159">
        <v>24116</v>
      </c>
      <c r="F125" s="159">
        <v>33643</v>
      </c>
      <c r="G125" s="159">
        <v>32880</v>
      </c>
      <c r="H125" s="159">
        <v>35389</v>
      </c>
      <c r="I125" s="177">
        <f>IFERROR(H125/G125-1,"-")</f>
        <v>7.630778588807785E-2</v>
      </c>
      <c r="J125" s="158">
        <f t="shared" si="55"/>
        <v>2509</v>
      </c>
      <c r="K125" s="160">
        <f t="shared" si="54"/>
        <v>3.4198085858078285E-2</v>
      </c>
    </row>
    <row r="126" spans="2:11" x14ac:dyDescent="0.25">
      <c r="B126" s="162" t="s">
        <v>110</v>
      </c>
      <c r="C126" s="163">
        <v>2810</v>
      </c>
      <c r="D126" s="163">
        <v>266</v>
      </c>
      <c r="E126" s="163">
        <v>2478</v>
      </c>
      <c r="F126" s="163">
        <v>4094</v>
      </c>
      <c r="G126" s="163">
        <v>4234</v>
      </c>
      <c r="H126" s="163">
        <v>3922</v>
      </c>
      <c r="I126" s="178">
        <f t="shared" ref="I126:I133" si="56">IFERROR(H126/G126-1,"-")</f>
        <v>-7.3689182805857345E-2</v>
      </c>
      <c r="J126" s="162">
        <f t="shared" si="55"/>
        <v>-312</v>
      </c>
      <c r="K126" s="164">
        <f t="shared" si="54"/>
        <v>3.7900164665682278E-3</v>
      </c>
    </row>
    <row r="127" spans="2:11" x14ac:dyDescent="0.25">
      <c r="B127" s="162" t="s">
        <v>113</v>
      </c>
      <c r="C127" s="163">
        <v>2894</v>
      </c>
      <c r="D127" s="163">
        <v>1058</v>
      </c>
      <c r="E127" s="163">
        <v>2989</v>
      </c>
      <c r="F127" s="163">
        <v>5516</v>
      </c>
      <c r="G127" s="163">
        <v>5316</v>
      </c>
      <c r="H127" s="163">
        <v>6190</v>
      </c>
      <c r="I127" s="178">
        <f t="shared" si="56"/>
        <v>0.16440933032355165</v>
      </c>
      <c r="J127" s="162">
        <f t="shared" si="55"/>
        <v>874</v>
      </c>
      <c r="K127" s="164">
        <f t="shared" si="54"/>
        <v>5.9816935053690293E-3</v>
      </c>
    </row>
    <row r="128" spans="2:11" x14ac:dyDescent="0.25">
      <c r="B128" s="162" t="s">
        <v>116</v>
      </c>
      <c r="C128" s="163">
        <v>1950</v>
      </c>
      <c r="D128" s="163">
        <v>1147</v>
      </c>
      <c r="E128" s="163">
        <v>2461</v>
      </c>
      <c r="F128" s="163">
        <v>2831</v>
      </c>
      <c r="G128" s="163">
        <v>2556</v>
      </c>
      <c r="H128" s="163">
        <v>2673</v>
      </c>
      <c r="I128" s="178">
        <f t="shared" si="56"/>
        <v>4.5774647887323994E-2</v>
      </c>
      <c r="J128" s="162">
        <f t="shared" si="55"/>
        <v>117</v>
      </c>
      <c r="K128" s="164">
        <f t="shared" si="54"/>
        <v>2.5830479385866583E-3</v>
      </c>
    </row>
    <row r="129" spans="2:11" x14ac:dyDescent="0.25">
      <c r="B129" s="162" t="s">
        <v>123</v>
      </c>
      <c r="C129" s="163">
        <v>527</v>
      </c>
      <c r="D129" s="163">
        <v>128</v>
      </c>
      <c r="E129" s="163">
        <v>752</v>
      </c>
      <c r="F129" s="163">
        <v>807</v>
      </c>
      <c r="G129" s="163">
        <v>809</v>
      </c>
      <c r="H129" s="163">
        <v>931</v>
      </c>
      <c r="I129" s="178">
        <f t="shared" si="56"/>
        <v>0.15080346106304088</v>
      </c>
      <c r="J129" s="162">
        <f t="shared" si="55"/>
        <v>122</v>
      </c>
      <c r="K129" s="164">
        <f t="shared" si="54"/>
        <v>8.9966989555711888E-4</v>
      </c>
    </row>
    <row r="130" spans="2:11" x14ac:dyDescent="0.25">
      <c r="B130" s="162" t="s">
        <v>119</v>
      </c>
      <c r="C130" s="163">
        <v>455</v>
      </c>
      <c r="D130" s="163">
        <v>112</v>
      </c>
      <c r="E130" s="163">
        <v>546</v>
      </c>
      <c r="F130" s="163">
        <v>645</v>
      </c>
      <c r="G130" s="163">
        <v>656</v>
      </c>
      <c r="H130" s="163">
        <v>728</v>
      </c>
      <c r="I130" s="178">
        <f t="shared" si="56"/>
        <v>0.10975609756097571</v>
      </c>
      <c r="J130" s="162">
        <f t="shared" si="55"/>
        <v>72</v>
      </c>
      <c r="K130" s="164">
        <f t="shared" si="54"/>
        <v>7.0350127171383734E-4</v>
      </c>
    </row>
    <row r="131" spans="2:11" x14ac:dyDescent="0.25">
      <c r="B131" s="162" t="s">
        <v>128</v>
      </c>
      <c r="C131" s="163">
        <v>630</v>
      </c>
      <c r="D131" s="163">
        <v>8</v>
      </c>
      <c r="E131" s="163">
        <v>402</v>
      </c>
      <c r="F131" s="163">
        <v>607</v>
      </c>
      <c r="G131" s="163">
        <v>701</v>
      </c>
      <c r="H131" s="163">
        <v>548</v>
      </c>
      <c r="I131" s="178">
        <f t="shared" si="56"/>
        <v>-0.21825962910128383</v>
      </c>
      <c r="J131" s="162">
        <f t="shared" si="55"/>
        <v>-153</v>
      </c>
      <c r="K131" s="164">
        <f t="shared" si="54"/>
        <v>5.2955864958678959E-4</v>
      </c>
    </row>
    <row r="132" spans="2:11" x14ac:dyDescent="0.25">
      <c r="B132" s="162" t="s">
        <v>131</v>
      </c>
      <c r="C132" s="163">
        <v>970</v>
      </c>
      <c r="D132" s="163">
        <v>54</v>
      </c>
      <c r="E132" s="163">
        <v>724</v>
      </c>
      <c r="F132" s="163">
        <v>1087</v>
      </c>
      <c r="G132" s="163">
        <v>1041</v>
      </c>
      <c r="H132" s="163">
        <v>1140</v>
      </c>
      <c r="I132" s="178">
        <f t="shared" si="56"/>
        <v>9.5100864553314013E-2</v>
      </c>
      <c r="J132" s="162">
        <f t="shared" si="55"/>
        <v>99</v>
      </c>
      <c r="K132" s="164">
        <f t="shared" si="54"/>
        <v>1.1016366068046354E-3</v>
      </c>
    </row>
    <row r="133" spans="2:11" x14ac:dyDescent="0.25">
      <c r="B133" s="167" t="s">
        <v>145</v>
      </c>
      <c r="C133" s="168">
        <f t="shared" ref="C133" si="57">C125-SUM(C126:C132)</f>
        <v>15677</v>
      </c>
      <c r="D133" s="168">
        <f t="shared" ref="D133:H133" si="58">D125-SUM(D126:D132)</f>
        <v>6509</v>
      </c>
      <c r="E133" s="168">
        <f t="shared" si="58"/>
        <v>13764</v>
      </c>
      <c r="F133" s="168">
        <f t="shared" si="58"/>
        <v>18056</v>
      </c>
      <c r="G133" s="168">
        <f t="shared" si="58"/>
        <v>17567</v>
      </c>
      <c r="H133" s="168">
        <f t="shared" si="58"/>
        <v>19257</v>
      </c>
      <c r="I133" s="179">
        <f t="shared" si="56"/>
        <v>9.6203108100415546E-2</v>
      </c>
      <c r="J133" s="167">
        <f>H133-G133</f>
        <v>1690</v>
      </c>
      <c r="K133" s="169">
        <f t="shared" si="54"/>
        <v>1.8608961523891986E-2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9">C136+C139</f>
        <v>39287</v>
      </c>
      <c r="D135" s="175">
        <f t="shared" si="59"/>
        <v>14792</v>
      </c>
      <c r="E135" s="175">
        <f t="shared" si="59"/>
        <v>47670</v>
      </c>
      <c r="F135" s="175">
        <f t="shared" si="59"/>
        <v>54764</v>
      </c>
      <c r="G135" s="175">
        <f t="shared" si="59"/>
        <v>60588</v>
      </c>
      <c r="H135" s="175">
        <f t="shared" si="59"/>
        <v>56793</v>
      </c>
      <c r="I135" s="176">
        <f>IFERROR(H135/G135-1,"-")</f>
        <v>-6.2636165577342084E-2</v>
      </c>
      <c r="J135" s="175">
        <f>H135-G135</f>
        <v>-3795</v>
      </c>
      <c r="K135" s="176">
        <f t="shared" ref="K135:K147" si="60">H135/H$9</f>
        <v>5.4881796324785667E-2</v>
      </c>
    </row>
    <row r="136" spans="2:11" x14ac:dyDescent="0.25">
      <c r="B136" s="158" t="s">
        <v>97</v>
      </c>
      <c r="C136" s="159">
        <v>1887</v>
      </c>
      <c r="D136" s="159">
        <v>8601</v>
      </c>
      <c r="E136" s="159">
        <v>3032</v>
      </c>
      <c r="F136" s="159">
        <v>3606</v>
      </c>
      <c r="G136" s="159">
        <v>3735</v>
      </c>
      <c r="H136" s="159">
        <v>1901</v>
      </c>
      <c r="I136" s="177">
        <f>IFERROR(H136/G136-1,"-")</f>
        <v>-0.49103078982597059</v>
      </c>
      <c r="J136" s="158">
        <f t="shared" ref="J136:J146" si="61">H136-G136</f>
        <v>-1834</v>
      </c>
      <c r="K136" s="160">
        <f t="shared" si="60"/>
        <v>1.8370273592417648E-3</v>
      </c>
    </row>
    <row r="137" spans="2:11" x14ac:dyDescent="0.25">
      <c r="B137" s="162" t="s">
        <v>103</v>
      </c>
      <c r="C137" s="163">
        <v>1146</v>
      </c>
      <c r="D137" s="163">
        <v>7650</v>
      </c>
      <c r="E137" s="163">
        <v>1751</v>
      </c>
      <c r="F137" s="163">
        <v>2208</v>
      </c>
      <c r="G137" s="163">
        <v>2313</v>
      </c>
      <c r="H137" s="163">
        <v>668</v>
      </c>
      <c r="I137" s="178">
        <f>IFERROR(H137/G137-1,"-")</f>
        <v>-0.71119757890185908</v>
      </c>
      <c r="J137" s="162">
        <f t="shared" si="61"/>
        <v>-1645</v>
      </c>
      <c r="K137" s="164">
        <f t="shared" si="60"/>
        <v>6.4552039767148809E-4</v>
      </c>
    </row>
    <row r="138" spans="2:11" x14ac:dyDescent="0.25">
      <c r="B138" s="162" t="s">
        <v>100</v>
      </c>
      <c r="C138" s="163">
        <v>741</v>
      </c>
      <c r="D138" s="163">
        <v>951</v>
      </c>
      <c r="E138" s="163">
        <v>1281</v>
      </c>
      <c r="F138" s="163">
        <v>1398</v>
      </c>
      <c r="G138" s="163">
        <v>1422</v>
      </c>
      <c r="H138" s="163">
        <v>1233</v>
      </c>
      <c r="I138" s="178">
        <f>IFERROR(H138/G138-1,"-")</f>
        <v>-0.13291139240506333</v>
      </c>
      <c r="J138" s="162">
        <f t="shared" si="61"/>
        <v>-189</v>
      </c>
      <c r="K138" s="164">
        <f t="shared" si="60"/>
        <v>1.1915069615702767E-3</v>
      </c>
    </row>
    <row r="139" spans="2:11" x14ac:dyDescent="0.25">
      <c r="B139" s="158" t="s">
        <v>107</v>
      </c>
      <c r="C139" s="159">
        <v>37400</v>
      </c>
      <c r="D139" s="159">
        <v>6191</v>
      </c>
      <c r="E139" s="159">
        <v>44638</v>
      </c>
      <c r="F139" s="159">
        <v>51158</v>
      </c>
      <c r="G139" s="159">
        <v>56853</v>
      </c>
      <c r="H139" s="159">
        <v>54892</v>
      </c>
      <c r="I139" s="177">
        <f>IFERROR(H139/G139-1,"-")</f>
        <v>-3.4492463018662156E-2</v>
      </c>
      <c r="J139" s="158">
        <f t="shared" si="61"/>
        <v>-1961</v>
      </c>
      <c r="K139" s="160">
        <f t="shared" si="60"/>
        <v>5.3044768965543901E-2</v>
      </c>
    </row>
    <row r="140" spans="2:11" x14ac:dyDescent="0.25">
      <c r="B140" s="162" t="s">
        <v>110</v>
      </c>
      <c r="C140" s="163">
        <v>15636</v>
      </c>
      <c r="D140" s="163">
        <v>208</v>
      </c>
      <c r="E140" s="163">
        <v>16940</v>
      </c>
      <c r="F140" s="163">
        <v>19072</v>
      </c>
      <c r="G140" s="163">
        <v>21889</v>
      </c>
      <c r="H140" s="163">
        <v>22374</v>
      </c>
      <c r="I140" s="178">
        <f t="shared" ref="I140:I147" si="62">IFERROR(H140/G140-1,"-")</f>
        <v>2.2157247932751645E-2</v>
      </c>
      <c r="J140" s="162">
        <f t="shared" si="61"/>
        <v>485</v>
      </c>
      <c r="K140" s="164">
        <f t="shared" si="60"/>
        <v>2.1621067930392028E-2</v>
      </c>
    </row>
    <row r="141" spans="2:11" x14ac:dyDescent="0.25">
      <c r="B141" s="162" t="s">
        <v>113</v>
      </c>
      <c r="C141" s="163">
        <v>2675</v>
      </c>
      <c r="D141" s="163">
        <v>645</v>
      </c>
      <c r="E141" s="163">
        <v>2801</v>
      </c>
      <c r="F141" s="163">
        <v>4828</v>
      </c>
      <c r="G141" s="163">
        <v>6093</v>
      </c>
      <c r="H141" s="163">
        <v>5090</v>
      </c>
      <c r="I141" s="178">
        <f t="shared" si="62"/>
        <v>-0.16461513211882484</v>
      </c>
      <c r="J141" s="162">
        <f t="shared" si="61"/>
        <v>-1003</v>
      </c>
      <c r="K141" s="164">
        <f t="shared" si="60"/>
        <v>4.9187108145926266E-3</v>
      </c>
    </row>
    <row r="142" spans="2:11" x14ac:dyDescent="0.25">
      <c r="B142" s="162" t="s">
        <v>116</v>
      </c>
      <c r="C142" s="163">
        <v>3097</v>
      </c>
      <c r="D142" s="163">
        <v>2340</v>
      </c>
      <c r="E142" s="163">
        <v>5398</v>
      </c>
      <c r="F142" s="163">
        <v>4744</v>
      </c>
      <c r="G142" s="163">
        <v>5217</v>
      </c>
      <c r="H142" s="163">
        <v>4988</v>
      </c>
      <c r="I142" s="178">
        <f t="shared" si="62"/>
        <v>-4.3894958788575855E-2</v>
      </c>
      <c r="J142" s="162">
        <f t="shared" si="61"/>
        <v>-229</v>
      </c>
      <c r="K142" s="164">
        <f t="shared" si="60"/>
        <v>4.820143328720633E-3</v>
      </c>
    </row>
    <row r="143" spans="2:11" x14ac:dyDescent="0.25">
      <c r="B143" s="162" t="s">
        <v>123</v>
      </c>
      <c r="C143" s="163">
        <v>406</v>
      </c>
      <c r="D143" s="163">
        <v>76</v>
      </c>
      <c r="E143" s="163">
        <v>1762</v>
      </c>
      <c r="F143" s="163">
        <v>1709</v>
      </c>
      <c r="G143" s="163">
        <v>1403</v>
      </c>
      <c r="H143" s="163">
        <v>1321</v>
      </c>
      <c r="I143" s="178">
        <f t="shared" si="62"/>
        <v>-5.8446186742694195E-2</v>
      </c>
      <c r="J143" s="162">
        <f t="shared" si="61"/>
        <v>-82</v>
      </c>
      <c r="K143" s="164">
        <f t="shared" si="60"/>
        <v>1.276545576832389E-3</v>
      </c>
    </row>
    <row r="144" spans="2:11" x14ac:dyDescent="0.25">
      <c r="B144" s="162" t="s">
        <v>119</v>
      </c>
      <c r="C144" s="163">
        <v>671</v>
      </c>
      <c r="D144" s="163">
        <v>202</v>
      </c>
      <c r="E144" s="163">
        <v>863</v>
      </c>
      <c r="F144" s="163">
        <v>902</v>
      </c>
      <c r="G144" s="163">
        <v>1174</v>
      </c>
      <c r="H144" s="163">
        <v>807</v>
      </c>
      <c r="I144" s="178">
        <f t="shared" si="62"/>
        <v>-0.31260647359454852</v>
      </c>
      <c r="J144" s="162">
        <f t="shared" si="61"/>
        <v>-367</v>
      </c>
      <c r="K144" s="164">
        <f t="shared" si="60"/>
        <v>7.7984275586959716E-4</v>
      </c>
    </row>
    <row r="145" spans="2:11" x14ac:dyDescent="0.25">
      <c r="B145" s="162" t="s">
        <v>128</v>
      </c>
      <c r="C145" s="163">
        <v>1581</v>
      </c>
      <c r="D145" s="163">
        <v>9</v>
      </c>
      <c r="E145" s="163">
        <v>1237</v>
      </c>
      <c r="F145" s="163">
        <v>1757</v>
      </c>
      <c r="G145" s="163">
        <v>1579</v>
      </c>
      <c r="H145" s="163">
        <v>1672</v>
      </c>
      <c r="I145" s="178">
        <f t="shared" si="62"/>
        <v>5.8898036732109027E-2</v>
      </c>
      <c r="J145" s="162">
        <f t="shared" si="61"/>
        <v>93</v>
      </c>
      <c r="K145" s="164">
        <f t="shared" si="60"/>
        <v>1.6157336899801319E-3</v>
      </c>
    </row>
    <row r="146" spans="2:11" x14ac:dyDescent="0.25">
      <c r="B146" s="162" t="s">
        <v>131</v>
      </c>
      <c r="C146" s="163">
        <v>3277</v>
      </c>
      <c r="D146" s="163">
        <v>30</v>
      </c>
      <c r="E146" s="163">
        <v>578</v>
      </c>
      <c r="F146" s="163">
        <v>1055</v>
      </c>
      <c r="G146" s="163">
        <v>1078</v>
      </c>
      <c r="H146" s="163">
        <v>737</v>
      </c>
      <c r="I146" s="178">
        <f t="shared" si="62"/>
        <v>-0.31632653061224492</v>
      </c>
      <c r="J146" s="162">
        <f t="shared" si="61"/>
        <v>-341</v>
      </c>
      <c r="K146" s="164">
        <f t="shared" si="60"/>
        <v>7.1219840282018968E-4</v>
      </c>
    </row>
    <row r="147" spans="2:11" x14ac:dyDescent="0.25">
      <c r="B147" s="167" t="s">
        <v>145</v>
      </c>
      <c r="C147" s="168">
        <f t="shared" ref="C147" si="63">C139-SUM(C140:C146)</f>
        <v>10057</v>
      </c>
      <c r="D147" s="168">
        <f t="shared" ref="D147:H147" si="64">D139-SUM(D140:D146)</f>
        <v>2681</v>
      </c>
      <c r="E147" s="168">
        <f t="shared" si="64"/>
        <v>15059</v>
      </c>
      <c r="F147" s="168">
        <f t="shared" si="64"/>
        <v>17091</v>
      </c>
      <c r="G147" s="168">
        <f t="shared" si="64"/>
        <v>18420</v>
      </c>
      <c r="H147" s="168">
        <f t="shared" si="64"/>
        <v>17903</v>
      </c>
      <c r="I147" s="179">
        <f t="shared" si="62"/>
        <v>-2.8067318132464658E-2</v>
      </c>
      <c r="J147" s="167">
        <f>H147-G147</f>
        <v>-517</v>
      </c>
      <c r="K147" s="169">
        <f t="shared" si="60"/>
        <v>1.7300526466336303E-2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65">C150+C153</f>
        <v>22394</v>
      </c>
      <c r="D149" s="175">
        <f t="shared" si="65"/>
        <v>8105</v>
      </c>
      <c r="E149" s="175">
        <f t="shared" si="65"/>
        <v>25858</v>
      </c>
      <c r="F149" s="175">
        <f t="shared" si="65"/>
        <v>27913</v>
      </c>
      <c r="G149" s="175">
        <f t="shared" si="65"/>
        <v>31071</v>
      </c>
      <c r="H149" s="175">
        <f t="shared" si="65"/>
        <v>28951</v>
      </c>
      <c r="I149" s="176">
        <f>IFERROR(H149/G149-1,"-")</f>
        <v>-6.8230826172315018E-2</v>
      </c>
      <c r="J149" s="175">
        <f>H149-G149</f>
        <v>-2120</v>
      </c>
      <c r="K149" s="176">
        <f t="shared" ref="K149:K161" si="66">H149/H$9</f>
        <v>2.7976738073334208E-2</v>
      </c>
    </row>
    <row r="150" spans="2:11" x14ac:dyDescent="0.25">
      <c r="B150" s="158" t="s">
        <v>97</v>
      </c>
      <c r="C150" s="159">
        <v>7858</v>
      </c>
      <c r="D150" s="159">
        <v>5395</v>
      </c>
      <c r="E150" s="159">
        <v>12185</v>
      </c>
      <c r="F150" s="159">
        <v>12020</v>
      </c>
      <c r="G150" s="159">
        <v>11769</v>
      </c>
      <c r="H150" s="159">
        <v>9728</v>
      </c>
      <c r="I150" s="177">
        <f>IFERROR(H150/G150-1,"-")</f>
        <v>-0.17342170107910615</v>
      </c>
      <c r="J150" s="158">
        <f t="shared" ref="J150:J160" si="67">H150-G150</f>
        <v>-2041</v>
      </c>
      <c r="K150" s="160">
        <f t="shared" si="66"/>
        <v>9.4006323780662215E-3</v>
      </c>
    </row>
    <row r="151" spans="2:11" x14ac:dyDescent="0.25">
      <c r="B151" s="162" t="s">
        <v>103</v>
      </c>
      <c r="C151" s="163">
        <v>3860</v>
      </c>
      <c r="D151" s="163">
        <v>4882</v>
      </c>
      <c r="E151" s="163">
        <v>8725</v>
      </c>
      <c r="F151" s="163">
        <v>8348</v>
      </c>
      <c r="G151" s="163">
        <v>8989</v>
      </c>
      <c r="H151" s="163">
        <v>6679</v>
      </c>
      <c r="I151" s="178">
        <f>IFERROR(H151/G151-1,"-")</f>
        <v>-0.25698075425520084</v>
      </c>
      <c r="J151" s="162">
        <f t="shared" si="67"/>
        <v>-2310</v>
      </c>
      <c r="K151" s="164">
        <f t="shared" si="66"/>
        <v>6.454237628814175E-3</v>
      </c>
    </row>
    <row r="152" spans="2:11" x14ac:dyDescent="0.25">
      <c r="B152" s="162" t="s">
        <v>100</v>
      </c>
      <c r="C152" s="163">
        <v>3998</v>
      </c>
      <c r="D152" s="163">
        <v>513</v>
      </c>
      <c r="E152" s="163">
        <v>3460</v>
      </c>
      <c r="F152" s="163">
        <v>3672</v>
      </c>
      <c r="G152" s="163">
        <v>2780</v>
      </c>
      <c r="H152" s="163">
        <v>3049</v>
      </c>
      <c r="I152" s="178">
        <f>IFERROR(H152/G152-1,"-")</f>
        <v>9.676258992805753E-2</v>
      </c>
      <c r="J152" s="162">
        <f t="shared" si="67"/>
        <v>269</v>
      </c>
      <c r="K152" s="164">
        <f t="shared" si="66"/>
        <v>2.9463947492520469E-3</v>
      </c>
    </row>
    <row r="153" spans="2:11" x14ac:dyDescent="0.25">
      <c r="B153" s="158" t="s">
        <v>107</v>
      </c>
      <c r="C153" s="159">
        <v>14536</v>
      </c>
      <c r="D153" s="159">
        <v>2710</v>
      </c>
      <c r="E153" s="159">
        <v>13673</v>
      </c>
      <c r="F153" s="159">
        <v>15893</v>
      </c>
      <c r="G153" s="159">
        <v>19302</v>
      </c>
      <c r="H153" s="159">
        <v>19223</v>
      </c>
      <c r="I153" s="177">
        <f>IFERROR(H153/G153-1,"-")</f>
        <v>-4.0928401201948406E-3</v>
      </c>
      <c r="J153" s="158">
        <f t="shared" si="67"/>
        <v>-79</v>
      </c>
      <c r="K153" s="160">
        <f t="shared" si="66"/>
        <v>1.8576105695267988E-2</v>
      </c>
    </row>
    <row r="154" spans="2:11" x14ac:dyDescent="0.25">
      <c r="B154" s="162" t="s">
        <v>110</v>
      </c>
      <c r="C154" s="163">
        <v>4906</v>
      </c>
      <c r="D154" s="163">
        <v>94</v>
      </c>
      <c r="E154" s="163">
        <v>4818</v>
      </c>
      <c r="F154" s="163">
        <v>5250</v>
      </c>
      <c r="G154" s="163">
        <v>6127</v>
      </c>
      <c r="H154" s="163">
        <v>4750</v>
      </c>
      <c r="I154" s="178">
        <f t="shared" ref="I154:I161" si="68">IFERROR(H154/G154-1,"-")</f>
        <v>-0.22474294108046355</v>
      </c>
      <c r="J154" s="162">
        <f t="shared" si="67"/>
        <v>-1377</v>
      </c>
      <c r="K154" s="164">
        <f t="shared" si="66"/>
        <v>4.5901525283526473E-3</v>
      </c>
    </row>
    <row r="155" spans="2:11" x14ac:dyDescent="0.25">
      <c r="B155" s="162" t="s">
        <v>113</v>
      </c>
      <c r="C155" s="163">
        <v>3835</v>
      </c>
      <c r="D155" s="163">
        <v>591</v>
      </c>
      <c r="E155" s="163">
        <v>3020</v>
      </c>
      <c r="F155" s="163">
        <v>3326</v>
      </c>
      <c r="G155" s="163">
        <v>3636</v>
      </c>
      <c r="H155" s="163">
        <v>3450</v>
      </c>
      <c r="I155" s="178">
        <f t="shared" si="68"/>
        <v>-5.1155115511551164E-2</v>
      </c>
      <c r="J155" s="162">
        <f t="shared" si="67"/>
        <v>-186</v>
      </c>
      <c r="K155" s="164">
        <f t="shared" si="66"/>
        <v>3.3339002574350809E-3</v>
      </c>
    </row>
    <row r="156" spans="2:11" x14ac:dyDescent="0.25">
      <c r="B156" s="162" t="s">
        <v>116</v>
      </c>
      <c r="C156" s="163">
        <v>1701</v>
      </c>
      <c r="D156" s="163">
        <v>689</v>
      </c>
      <c r="E156" s="163">
        <v>1507</v>
      </c>
      <c r="F156" s="163">
        <v>2122</v>
      </c>
      <c r="G156" s="163">
        <v>2733</v>
      </c>
      <c r="H156" s="163">
        <v>4068</v>
      </c>
      <c r="I156" s="178">
        <f t="shared" si="68"/>
        <v>0.48847420417124043</v>
      </c>
      <c r="J156" s="162">
        <f t="shared" si="67"/>
        <v>1335</v>
      </c>
      <c r="K156" s="164">
        <f t="shared" si="66"/>
        <v>3.9311032600712779E-3</v>
      </c>
    </row>
    <row r="157" spans="2:11" x14ac:dyDescent="0.25">
      <c r="B157" s="162" t="s">
        <v>123</v>
      </c>
      <c r="C157" s="163">
        <v>495</v>
      </c>
      <c r="D157" s="163">
        <v>89</v>
      </c>
      <c r="E157" s="163">
        <v>444</v>
      </c>
      <c r="F157" s="163">
        <v>541</v>
      </c>
      <c r="G157" s="163">
        <v>749</v>
      </c>
      <c r="H157" s="163">
        <v>818</v>
      </c>
      <c r="I157" s="178">
        <f t="shared" si="68"/>
        <v>9.2122830440587444E-2</v>
      </c>
      <c r="J157" s="162">
        <f t="shared" si="67"/>
        <v>69</v>
      </c>
      <c r="K157" s="164">
        <f t="shared" si="66"/>
        <v>7.9047258277736116E-4</v>
      </c>
    </row>
    <row r="158" spans="2:11" x14ac:dyDescent="0.25">
      <c r="B158" s="162" t="s">
        <v>119</v>
      </c>
      <c r="C158" s="163">
        <v>507</v>
      </c>
      <c r="D158" s="163">
        <v>100</v>
      </c>
      <c r="E158" s="163">
        <v>575</v>
      </c>
      <c r="F158" s="163">
        <v>734</v>
      </c>
      <c r="G158" s="163">
        <v>841</v>
      </c>
      <c r="H158" s="163">
        <v>815</v>
      </c>
      <c r="I158" s="178">
        <f t="shared" si="68"/>
        <v>-3.0915576694411362E-2</v>
      </c>
      <c r="J158" s="162">
        <f t="shared" si="67"/>
        <v>-26</v>
      </c>
      <c r="K158" s="164">
        <f t="shared" si="66"/>
        <v>7.8757353907524372E-4</v>
      </c>
    </row>
    <row r="159" spans="2:11" x14ac:dyDescent="0.25">
      <c r="B159" s="162" t="s">
        <v>128</v>
      </c>
      <c r="C159" s="163">
        <v>209</v>
      </c>
      <c r="D159" s="163">
        <v>16</v>
      </c>
      <c r="E159" s="163">
        <v>204</v>
      </c>
      <c r="F159" s="163">
        <v>209</v>
      </c>
      <c r="G159" s="163">
        <v>237</v>
      </c>
      <c r="H159" s="163">
        <v>166</v>
      </c>
      <c r="I159" s="178">
        <f t="shared" si="68"/>
        <v>-0.29957805907172996</v>
      </c>
      <c r="J159" s="162">
        <f t="shared" si="67"/>
        <v>-71</v>
      </c>
      <c r="K159" s="164">
        <f t="shared" si="66"/>
        <v>1.6041375151716622E-4</v>
      </c>
    </row>
    <row r="160" spans="2:11" x14ac:dyDescent="0.25">
      <c r="B160" s="162" t="s">
        <v>131</v>
      </c>
      <c r="C160" s="163">
        <v>277</v>
      </c>
      <c r="D160" s="163">
        <v>26</v>
      </c>
      <c r="E160" s="163">
        <v>324</v>
      </c>
      <c r="F160" s="163">
        <v>443</v>
      </c>
      <c r="G160" s="163">
        <v>358</v>
      </c>
      <c r="H160" s="163">
        <v>226</v>
      </c>
      <c r="I160" s="178">
        <f t="shared" si="68"/>
        <v>-0.36871508379888274</v>
      </c>
      <c r="J160" s="162">
        <f t="shared" si="67"/>
        <v>-132</v>
      </c>
      <c r="K160" s="164">
        <f t="shared" si="66"/>
        <v>2.1839462555951544E-4</v>
      </c>
    </row>
    <row r="161" spans="2:11" x14ac:dyDescent="0.25">
      <c r="B161" s="167" t="s">
        <v>145</v>
      </c>
      <c r="C161" s="168">
        <f t="shared" ref="C161" si="69">C153-SUM(C154:C160)</f>
        <v>2606</v>
      </c>
      <c r="D161" s="168">
        <f t="shared" ref="D161:H161" si="70">D153-SUM(D154:D160)</f>
        <v>1105</v>
      </c>
      <c r="E161" s="168">
        <f t="shared" si="70"/>
        <v>2781</v>
      </c>
      <c r="F161" s="168">
        <f t="shared" si="70"/>
        <v>3268</v>
      </c>
      <c r="G161" s="168">
        <f t="shared" si="70"/>
        <v>4621</v>
      </c>
      <c r="H161" s="168">
        <f t="shared" si="70"/>
        <v>4930</v>
      </c>
      <c r="I161" s="179">
        <f t="shared" si="68"/>
        <v>6.6868643150833185E-2</v>
      </c>
      <c r="J161" s="167">
        <f>H161-G161</f>
        <v>309</v>
      </c>
      <c r="K161" s="169">
        <f t="shared" si="66"/>
        <v>4.764095150479695E-3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51D0E-9910-4389-A7D0-13B5F5623C3B}">
  <sheetPr>
    <tabColor theme="7" tint="0.79998168889431442"/>
    <pageSetUpPr fitToPage="1"/>
  </sheetPr>
  <dimension ref="A1:W163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2"/>
      <c r="D4" s="272"/>
      <c r="E4" s="272"/>
      <c r="F4" s="272"/>
      <c r="G4" s="272"/>
      <c r="H4" s="272"/>
      <c r="I4" s="272"/>
      <c r="J4" s="143"/>
      <c r="K4" s="143"/>
      <c r="N4" s="142" t="s">
        <v>268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N6" s="144"/>
      <c r="O6" s="302" t="s">
        <v>43</v>
      </c>
      <c r="P6" s="303"/>
      <c r="Q6" s="303"/>
      <c r="R6" s="303"/>
      <c r="S6" s="303"/>
      <c r="T6" s="303"/>
      <c r="U6" s="303"/>
      <c r="V6" s="303"/>
      <c r="W6" s="303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52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222725</v>
      </c>
      <c r="D9" s="175">
        <f t="shared" si="0"/>
        <v>41463</v>
      </c>
      <c r="E9" s="175">
        <f t="shared" si="0"/>
        <v>209680</v>
      </c>
      <c r="F9" s="175">
        <f t="shared" si="0"/>
        <v>261630</v>
      </c>
      <c r="G9" s="175">
        <f t="shared" si="0"/>
        <v>291629</v>
      </c>
      <c r="H9" s="175">
        <f t="shared" si="0"/>
        <v>290170</v>
      </c>
      <c r="I9" s="176">
        <f>IFERROR(H9/G9-1,"-")</f>
        <v>-5.002931807193356E-3</v>
      </c>
      <c r="J9" s="175">
        <f t="shared" ref="J9:J21" si="1">H9-G9</f>
        <v>-1459</v>
      </c>
      <c r="K9" s="176">
        <f t="shared" ref="K9:K21" si="2">H9/H$9</f>
        <v>1</v>
      </c>
      <c r="N9" s="155" t="s">
        <v>68</v>
      </c>
      <c r="O9" s="175">
        <f t="shared" ref="O9:T9" si="3">O10+O13</f>
        <v>13012</v>
      </c>
      <c r="P9" s="175">
        <f t="shared" si="3"/>
        <v>1979</v>
      </c>
      <c r="Q9" s="175">
        <f t="shared" si="3"/>
        <v>11825</v>
      </c>
      <c r="R9" s="175">
        <f t="shared" si="3"/>
        <v>12501</v>
      </c>
      <c r="S9" s="175">
        <f t="shared" si="3"/>
        <v>13339</v>
      </c>
      <c r="T9" s="175">
        <f t="shared" si="3"/>
        <v>13074</v>
      </c>
      <c r="U9" s="176">
        <f>IFERROR(T9/S9-1,"-")</f>
        <v>-1.9866556713396766E-2</v>
      </c>
      <c r="V9" s="175">
        <f>T9-S9</f>
        <v>-265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17411</v>
      </c>
      <c r="D10" s="159">
        <v>14582</v>
      </c>
      <c r="E10" s="159">
        <v>16959</v>
      </c>
      <c r="F10" s="159">
        <v>18520</v>
      </c>
      <c r="G10" s="159">
        <v>22342</v>
      </c>
      <c r="H10" s="159">
        <v>20170</v>
      </c>
      <c r="I10" s="177">
        <f>IFERROR(H10/G10-1,"-")</f>
        <v>-9.7216005729120036E-2</v>
      </c>
      <c r="J10" s="158">
        <f t="shared" si="1"/>
        <v>-2172</v>
      </c>
      <c r="K10" s="160">
        <f t="shared" si="2"/>
        <v>6.9510976324223733E-2</v>
      </c>
      <c r="N10" s="158" t="s">
        <v>97</v>
      </c>
      <c r="O10" s="159">
        <v>742</v>
      </c>
      <c r="P10" s="159">
        <v>670</v>
      </c>
      <c r="Q10" s="159">
        <v>575</v>
      </c>
      <c r="R10" s="159">
        <v>972</v>
      </c>
      <c r="S10" s="159">
        <v>980</v>
      </c>
      <c r="T10" s="159">
        <v>549</v>
      </c>
      <c r="U10" s="177">
        <f>IFERROR(T10/S10-1,"-")</f>
        <v>-0.43979591836734699</v>
      </c>
      <c r="V10" s="158">
        <f t="shared" ref="V10:V20" si="5">T10-S10</f>
        <v>-431</v>
      </c>
      <c r="W10" s="160">
        <f t="shared" si="4"/>
        <v>4.1991739329967873E-2</v>
      </c>
    </row>
    <row r="11" spans="1:23" x14ac:dyDescent="0.25">
      <c r="A11" s="161" t="s">
        <v>100</v>
      </c>
      <c r="B11" s="162" t="s">
        <v>103</v>
      </c>
      <c r="C11" s="163">
        <v>10079</v>
      </c>
      <c r="D11" s="163">
        <v>12263</v>
      </c>
      <c r="E11" s="163">
        <v>9358</v>
      </c>
      <c r="F11" s="163">
        <v>9000</v>
      </c>
      <c r="G11" s="163">
        <v>10660</v>
      </c>
      <c r="H11" s="163">
        <v>7071</v>
      </c>
      <c r="I11" s="178">
        <f>IFERROR(H11/G11-1,"-")</f>
        <v>-0.33667917448405249</v>
      </c>
      <c r="J11" s="162">
        <f t="shared" si="1"/>
        <v>-3589</v>
      </c>
      <c r="K11" s="164">
        <f t="shared" si="2"/>
        <v>2.4368473653375609E-2</v>
      </c>
      <c r="N11" s="162" t="s">
        <v>103</v>
      </c>
      <c r="O11" s="163">
        <v>617</v>
      </c>
      <c r="P11" s="163">
        <v>541</v>
      </c>
      <c r="Q11" s="163">
        <v>285</v>
      </c>
      <c r="R11" s="163">
        <v>392</v>
      </c>
      <c r="S11" s="163">
        <v>655</v>
      </c>
      <c r="T11" s="163">
        <v>175</v>
      </c>
      <c r="U11" s="178">
        <f>IFERROR(T11/S11-1,"-")</f>
        <v>-0.73282442748091603</v>
      </c>
      <c r="V11" s="162">
        <f t="shared" si="5"/>
        <v>-480</v>
      </c>
      <c r="W11" s="164">
        <f>T11/T$9</f>
        <v>1.3385344959461526E-2</v>
      </c>
    </row>
    <row r="12" spans="1:23" x14ac:dyDescent="0.25">
      <c r="A12" s="1"/>
      <c r="B12" s="162" t="s">
        <v>100</v>
      </c>
      <c r="C12" s="163">
        <v>7332</v>
      </c>
      <c r="D12" s="163">
        <v>2319</v>
      </c>
      <c r="E12" s="163">
        <v>7601</v>
      </c>
      <c r="F12" s="163">
        <v>9520</v>
      </c>
      <c r="G12" s="163">
        <v>11682</v>
      </c>
      <c r="H12" s="163">
        <v>13099</v>
      </c>
      <c r="I12" s="178">
        <f>IFERROR(H12/G12-1,"-")</f>
        <v>0.12129772299263819</v>
      </c>
      <c r="J12" s="162">
        <f t="shared" si="1"/>
        <v>1417</v>
      </c>
      <c r="K12" s="164">
        <f t="shared" si="2"/>
        <v>4.5142502670848121E-2</v>
      </c>
      <c r="N12" s="162" t="s">
        <v>100</v>
      </c>
      <c r="O12" s="163">
        <v>125</v>
      </c>
      <c r="P12" s="163">
        <v>129</v>
      </c>
      <c r="Q12" s="163">
        <v>290</v>
      </c>
      <c r="R12" s="163">
        <v>580</v>
      </c>
      <c r="S12" s="163">
        <v>325</v>
      </c>
      <c r="T12" s="163">
        <v>374</v>
      </c>
      <c r="U12" s="178">
        <f>IFERROR(T12/S12-1,"-")</f>
        <v>0.15076923076923077</v>
      </c>
      <c r="V12" s="162">
        <f t="shared" si="5"/>
        <v>49</v>
      </c>
      <c r="W12" s="164">
        <f t="shared" si="4"/>
        <v>2.8606394370506348E-2</v>
      </c>
    </row>
    <row r="13" spans="1:23" s="56" customFormat="1" x14ac:dyDescent="0.25">
      <c r="B13" s="158" t="s">
        <v>107</v>
      </c>
      <c r="C13" s="159">
        <v>205314</v>
      </c>
      <c r="D13" s="159">
        <v>26881</v>
      </c>
      <c r="E13" s="159">
        <v>192721</v>
      </c>
      <c r="F13" s="159">
        <v>243110</v>
      </c>
      <c r="G13" s="159">
        <v>269287</v>
      </c>
      <c r="H13" s="159">
        <v>270000</v>
      </c>
      <c r="I13" s="177">
        <f>IFERROR(H13/G13-1,"-")</f>
        <v>2.6477327163956232E-3</v>
      </c>
      <c r="J13" s="158">
        <f t="shared" si="1"/>
        <v>713</v>
      </c>
      <c r="K13" s="160">
        <f t="shared" si="2"/>
        <v>0.93048902367577624</v>
      </c>
      <c r="N13" s="158" t="s">
        <v>107</v>
      </c>
      <c r="O13" s="159">
        <v>12270</v>
      </c>
      <c r="P13" s="159">
        <v>1309</v>
      </c>
      <c r="Q13" s="159">
        <v>11250</v>
      </c>
      <c r="R13" s="159">
        <v>11529</v>
      </c>
      <c r="S13" s="159">
        <v>12359</v>
      </c>
      <c r="T13" s="159">
        <v>12525</v>
      </c>
      <c r="U13" s="177">
        <f>IFERROR(T13/S13-1,"-")</f>
        <v>1.3431507403511622E-2</v>
      </c>
      <c r="V13" s="158">
        <f t="shared" si="5"/>
        <v>166</v>
      </c>
      <c r="W13" s="160">
        <f t="shared" si="4"/>
        <v>0.95800826067003209</v>
      </c>
    </row>
    <row r="14" spans="1:23" s="56" customFormat="1" x14ac:dyDescent="0.25">
      <c r="B14" s="162" t="s">
        <v>110</v>
      </c>
      <c r="C14" s="163">
        <v>88139</v>
      </c>
      <c r="D14" s="163">
        <v>1611</v>
      </c>
      <c r="E14" s="163">
        <v>72709</v>
      </c>
      <c r="F14" s="163">
        <v>105939</v>
      </c>
      <c r="G14" s="163">
        <v>118573</v>
      </c>
      <c r="H14" s="163">
        <v>122181</v>
      </c>
      <c r="I14" s="178">
        <f t="shared" ref="I14:I21" si="6">IFERROR(H14/G14-1,"-")</f>
        <v>3.0428512393209317E-2</v>
      </c>
      <c r="J14" s="162">
        <f t="shared" si="1"/>
        <v>3608</v>
      </c>
      <c r="K14" s="164">
        <f t="shared" si="2"/>
        <v>0.42106696074714822</v>
      </c>
      <c r="N14" s="162" t="s">
        <v>110</v>
      </c>
      <c r="O14" s="163">
        <v>6096</v>
      </c>
      <c r="P14" s="163">
        <v>61</v>
      </c>
      <c r="Q14" s="163">
        <v>3923</v>
      </c>
      <c r="R14" s="163">
        <v>4478</v>
      </c>
      <c r="S14" s="163">
        <v>5438</v>
      </c>
      <c r="T14" s="163">
        <v>5097</v>
      </c>
      <c r="U14" s="178">
        <f t="shared" ref="U14:U21" si="7">IFERROR(T14/S14-1,"-")</f>
        <v>-6.2706877528503124E-2</v>
      </c>
      <c r="V14" s="162">
        <f t="shared" si="5"/>
        <v>-341</v>
      </c>
      <c r="W14" s="164">
        <f t="shared" si="4"/>
        <v>0.38985773290500231</v>
      </c>
    </row>
    <row r="15" spans="1:23" x14ac:dyDescent="0.25">
      <c r="A15" s="1"/>
      <c r="B15" s="162" t="s">
        <v>113</v>
      </c>
      <c r="C15" s="163">
        <v>14632</v>
      </c>
      <c r="D15" s="163">
        <v>2736</v>
      </c>
      <c r="E15" s="163">
        <v>12098</v>
      </c>
      <c r="F15" s="163">
        <v>14376</v>
      </c>
      <c r="G15" s="163">
        <v>16990</v>
      </c>
      <c r="H15" s="163">
        <v>16809</v>
      </c>
      <c r="I15" s="178">
        <f t="shared" si="6"/>
        <v>-1.0653325485579734E-2</v>
      </c>
      <c r="J15" s="162">
        <f t="shared" si="1"/>
        <v>-181</v>
      </c>
      <c r="K15" s="164">
        <f t="shared" si="2"/>
        <v>5.7928111107281938E-2</v>
      </c>
      <c r="N15" s="162" t="s">
        <v>113</v>
      </c>
      <c r="O15" s="163">
        <v>664</v>
      </c>
      <c r="P15" s="163">
        <v>102</v>
      </c>
      <c r="Q15" s="163">
        <v>1121</v>
      </c>
      <c r="R15" s="163">
        <v>837</v>
      </c>
      <c r="S15" s="163">
        <v>968</v>
      </c>
      <c r="T15" s="163">
        <v>767</v>
      </c>
      <c r="U15" s="178">
        <f t="shared" si="7"/>
        <v>-0.2076446280991735</v>
      </c>
      <c r="V15" s="162">
        <f t="shared" si="5"/>
        <v>-201</v>
      </c>
      <c r="W15" s="164">
        <f t="shared" si="4"/>
        <v>5.8666054765182808E-2</v>
      </c>
    </row>
    <row r="16" spans="1:23" x14ac:dyDescent="0.25">
      <c r="A16" s="1"/>
      <c r="B16" s="162" t="s">
        <v>116</v>
      </c>
      <c r="C16" s="163">
        <v>5438</v>
      </c>
      <c r="D16" s="163">
        <v>4253</v>
      </c>
      <c r="E16" s="163">
        <v>7924</v>
      </c>
      <c r="F16" s="163">
        <v>9292</v>
      </c>
      <c r="G16" s="163">
        <v>11655</v>
      </c>
      <c r="H16" s="163">
        <v>9515</v>
      </c>
      <c r="I16" s="178">
        <f t="shared" si="6"/>
        <v>-0.18361218361218357</v>
      </c>
      <c r="J16" s="162">
        <f t="shared" si="1"/>
        <v>-2140</v>
      </c>
      <c r="K16" s="164">
        <f t="shared" si="2"/>
        <v>3.2791122445463006E-2</v>
      </c>
      <c r="N16" s="162" t="s">
        <v>116</v>
      </c>
      <c r="O16" s="163">
        <v>466</v>
      </c>
      <c r="P16" s="163">
        <v>368</v>
      </c>
      <c r="Q16" s="163">
        <v>1055</v>
      </c>
      <c r="R16" s="163">
        <v>869</v>
      </c>
      <c r="S16" s="163">
        <v>769</v>
      </c>
      <c r="T16" s="163">
        <v>921</v>
      </c>
      <c r="U16" s="178">
        <f t="shared" si="7"/>
        <v>0.19765929778933677</v>
      </c>
      <c r="V16" s="162">
        <f t="shared" si="5"/>
        <v>152</v>
      </c>
      <c r="W16" s="164">
        <f t="shared" si="4"/>
        <v>7.0445158329508956E-2</v>
      </c>
    </row>
    <row r="17" spans="1:23" x14ac:dyDescent="0.25">
      <c r="A17" s="1"/>
      <c r="B17" s="162" t="s">
        <v>123</v>
      </c>
      <c r="C17" s="163">
        <v>8166</v>
      </c>
      <c r="D17" s="163">
        <v>647</v>
      </c>
      <c r="E17" s="163">
        <v>11616</v>
      </c>
      <c r="F17" s="163">
        <v>9885</v>
      </c>
      <c r="G17" s="163">
        <v>10460</v>
      </c>
      <c r="H17" s="163">
        <v>10898</v>
      </c>
      <c r="I17" s="178">
        <f t="shared" si="6"/>
        <v>4.1873804971319206E-2</v>
      </c>
      <c r="J17" s="162">
        <f t="shared" si="1"/>
        <v>438</v>
      </c>
      <c r="K17" s="164">
        <f t="shared" si="2"/>
        <v>3.7557294000068922E-2</v>
      </c>
      <c r="N17" s="162" t="s">
        <v>123</v>
      </c>
      <c r="O17" s="163">
        <v>359</v>
      </c>
      <c r="P17" s="163">
        <v>17</v>
      </c>
      <c r="Q17" s="163">
        <v>497</v>
      </c>
      <c r="R17" s="163">
        <v>354</v>
      </c>
      <c r="S17" s="163">
        <v>313</v>
      </c>
      <c r="T17" s="163">
        <v>416</v>
      </c>
      <c r="U17" s="178">
        <f t="shared" si="7"/>
        <v>0.32907348242811496</v>
      </c>
      <c r="V17" s="162">
        <f t="shared" si="5"/>
        <v>103</v>
      </c>
      <c r="W17" s="164">
        <f t="shared" si="4"/>
        <v>3.1818877160777116E-2</v>
      </c>
    </row>
    <row r="18" spans="1:23" x14ac:dyDescent="0.25">
      <c r="A18" s="1"/>
      <c r="B18" s="162" t="s">
        <v>119</v>
      </c>
      <c r="C18" s="163">
        <v>3282</v>
      </c>
      <c r="D18" s="163">
        <v>645</v>
      </c>
      <c r="E18" s="163">
        <v>3759</v>
      </c>
      <c r="F18" s="163">
        <v>4029</v>
      </c>
      <c r="G18" s="163">
        <v>5132</v>
      </c>
      <c r="H18" s="163">
        <v>4222</v>
      </c>
      <c r="I18" s="178">
        <f t="shared" si="6"/>
        <v>-0.1773187840997662</v>
      </c>
      <c r="J18" s="162">
        <f t="shared" si="1"/>
        <v>-910</v>
      </c>
      <c r="K18" s="164">
        <f t="shared" si="2"/>
        <v>1.4550091325774546E-2</v>
      </c>
      <c r="N18" s="162" t="s">
        <v>119</v>
      </c>
      <c r="O18" s="163">
        <v>190</v>
      </c>
      <c r="P18" s="163">
        <v>11</v>
      </c>
      <c r="Q18" s="163">
        <v>298</v>
      </c>
      <c r="R18" s="163">
        <v>224</v>
      </c>
      <c r="S18" s="163">
        <v>253</v>
      </c>
      <c r="T18" s="163">
        <v>251</v>
      </c>
      <c r="U18" s="178">
        <f t="shared" si="7"/>
        <v>-7.905138339920903E-3</v>
      </c>
      <c r="V18" s="162">
        <f t="shared" si="5"/>
        <v>-2</v>
      </c>
      <c r="W18" s="164">
        <f t="shared" si="4"/>
        <v>1.9198409056141962E-2</v>
      </c>
    </row>
    <row r="19" spans="1:23" x14ac:dyDescent="0.25">
      <c r="A19" s="161" t="s">
        <v>144</v>
      </c>
      <c r="B19" s="162" t="s">
        <v>128</v>
      </c>
      <c r="C19" s="163">
        <v>10352</v>
      </c>
      <c r="D19" s="163">
        <v>131</v>
      </c>
      <c r="E19" s="163">
        <v>9294</v>
      </c>
      <c r="F19" s="163">
        <v>11342</v>
      </c>
      <c r="G19" s="163">
        <v>10732</v>
      </c>
      <c r="H19" s="163">
        <v>10104</v>
      </c>
      <c r="I19" s="178">
        <f t="shared" si="6"/>
        <v>-5.8516585911293273E-2</v>
      </c>
      <c r="J19" s="162">
        <f t="shared" si="1"/>
        <v>-628</v>
      </c>
      <c r="K19" s="164">
        <f t="shared" si="2"/>
        <v>3.4820967019333494E-2</v>
      </c>
      <c r="N19" s="162" t="s">
        <v>128</v>
      </c>
      <c r="O19" s="163">
        <v>380</v>
      </c>
      <c r="P19" s="163">
        <v>15</v>
      </c>
      <c r="Q19" s="163">
        <v>180</v>
      </c>
      <c r="R19" s="163">
        <v>270</v>
      </c>
      <c r="S19" s="163">
        <v>174</v>
      </c>
      <c r="T19" s="163">
        <v>224</v>
      </c>
      <c r="U19" s="178">
        <f t="shared" si="7"/>
        <v>0.28735632183908044</v>
      </c>
      <c r="V19" s="162">
        <f t="shared" si="5"/>
        <v>50</v>
      </c>
      <c r="W19" s="164">
        <f t="shared" si="4"/>
        <v>1.7133241548110755E-2</v>
      </c>
    </row>
    <row r="20" spans="1:23" x14ac:dyDescent="0.25">
      <c r="A20" s="166" t="s">
        <v>145</v>
      </c>
      <c r="B20" s="162" t="s">
        <v>131</v>
      </c>
      <c r="C20" s="163">
        <v>16006</v>
      </c>
      <c r="D20" s="163">
        <v>1034</v>
      </c>
      <c r="E20" s="163">
        <v>8605</v>
      </c>
      <c r="F20" s="163">
        <v>11634</v>
      </c>
      <c r="G20" s="163">
        <v>14649</v>
      </c>
      <c r="H20" s="163">
        <v>10247</v>
      </c>
      <c r="I20" s="178">
        <f t="shared" si="6"/>
        <v>-0.30049832753088945</v>
      </c>
      <c r="J20" s="162">
        <f t="shared" si="1"/>
        <v>-4402</v>
      </c>
      <c r="K20" s="164">
        <f t="shared" si="2"/>
        <v>3.531378157631733E-2</v>
      </c>
      <c r="N20" s="162" t="s">
        <v>131</v>
      </c>
      <c r="O20" s="163">
        <v>656</v>
      </c>
      <c r="P20" s="163">
        <v>4</v>
      </c>
      <c r="Q20" s="163">
        <v>109</v>
      </c>
      <c r="R20" s="163">
        <v>210</v>
      </c>
      <c r="S20" s="163">
        <v>266</v>
      </c>
      <c r="T20" s="163">
        <v>224</v>
      </c>
      <c r="U20" s="178">
        <f t="shared" si="7"/>
        <v>-0.15789473684210531</v>
      </c>
      <c r="V20" s="162">
        <f t="shared" si="5"/>
        <v>-42</v>
      </c>
      <c r="W20" s="164">
        <f t="shared" si="4"/>
        <v>1.7133241548110755E-2</v>
      </c>
    </row>
    <row r="21" spans="1:23" x14ac:dyDescent="0.25">
      <c r="B21" s="167" t="s">
        <v>145</v>
      </c>
      <c r="C21" s="168">
        <f t="shared" ref="C21" si="8">C13-SUM(C14:C20)</f>
        <v>59299</v>
      </c>
      <c r="D21" s="168">
        <f t="shared" ref="D21:H21" si="9">D13-SUM(D14:D20)</f>
        <v>15824</v>
      </c>
      <c r="E21" s="168">
        <f t="shared" si="9"/>
        <v>66716</v>
      </c>
      <c r="F21" s="168">
        <f t="shared" si="9"/>
        <v>76613</v>
      </c>
      <c r="G21" s="168">
        <f t="shared" si="9"/>
        <v>81096</v>
      </c>
      <c r="H21" s="168">
        <f t="shared" si="9"/>
        <v>86024</v>
      </c>
      <c r="I21" s="179">
        <f t="shared" si="6"/>
        <v>6.0767485449344072E-2</v>
      </c>
      <c r="J21" s="167">
        <f t="shared" si="1"/>
        <v>4928</v>
      </c>
      <c r="K21" s="169">
        <f t="shared" si="2"/>
        <v>0.2964606954543888</v>
      </c>
      <c r="N21" s="167" t="s">
        <v>145</v>
      </c>
      <c r="O21" s="168">
        <f t="shared" ref="O21:T21" si="10">O13-SUM(O14:O20)</f>
        <v>3459</v>
      </c>
      <c r="P21" s="168">
        <f t="shared" si="10"/>
        <v>731</v>
      </c>
      <c r="Q21" s="168">
        <f t="shared" si="10"/>
        <v>4067</v>
      </c>
      <c r="R21" s="168">
        <f t="shared" si="10"/>
        <v>4287</v>
      </c>
      <c r="S21" s="168">
        <f t="shared" si="10"/>
        <v>4178</v>
      </c>
      <c r="T21" s="168">
        <f t="shared" si="10"/>
        <v>4625</v>
      </c>
      <c r="U21" s="179">
        <f t="shared" si="7"/>
        <v>0.10698898994734329</v>
      </c>
      <c r="V21" s="167">
        <f>T21-S21</f>
        <v>447</v>
      </c>
      <c r="W21" s="169">
        <f t="shared" si="4"/>
        <v>0.3537555453571975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64346</v>
      </c>
      <c r="D23" s="175">
        <f t="shared" si="11"/>
        <v>12024</v>
      </c>
      <c r="E23" s="175">
        <f t="shared" si="11"/>
        <v>47910</v>
      </c>
      <c r="F23" s="175">
        <f t="shared" si="11"/>
        <v>79513</v>
      </c>
      <c r="G23" s="175">
        <f t="shared" si="11"/>
        <v>92328</v>
      </c>
      <c r="H23" s="175">
        <f t="shared" si="11"/>
        <v>89862</v>
      </c>
      <c r="I23" s="176">
        <f>IFERROR(H23/G23-1,"-")</f>
        <v>-2.6709123992721628E-2</v>
      </c>
      <c r="J23" s="175">
        <f>H23-G23</f>
        <v>-2466</v>
      </c>
      <c r="K23" s="176">
        <f t="shared" ref="K23:K35" si="12">H23/H$9</f>
        <v>0.30968742461315779</v>
      </c>
    </row>
    <row r="24" spans="1:23" x14ac:dyDescent="0.25">
      <c r="B24" s="158" t="s">
        <v>97</v>
      </c>
      <c r="C24" s="159">
        <v>3630</v>
      </c>
      <c r="D24" s="159">
        <v>5396</v>
      </c>
      <c r="E24" s="159">
        <v>2999</v>
      </c>
      <c r="F24" s="159">
        <v>4437</v>
      </c>
      <c r="G24" s="159">
        <v>6288</v>
      </c>
      <c r="H24" s="159">
        <v>4360</v>
      </c>
      <c r="I24" s="177">
        <f>IFERROR(H24/G24-1,"-")</f>
        <v>-0.30661577608142498</v>
      </c>
      <c r="J24" s="158">
        <f t="shared" ref="J24:J34" si="13">H24-G24</f>
        <v>-1928</v>
      </c>
      <c r="K24" s="160">
        <f t="shared" si="12"/>
        <v>1.5025674604542166E-2</v>
      </c>
    </row>
    <row r="25" spans="1:23" x14ac:dyDescent="0.25">
      <c r="B25" s="162" t="s">
        <v>103</v>
      </c>
      <c r="C25" s="163">
        <v>2906</v>
      </c>
      <c r="D25" s="163">
        <v>4635</v>
      </c>
      <c r="E25" s="163">
        <v>1968</v>
      </c>
      <c r="F25" s="163">
        <v>2588</v>
      </c>
      <c r="G25" s="163">
        <v>3288</v>
      </c>
      <c r="H25" s="163">
        <v>1569</v>
      </c>
      <c r="I25" s="178">
        <f>IFERROR(H25/G25-1,"-")</f>
        <v>-0.5228102189781022</v>
      </c>
      <c r="J25" s="162">
        <f t="shared" si="13"/>
        <v>-1719</v>
      </c>
      <c r="K25" s="164">
        <f t="shared" si="12"/>
        <v>5.4071751042492336E-3</v>
      </c>
    </row>
    <row r="26" spans="1:23" x14ac:dyDescent="0.25">
      <c r="B26" s="162" t="s">
        <v>100</v>
      </c>
      <c r="C26" s="163">
        <v>724</v>
      </c>
      <c r="D26" s="163">
        <v>761</v>
      </c>
      <c r="E26" s="163">
        <v>1031</v>
      </c>
      <c r="F26" s="163">
        <v>1849</v>
      </c>
      <c r="G26" s="163">
        <v>3000</v>
      </c>
      <c r="H26" s="163">
        <v>2791</v>
      </c>
      <c r="I26" s="178">
        <f>IFERROR(H26/G26-1,"-")</f>
        <v>-6.9666666666666655E-2</v>
      </c>
      <c r="J26" s="162">
        <f t="shared" si="13"/>
        <v>-209</v>
      </c>
      <c r="K26" s="164">
        <f t="shared" si="12"/>
        <v>9.6184995002929312E-3</v>
      </c>
    </row>
    <row r="27" spans="1:23" x14ac:dyDescent="0.25">
      <c r="B27" s="158" t="s">
        <v>107</v>
      </c>
      <c r="C27" s="159">
        <v>60716</v>
      </c>
      <c r="D27" s="159">
        <v>6628</v>
      </c>
      <c r="E27" s="159">
        <v>44911</v>
      </c>
      <c r="F27" s="159">
        <v>75076</v>
      </c>
      <c r="G27" s="159">
        <v>86040</v>
      </c>
      <c r="H27" s="159">
        <v>85502</v>
      </c>
      <c r="I27" s="177">
        <f>IFERROR(H27/G27-1,"-")</f>
        <v>-6.2529056252905724E-3</v>
      </c>
      <c r="J27" s="158">
        <f t="shared" si="13"/>
        <v>-538</v>
      </c>
      <c r="K27" s="160">
        <f t="shared" si="12"/>
        <v>0.29466175000861566</v>
      </c>
    </row>
    <row r="28" spans="1:23" x14ac:dyDescent="0.25">
      <c r="B28" s="162" t="s">
        <v>110</v>
      </c>
      <c r="C28" s="163">
        <v>32787</v>
      </c>
      <c r="D28" s="163">
        <v>640</v>
      </c>
      <c r="E28" s="163">
        <v>19630</v>
      </c>
      <c r="F28" s="163">
        <v>37799</v>
      </c>
      <c r="G28" s="163">
        <v>43491</v>
      </c>
      <c r="H28" s="163">
        <v>46742</v>
      </c>
      <c r="I28" s="178">
        <f t="shared" ref="I28:I35" si="14">IFERROR(H28/G28-1,"-")</f>
        <v>7.4751097928307031E-2</v>
      </c>
      <c r="J28" s="162">
        <f t="shared" si="13"/>
        <v>3251</v>
      </c>
      <c r="K28" s="164">
        <f t="shared" si="12"/>
        <v>0.16108488127649309</v>
      </c>
    </row>
    <row r="29" spans="1:23" x14ac:dyDescent="0.25">
      <c r="B29" s="162" t="s">
        <v>113</v>
      </c>
      <c r="C29" s="163">
        <v>5288</v>
      </c>
      <c r="D29" s="163">
        <v>713</v>
      </c>
      <c r="E29" s="163">
        <v>2913</v>
      </c>
      <c r="F29" s="163">
        <v>3621</v>
      </c>
      <c r="G29" s="163">
        <v>4773</v>
      </c>
      <c r="H29" s="163">
        <v>4254</v>
      </c>
      <c r="I29" s="178">
        <f t="shared" si="14"/>
        <v>-0.1087366436203645</v>
      </c>
      <c r="J29" s="162">
        <f t="shared" si="13"/>
        <v>-519</v>
      </c>
      <c r="K29" s="164">
        <f t="shared" si="12"/>
        <v>1.4660371506358341E-2</v>
      </c>
    </row>
    <row r="30" spans="1:23" x14ac:dyDescent="0.25">
      <c r="B30" s="162" t="s">
        <v>116</v>
      </c>
      <c r="C30" s="163">
        <v>1832</v>
      </c>
      <c r="D30" s="163">
        <v>1092</v>
      </c>
      <c r="E30" s="163">
        <v>2686</v>
      </c>
      <c r="F30" s="163">
        <v>4409</v>
      </c>
      <c r="G30" s="163">
        <v>6938</v>
      </c>
      <c r="H30" s="163">
        <v>3369</v>
      </c>
      <c r="I30" s="178">
        <f t="shared" si="14"/>
        <v>-0.51441337561256839</v>
      </c>
      <c r="J30" s="162">
        <f t="shared" si="13"/>
        <v>-3569</v>
      </c>
      <c r="K30" s="164">
        <f t="shared" si="12"/>
        <v>1.1610435262087741E-2</v>
      </c>
    </row>
    <row r="31" spans="1:23" x14ac:dyDescent="0.25">
      <c r="B31" s="162" t="s">
        <v>123</v>
      </c>
      <c r="C31" s="163">
        <v>2275</v>
      </c>
      <c r="D31" s="163">
        <v>181</v>
      </c>
      <c r="E31" s="163">
        <v>2545</v>
      </c>
      <c r="F31" s="163">
        <v>3073</v>
      </c>
      <c r="G31" s="163">
        <v>2883</v>
      </c>
      <c r="H31" s="163">
        <v>2853</v>
      </c>
      <c r="I31" s="178">
        <f t="shared" si="14"/>
        <v>-1.0405827263267442E-2</v>
      </c>
      <c r="J31" s="162">
        <f t="shared" si="13"/>
        <v>-30</v>
      </c>
      <c r="K31" s="164">
        <f t="shared" si="12"/>
        <v>9.8321673501740366E-3</v>
      </c>
    </row>
    <row r="32" spans="1:23" x14ac:dyDescent="0.25">
      <c r="B32" s="162" t="s">
        <v>119</v>
      </c>
      <c r="C32" s="163">
        <v>1200</v>
      </c>
      <c r="D32" s="163">
        <v>289</v>
      </c>
      <c r="E32" s="163">
        <v>1235</v>
      </c>
      <c r="F32" s="163">
        <v>1436</v>
      </c>
      <c r="G32" s="163">
        <v>1653</v>
      </c>
      <c r="H32" s="163">
        <v>1390</v>
      </c>
      <c r="I32" s="178">
        <f t="shared" si="14"/>
        <v>-0.1591046581972172</v>
      </c>
      <c r="J32" s="162">
        <f t="shared" si="13"/>
        <v>-263</v>
      </c>
      <c r="K32" s="164">
        <f t="shared" si="12"/>
        <v>4.7902953441086261E-3</v>
      </c>
    </row>
    <row r="33" spans="2:11" x14ac:dyDescent="0.25">
      <c r="B33" s="162" t="s">
        <v>128</v>
      </c>
      <c r="C33" s="163">
        <v>1994</v>
      </c>
      <c r="D33" s="163">
        <v>19</v>
      </c>
      <c r="E33" s="163">
        <v>1024</v>
      </c>
      <c r="F33" s="163">
        <v>2034</v>
      </c>
      <c r="G33" s="163">
        <v>1563</v>
      </c>
      <c r="H33" s="163">
        <v>1842</v>
      </c>
      <c r="I33" s="178">
        <f t="shared" si="14"/>
        <v>0.17850287907869489</v>
      </c>
      <c r="J33" s="162">
        <f t="shared" si="13"/>
        <v>279</v>
      </c>
      <c r="K33" s="164">
        <f t="shared" si="12"/>
        <v>6.3480028948547399E-3</v>
      </c>
    </row>
    <row r="34" spans="2:11" x14ac:dyDescent="0.25">
      <c r="B34" s="162" t="s">
        <v>131</v>
      </c>
      <c r="C34" s="163">
        <v>1701</v>
      </c>
      <c r="D34" s="163">
        <v>78</v>
      </c>
      <c r="E34" s="163">
        <v>664</v>
      </c>
      <c r="F34" s="163">
        <v>1697</v>
      </c>
      <c r="G34" s="163">
        <v>1978</v>
      </c>
      <c r="H34" s="163">
        <v>1031</v>
      </c>
      <c r="I34" s="178">
        <f t="shared" si="14"/>
        <v>-0.47876643073811931</v>
      </c>
      <c r="J34" s="162">
        <f t="shared" si="13"/>
        <v>-947</v>
      </c>
      <c r="K34" s="164">
        <f t="shared" si="12"/>
        <v>3.5530895681841678E-3</v>
      </c>
    </row>
    <row r="35" spans="2:11" x14ac:dyDescent="0.25">
      <c r="B35" s="167" t="s">
        <v>145</v>
      </c>
      <c r="C35" s="168">
        <f t="shared" ref="C35" si="15">C27-SUM(C28:C34)</f>
        <v>13639</v>
      </c>
      <c r="D35" s="168">
        <f t="shared" ref="D35:H35" si="16">D27-SUM(D28:D34)</f>
        <v>3616</v>
      </c>
      <c r="E35" s="168">
        <f t="shared" si="16"/>
        <v>14214</v>
      </c>
      <c r="F35" s="168">
        <f t="shared" si="16"/>
        <v>21007</v>
      </c>
      <c r="G35" s="168">
        <f t="shared" si="16"/>
        <v>22761</v>
      </c>
      <c r="H35" s="168">
        <f t="shared" si="16"/>
        <v>24021</v>
      </c>
      <c r="I35" s="179">
        <f t="shared" si="14"/>
        <v>5.5357848952154898E-2</v>
      </c>
      <c r="J35" s="167">
        <f>H35-G35</f>
        <v>1260</v>
      </c>
      <c r="K35" s="169">
        <f t="shared" si="12"/>
        <v>8.2782506806354891E-2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102171</v>
      </c>
      <c r="D37" s="175">
        <f t="shared" si="17"/>
        <v>22025</v>
      </c>
      <c r="E37" s="175">
        <f t="shared" si="17"/>
        <v>113768</v>
      </c>
      <c r="F37" s="175">
        <f t="shared" si="17"/>
        <v>125843</v>
      </c>
      <c r="G37" s="175">
        <f t="shared" si="17"/>
        <v>131630</v>
      </c>
      <c r="H37" s="175">
        <f t="shared" si="17"/>
        <v>129931</v>
      </c>
      <c r="I37" s="176">
        <f>IFERROR(H37/G37-1,"-")</f>
        <v>-1.2907391931930356E-2</v>
      </c>
      <c r="J37" s="175">
        <f>H37-G37</f>
        <v>-1699</v>
      </c>
      <c r="K37" s="176">
        <f t="shared" ref="K37:K49" si="18">H37/H$9</f>
        <v>0.44777544198228625</v>
      </c>
    </row>
    <row r="38" spans="2:11" x14ac:dyDescent="0.25">
      <c r="B38" s="158" t="s">
        <v>97</v>
      </c>
      <c r="C38" s="159">
        <v>4287</v>
      </c>
      <c r="D38" s="159">
        <v>6547</v>
      </c>
      <c r="E38" s="159">
        <v>4711</v>
      </c>
      <c r="F38" s="159">
        <v>3970</v>
      </c>
      <c r="G38" s="159">
        <v>5053</v>
      </c>
      <c r="H38" s="159">
        <v>4200</v>
      </c>
      <c r="I38" s="177">
        <f>IFERROR(H38/G38-1,"-")</f>
        <v>-0.16881060755986543</v>
      </c>
      <c r="J38" s="158">
        <f t="shared" ref="J38:J48" si="19">H38-G38</f>
        <v>-853</v>
      </c>
      <c r="K38" s="160">
        <f t="shared" si="18"/>
        <v>1.4474273701623186E-2</v>
      </c>
    </row>
    <row r="39" spans="2:11" x14ac:dyDescent="0.25">
      <c r="B39" s="162" t="s">
        <v>103</v>
      </c>
      <c r="C39" s="163">
        <v>3014</v>
      </c>
      <c r="D39" s="163">
        <v>5942</v>
      </c>
      <c r="E39" s="163">
        <v>3014</v>
      </c>
      <c r="F39" s="163">
        <v>1991</v>
      </c>
      <c r="G39" s="163">
        <v>2661</v>
      </c>
      <c r="H39" s="163">
        <v>1805</v>
      </c>
      <c r="I39" s="178">
        <f>IFERROR(H39/G39-1,"-")</f>
        <v>-0.32168357760240507</v>
      </c>
      <c r="J39" s="162">
        <f t="shared" si="19"/>
        <v>-856</v>
      </c>
      <c r="K39" s="164">
        <f t="shared" si="18"/>
        <v>6.2204914360547269E-3</v>
      </c>
    </row>
    <row r="40" spans="2:11" x14ac:dyDescent="0.25">
      <c r="B40" s="162" t="s">
        <v>100</v>
      </c>
      <c r="C40" s="163">
        <v>1273</v>
      </c>
      <c r="D40" s="163">
        <v>605</v>
      </c>
      <c r="E40" s="163">
        <v>1697</v>
      </c>
      <c r="F40" s="163">
        <v>1979</v>
      </c>
      <c r="G40" s="163">
        <v>2392</v>
      </c>
      <c r="H40" s="163">
        <v>2395</v>
      </c>
      <c r="I40" s="178">
        <f>IFERROR(H40/G40-1,"-")</f>
        <v>1.2541806020067714E-3</v>
      </c>
      <c r="J40" s="162">
        <f t="shared" si="19"/>
        <v>3</v>
      </c>
      <c r="K40" s="164">
        <f t="shared" si="18"/>
        <v>8.253782265568459E-3</v>
      </c>
    </row>
    <row r="41" spans="2:11" x14ac:dyDescent="0.25">
      <c r="B41" s="158" t="s">
        <v>107</v>
      </c>
      <c r="C41" s="159">
        <v>97884</v>
      </c>
      <c r="D41" s="159">
        <v>15478</v>
      </c>
      <c r="E41" s="159">
        <v>109057</v>
      </c>
      <c r="F41" s="159">
        <v>121873</v>
      </c>
      <c r="G41" s="159">
        <v>126577</v>
      </c>
      <c r="H41" s="159">
        <v>125731</v>
      </c>
      <c r="I41" s="177">
        <f>IFERROR(H41/G41-1,"-")</f>
        <v>-6.6836787094022299E-3</v>
      </c>
      <c r="J41" s="158">
        <f t="shared" si="19"/>
        <v>-846</v>
      </c>
      <c r="K41" s="160">
        <f t="shared" si="18"/>
        <v>0.43330116828066306</v>
      </c>
    </row>
    <row r="42" spans="2:11" x14ac:dyDescent="0.25">
      <c r="B42" s="162" t="s">
        <v>110</v>
      </c>
      <c r="C42" s="163">
        <v>40531</v>
      </c>
      <c r="D42" s="163">
        <v>726</v>
      </c>
      <c r="E42" s="163">
        <v>43064</v>
      </c>
      <c r="F42" s="163">
        <v>56793</v>
      </c>
      <c r="G42" s="163">
        <v>57229</v>
      </c>
      <c r="H42" s="163">
        <v>58084</v>
      </c>
      <c r="I42" s="178">
        <f t="shared" ref="I42:I49" si="20">IFERROR(H42/G42-1,"-")</f>
        <v>1.4939977983190245E-2</v>
      </c>
      <c r="J42" s="162">
        <f t="shared" si="19"/>
        <v>855</v>
      </c>
      <c r="K42" s="164">
        <f t="shared" si="18"/>
        <v>0.20017231278216219</v>
      </c>
    </row>
    <row r="43" spans="2:11" x14ac:dyDescent="0.25">
      <c r="B43" s="162" t="s">
        <v>113</v>
      </c>
      <c r="C43" s="163">
        <v>3224</v>
      </c>
      <c r="D43" s="163">
        <v>1179</v>
      </c>
      <c r="E43" s="163">
        <v>3097</v>
      </c>
      <c r="F43" s="163">
        <v>3163</v>
      </c>
      <c r="G43" s="163">
        <v>3829</v>
      </c>
      <c r="H43" s="163">
        <v>4110</v>
      </c>
      <c r="I43" s="178">
        <f t="shared" si="20"/>
        <v>7.3387307390963663E-2</v>
      </c>
      <c r="J43" s="162">
        <f t="shared" si="19"/>
        <v>281</v>
      </c>
      <c r="K43" s="164">
        <f t="shared" si="18"/>
        <v>1.4164110693731261E-2</v>
      </c>
    </row>
    <row r="44" spans="2:11" x14ac:dyDescent="0.25">
      <c r="B44" s="162" t="s">
        <v>116</v>
      </c>
      <c r="C44" s="163">
        <v>1607</v>
      </c>
      <c r="D44" s="163">
        <v>2124</v>
      </c>
      <c r="E44" s="163">
        <v>2630</v>
      </c>
      <c r="F44" s="163">
        <v>2306</v>
      </c>
      <c r="G44" s="163">
        <v>2540</v>
      </c>
      <c r="H44" s="163">
        <v>2522</v>
      </c>
      <c r="I44" s="178">
        <f t="shared" si="20"/>
        <v>-7.0866141732283117E-3</v>
      </c>
      <c r="J44" s="162">
        <f t="shared" si="19"/>
        <v>-18</v>
      </c>
      <c r="K44" s="164">
        <f t="shared" si="18"/>
        <v>8.6914567322603983E-3</v>
      </c>
    </row>
    <row r="45" spans="2:11" x14ac:dyDescent="0.25">
      <c r="B45" s="162" t="s">
        <v>123</v>
      </c>
      <c r="C45" s="163">
        <v>5044</v>
      </c>
      <c r="D45" s="163">
        <v>383</v>
      </c>
      <c r="E45" s="163">
        <v>6738</v>
      </c>
      <c r="F45" s="163">
        <v>5274</v>
      </c>
      <c r="G45" s="163">
        <v>5309</v>
      </c>
      <c r="H45" s="163">
        <v>5490</v>
      </c>
      <c r="I45" s="178">
        <f t="shared" si="20"/>
        <v>3.4093049538519438E-2</v>
      </c>
      <c r="J45" s="162">
        <f t="shared" si="19"/>
        <v>181</v>
      </c>
      <c r="K45" s="164">
        <f t="shared" si="18"/>
        <v>1.891994348140745E-2</v>
      </c>
    </row>
    <row r="46" spans="2:11" x14ac:dyDescent="0.25">
      <c r="B46" s="162" t="s">
        <v>119</v>
      </c>
      <c r="C46" s="163">
        <v>1457</v>
      </c>
      <c r="D46" s="163">
        <v>289</v>
      </c>
      <c r="E46" s="163">
        <v>1900</v>
      </c>
      <c r="F46" s="163">
        <v>1872</v>
      </c>
      <c r="G46" s="163">
        <v>2624</v>
      </c>
      <c r="H46" s="163">
        <v>2246</v>
      </c>
      <c r="I46" s="178">
        <f t="shared" si="20"/>
        <v>-0.14405487804878048</v>
      </c>
      <c r="J46" s="162">
        <f t="shared" si="19"/>
        <v>-378</v>
      </c>
      <c r="K46" s="164">
        <f t="shared" si="18"/>
        <v>7.7402901747251609E-3</v>
      </c>
    </row>
    <row r="47" spans="2:11" x14ac:dyDescent="0.25">
      <c r="B47" s="162" t="s">
        <v>128</v>
      </c>
      <c r="C47" s="163">
        <v>6272</v>
      </c>
      <c r="D47" s="163">
        <v>68</v>
      </c>
      <c r="E47" s="163">
        <v>6549</v>
      </c>
      <c r="F47" s="163">
        <v>6665</v>
      </c>
      <c r="G47" s="163">
        <v>6824</v>
      </c>
      <c r="H47" s="163">
        <v>5698</v>
      </c>
      <c r="I47" s="178">
        <f t="shared" si="20"/>
        <v>-0.16500586166471276</v>
      </c>
      <c r="J47" s="162">
        <f t="shared" si="19"/>
        <v>-1126</v>
      </c>
      <c r="K47" s="164">
        <f t="shared" si="18"/>
        <v>1.9636764655202123E-2</v>
      </c>
    </row>
    <row r="48" spans="2:11" x14ac:dyDescent="0.25">
      <c r="B48" s="162" t="s">
        <v>131</v>
      </c>
      <c r="C48" s="163">
        <v>10629</v>
      </c>
      <c r="D48" s="163">
        <v>816</v>
      </c>
      <c r="E48" s="163">
        <v>6339</v>
      </c>
      <c r="F48" s="163">
        <v>7032</v>
      </c>
      <c r="G48" s="163">
        <v>8540</v>
      </c>
      <c r="H48" s="163">
        <v>6002</v>
      </c>
      <c r="I48" s="178">
        <f t="shared" si="20"/>
        <v>-0.29718969555035124</v>
      </c>
      <c r="J48" s="162">
        <f t="shared" si="19"/>
        <v>-2538</v>
      </c>
      <c r="K48" s="164">
        <f t="shared" si="18"/>
        <v>2.0684426370748181E-2</v>
      </c>
    </row>
    <row r="49" spans="2:11" x14ac:dyDescent="0.25">
      <c r="B49" s="167" t="s">
        <v>145</v>
      </c>
      <c r="C49" s="168">
        <f t="shared" ref="C49" si="21">C41-SUM(C42:C48)</f>
        <v>29120</v>
      </c>
      <c r="D49" s="168">
        <f t="shared" ref="D49:H49" si="22">D41-SUM(D42:D48)</f>
        <v>9893</v>
      </c>
      <c r="E49" s="168">
        <f t="shared" si="22"/>
        <v>38740</v>
      </c>
      <c r="F49" s="168">
        <f t="shared" si="22"/>
        <v>38768</v>
      </c>
      <c r="G49" s="168">
        <f t="shared" si="22"/>
        <v>39682</v>
      </c>
      <c r="H49" s="168">
        <f t="shared" si="22"/>
        <v>41579</v>
      </c>
      <c r="I49" s="179">
        <f t="shared" si="20"/>
        <v>4.7805050148681971E-2</v>
      </c>
      <c r="J49" s="167">
        <f>H49-G49</f>
        <v>1897</v>
      </c>
      <c r="K49" s="169">
        <f t="shared" si="18"/>
        <v>0.14329186339042629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IFERROR(C52+C55,"nd")</f>
        <v>1878</v>
      </c>
      <c r="D51" s="175">
        <f t="shared" si="23"/>
        <v>0</v>
      </c>
      <c r="E51" s="175">
        <f t="shared" si="23"/>
        <v>0</v>
      </c>
      <c r="F51" s="175">
        <f t="shared" si="23"/>
        <v>0</v>
      </c>
      <c r="G51" s="175">
        <f t="shared" si="23"/>
        <v>0</v>
      </c>
      <c r="H51" s="175">
        <f t="shared" si="23"/>
        <v>0</v>
      </c>
      <c r="I51" s="176" t="str">
        <f>IFERROR(H51/G51-1,"-")</f>
        <v>-</v>
      </c>
      <c r="J51" s="175">
        <f>H51-G51</f>
        <v>0</v>
      </c>
      <c r="K51" s="176">
        <f t="shared" ref="K51:K63" si="24">H51/H$9</f>
        <v>0</v>
      </c>
    </row>
    <row r="52" spans="2:11" x14ac:dyDescent="0.25">
      <c r="B52" s="158" t="s">
        <v>97</v>
      </c>
      <c r="C52" s="159">
        <v>350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5">H52-G52</f>
        <v>0</v>
      </c>
      <c r="K52" s="160">
        <f t="shared" si="24"/>
        <v>0</v>
      </c>
    </row>
    <row r="53" spans="2:11" x14ac:dyDescent="0.25">
      <c r="B53" s="162" t="s">
        <v>103</v>
      </c>
      <c r="C53" s="163">
        <v>171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5"/>
        <v>0</v>
      </c>
      <c r="K53" s="164">
        <f t="shared" si="24"/>
        <v>0</v>
      </c>
    </row>
    <row r="54" spans="2:11" x14ac:dyDescent="0.25">
      <c r="B54" s="162" t="s">
        <v>100</v>
      </c>
      <c r="C54" s="163">
        <v>179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5"/>
        <v>0</v>
      </c>
      <c r="K54" s="164">
        <f t="shared" si="24"/>
        <v>0</v>
      </c>
    </row>
    <row r="55" spans="2:11" x14ac:dyDescent="0.25">
      <c r="B55" s="158" t="s">
        <v>107</v>
      </c>
      <c r="C55" s="159">
        <v>1528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5"/>
        <v>0</v>
      </c>
      <c r="K55" s="160">
        <f t="shared" si="24"/>
        <v>0</v>
      </c>
    </row>
    <row r="56" spans="2:11" x14ac:dyDescent="0.25">
      <c r="B56" s="162" t="s">
        <v>110</v>
      </c>
      <c r="C56" s="163">
        <v>596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6">IFERROR(H56/G56-1,"-")</f>
        <v>-</v>
      </c>
      <c r="J56" s="162">
        <f t="shared" si="25"/>
        <v>0</v>
      </c>
      <c r="K56" s="164">
        <f t="shared" si="24"/>
        <v>0</v>
      </c>
    </row>
    <row r="57" spans="2:11" x14ac:dyDescent="0.25">
      <c r="B57" s="162" t="s">
        <v>113</v>
      </c>
      <c r="C57" s="163">
        <v>89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6"/>
        <v>-</v>
      </c>
      <c r="J57" s="162">
        <f t="shared" si="25"/>
        <v>0</v>
      </c>
      <c r="K57" s="164">
        <f t="shared" si="24"/>
        <v>0</v>
      </c>
    </row>
    <row r="58" spans="2:11" x14ac:dyDescent="0.25">
      <c r="B58" s="162" t="s">
        <v>116</v>
      </c>
      <c r="C58" s="163">
        <v>56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6"/>
        <v>-</v>
      </c>
      <c r="J58" s="162">
        <f t="shared" si="25"/>
        <v>0</v>
      </c>
      <c r="K58" s="164">
        <f t="shared" si="24"/>
        <v>0</v>
      </c>
    </row>
    <row r="59" spans="2:11" x14ac:dyDescent="0.25">
      <c r="B59" s="162" t="s">
        <v>123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6"/>
        <v>-</v>
      </c>
      <c r="J59" s="162">
        <f t="shared" si="25"/>
        <v>0</v>
      </c>
      <c r="K59" s="164">
        <f t="shared" si="24"/>
        <v>0</v>
      </c>
    </row>
    <row r="60" spans="2:11" x14ac:dyDescent="0.25">
      <c r="B60" s="162" t="s">
        <v>119</v>
      </c>
      <c r="C60" s="163">
        <v>52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6"/>
        <v>-</v>
      </c>
      <c r="J60" s="162">
        <f t="shared" si="25"/>
        <v>0</v>
      </c>
      <c r="K60" s="164">
        <f t="shared" si="24"/>
        <v>0</v>
      </c>
    </row>
    <row r="61" spans="2:11" x14ac:dyDescent="0.25">
      <c r="B61" s="162" t="s">
        <v>128</v>
      </c>
      <c r="C61" s="163">
        <v>60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6"/>
        <v>-</v>
      </c>
      <c r="J61" s="162">
        <f t="shared" si="25"/>
        <v>0</v>
      </c>
      <c r="K61" s="164">
        <f t="shared" si="24"/>
        <v>0</v>
      </c>
    </row>
    <row r="62" spans="2:11" x14ac:dyDescent="0.25">
      <c r="B62" s="162" t="s">
        <v>131</v>
      </c>
      <c r="C62" s="163">
        <v>96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6"/>
        <v>-</v>
      </c>
      <c r="J62" s="162">
        <f t="shared" si="25"/>
        <v>0</v>
      </c>
      <c r="K62" s="164">
        <f t="shared" si="24"/>
        <v>0</v>
      </c>
    </row>
    <row r="63" spans="2:11" x14ac:dyDescent="0.25">
      <c r="B63" s="167" t="s">
        <v>145</v>
      </c>
      <c r="C63" s="168">
        <f t="shared" ref="C63:H63" si="27">IFERROR(C55-SUM(C56:C62),"nd")</f>
        <v>566</v>
      </c>
      <c r="D63" s="168">
        <f t="shared" si="27"/>
        <v>0</v>
      </c>
      <c r="E63" s="168">
        <f t="shared" si="27"/>
        <v>0</v>
      </c>
      <c r="F63" s="168">
        <f t="shared" si="27"/>
        <v>0</v>
      </c>
      <c r="G63" s="168">
        <f t="shared" si="27"/>
        <v>0</v>
      </c>
      <c r="H63" s="168">
        <f t="shared" si="27"/>
        <v>0</v>
      </c>
      <c r="I63" s="179" t="str">
        <f t="shared" si="26"/>
        <v>-</v>
      </c>
      <c r="J63" s="167">
        <f>H63-G63</f>
        <v>0</v>
      </c>
      <c r="K63" s="169">
        <f t="shared" si="24"/>
        <v>0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 t="str">
        <f t="shared" ref="C65:H65" si="28">IFERROR(C66+C69,"nd")</f>
        <v>nd</v>
      </c>
      <c r="D65" s="175" t="str">
        <f t="shared" si="28"/>
        <v>nd</v>
      </c>
      <c r="E65" s="175" t="str">
        <f t="shared" si="28"/>
        <v>nd</v>
      </c>
      <c r="F65" s="175" t="str">
        <f t="shared" si="28"/>
        <v>nd</v>
      </c>
      <c r="G65" s="175" t="str">
        <f t="shared" si="28"/>
        <v>nd</v>
      </c>
      <c r="H65" s="175" t="str">
        <f t="shared" si="28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97</v>
      </c>
      <c r="C66" s="159" t="s">
        <v>317</v>
      </c>
      <c r="D66" s="159" t="s">
        <v>317</v>
      </c>
      <c r="E66" s="159" t="s">
        <v>317</v>
      </c>
      <c r="F66" s="159" t="s">
        <v>317</v>
      </c>
      <c r="G66" s="159" t="s">
        <v>317</v>
      </c>
      <c r="H66" s="159" t="s">
        <v>317</v>
      </c>
      <c r="I66" s="177" t="str">
        <f>IFERROR(H66/G66-1,"-")</f>
        <v>-</v>
      </c>
      <c r="J66" s="180" t="str">
        <f t="shared" ref="J66:J77" si="29">IFERROR(H66-G66,"-")</f>
        <v>-</v>
      </c>
      <c r="K66" s="160" t="str">
        <f t="shared" ref="K66:K77" si="30">IFERROR(H66/H$9,"-")</f>
        <v>-</v>
      </c>
    </row>
    <row r="67" spans="2:11" x14ac:dyDescent="0.25">
      <c r="B67" s="162" t="s">
        <v>103</v>
      </c>
      <c r="C67" s="163" t="s">
        <v>317</v>
      </c>
      <c r="D67" s="163" t="s">
        <v>317</v>
      </c>
      <c r="E67" s="163" t="s">
        <v>317</v>
      </c>
      <c r="F67" s="163" t="s">
        <v>317</v>
      </c>
      <c r="G67" s="163" t="s">
        <v>317</v>
      </c>
      <c r="H67" s="163" t="s">
        <v>317</v>
      </c>
      <c r="I67" s="178" t="str">
        <f>IFERROR(H67/G67-1,"-")</f>
        <v>-</v>
      </c>
      <c r="J67" s="181" t="str">
        <f t="shared" si="29"/>
        <v>-</v>
      </c>
      <c r="K67" s="164" t="str">
        <f t="shared" si="30"/>
        <v>-</v>
      </c>
    </row>
    <row r="68" spans="2:11" x14ac:dyDescent="0.25">
      <c r="B68" s="162" t="s">
        <v>100</v>
      </c>
      <c r="C68" s="163" t="s">
        <v>317</v>
      </c>
      <c r="D68" s="163" t="s">
        <v>317</v>
      </c>
      <c r="E68" s="163" t="s">
        <v>317</v>
      </c>
      <c r="F68" s="163" t="s">
        <v>317</v>
      </c>
      <c r="G68" s="163" t="s">
        <v>317</v>
      </c>
      <c r="H68" s="163" t="s">
        <v>317</v>
      </c>
      <c r="I68" s="178" t="str">
        <f>IFERROR(H68/G68-1,"-")</f>
        <v>-</v>
      </c>
      <c r="J68" s="181" t="str">
        <f t="shared" si="29"/>
        <v>-</v>
      </c>
      <c r="K68" s="164" t="str">
        <f t="shared" si="30"/>
        <v>-</v>
      </c>
    </row>
    <row r="69" spans="2:11" x14ac:dyDescent="0.25">
      <c r="B69" s="158" t="s">
        <v>107</v>
      </c>
      <c r="C69" s="159" t="s">
        <v>317</v>
      </c>
      <c r="D69" s="159" t="s">
        <v>317</v>
      </c>
      <c r="E69" s="159" t="s">
        <v>317</v>
      </c>
      <c r="F69" s="159" t="s">
        <v>317</v>
      </c>
      <c r="G69" s="159" t="s">
        <v>317</v>
      </c>
      <c r="H69" s="159" t="s">
        <v>317</v>
      </c>
      <c r="I69" s="177" t="str">
        <f>IFERROR(H69/G69-1,"-")</f>
        <v>-</v>
      </c>
      <c r="J69" s="180" t="str">
        <f t="shared" si="29"/>
        <v>-</v>
      </c>
      <c r="K69" s="160" t="str">
        <f t="shared" si="30"/>
        <v>-</v>
      </c>
    </row>
    <row r="70" spans="2:11" x14ac:dyDescent="0.25">
      <c r="B70" s="162" t="s">
        <v>110</v>
      </c>
      <c r="C70" s="163" t="s">
        <v>317</v>
      </c>
      <c r="D70" s="163" t="s">
        <v>317</v>
      </c>
      <c r="E70" s="163" t="s">
        <v>317</v>
      </c>
      <c r="F70" s="163" t="s">
        <v>317</v>
      </c>
      <c r="G70" s="163" t="s">
        <v>317</v>
      </c>
      <c r="H70" s="163" t="s">
        <v>317</v>
      </c>
      <c r="I70" s="178" t="str">
        <f t="shared" ref="I70:I77" si="31">IFERROR(H70/G70-1,"-")</f>
        <v>-</v>
      </c>
      <c r="J70" s="181" t="str">
        <f t="shared" si="29"/>
        <v>-</v>
      </c>
      <c r="K70" s="164" t="str">
        <f t="shared" si="30"/>
        <v>-</v>
      </c>
    </row>
    <row r="71" spans="2:11" x14ac:dyDescent="0.25">
      <c r="B71" s="162" t="s">
        <v>113</v>
      </c>
      <c r="C71" s="163" t="s">
        <v>317</v>
      </c>
      <c r="D71" s="163" t="s">
        <v>317</v>
      </c>
      <c r="E71" s="163" t="s">
        <v>317</v>
      </c>
      <c r="F71" s="163" t="s">
        <v>317</v>
      </c>
      <c r="G71" s="163" t="s">
        <v>317</v>
      </c>
      <c r="H71" s="163" t="s">
        <v>317</v>
      </c>
      <c r="I71" s="178" t="str">
        <f t="shared" si="31"/>
        <v>-</v>
      </c>
      <c r="J71" s="181" t="str">
        <f t="shared" si="29"/>
        <v>-</v>
      </c>
      <c r="K71" s="164" t="str">
        <f t="shared" si="30"/>
        <v>-</v>
      </c>
    </row>
    <row r="72" spans="2:11" x14ac:dyDescent="0.25">
      <c r="B72" s="162" t="s">
        <v>116</v>
      </c>
      <c r="C72" s="163" t="s">
        <v>317</v>
      </c>
      <c r="D72" s="163" t="s">
        <v>317</v>
      </c>
      <c r="E72" s="163" t="s">
        <v>317</v>
      </c>
      <c r="F72" s="163" t="s">
        <v>317</v>
      </c>
      <c r="G72" s="163" t="s">
        <v>317</v>
      </c>
      <c r="H72" s="163" t="s">
        <v>317</v>
      </c>
      <c r="I72" s="178" t="str">
        <f t="shared" si="31"/>
        <v>-</v>
      </c>
      <c r="J72" s="181" t="str">
        <f t="shared" si="29"/>
        <v>-</v>
      </c>
      <c r="K72" s="164" t="str">
        <f t="shared" si="30"/>
        <v>-</v>
      </c>
    </row>
    <row r="73" spans="2:11" x14ac:dyDescent="0.25">
      <c r="B73" s="162" t="s">
        <v>123</v>
      </c>
      <c r="C73" s="163" t="s">
        <v>317</v>
      </c>
      <c r="D73" s="163" t="s">
        <v>317</v>
      </c>
      <c r="E73" s="163" t="s">
        <v>317</v>
      </c>
      <c r="F73" s="163" t="s">
        <v>317</v>
      </c>
      <c r="G73" s="163" t="s">
        <v>317</v>
      </c>
      <c r="H73" s="163" t="s">
        <v>317</v>
      </c>
      <c r="I73" s="178" t="str">
        <f t="shared" si="31"/>
        <v>-</v>
      </c>
      <c r="J73" s="181" t="str">
        <f t="shared" si="29"/>
        <v>-</v>
      </c>
      <c r="K73" s="164" t="str">
        <f t="shared" si="30"/>
        <v>-</v>
      </c>
    </row>
    <row r="74" spans="2:11" x14ac:dyDescent="0.25">
      <c r="B74" s="162" t="s">
        <v>119</v>
      </c>
      <c r="C74" s="163" t="s">
        <v>317</v>
      </c>
      <c r="D74" s="163" t="s">
        <v>317</v>
      </c>
      <c r="E74" s="163" t="s">
        <v>317</v>
      </c>
      <c r="F74" s="163" t="s">
        <v>317</v>
      </c>
      <c r="G74" s="163" t="s">
        <v>317</v>
      </c>
      <c r="H74" s="163" t="s">
        <v>317</v>
      </c>
      <c r="I74" s="178" t="str">
        <f t="shared" si="31"/>
        <v>-</v>
      </c>
      <c r="J74" s="181" t="str">
        <f t="shared" si="29"/>
        <v>-</v>
      </c>
      <c r="K74" s="164" t="str">
        <f t="shared" si="30"/>
        <v>-</v>
      </c>
    </row>
    <row r="75" spans="2:11" x14ac:dyDescent="0.25">
      <c r="B75" s="162" t="s">
        <v>128</v>
      </c>
      <c r="C75" s="163" t="s">
        <v>317</v>
      </c>
      <c r="D75" s="163" t="s">
        <v>317</v>
      </c>
      <c r="E75" s="163" t="s">
        <v>317</v>
      </c>
      <c r="F75" s="163" t="s">
        <v>317</v>
      </c>
      <c r="G75" s="163" t="s">
        <v>317</v>
      </c>
      <c r="H75" s="163" t="s">
        <v>317</v>
      </c>
      <c r="I75" s="178" t="str">
        <f t="shared" si="31"/>
        <v>-</v>
      </c>
      <c r="J75" s="181" t="str">
        <f t="shared" si="29"/>
        <v>-</v>
      </c>
      <c r="K75" s="164" t="str">
        <f t="shared" si="30"/>
        <v>-</v>
      </c>
    </row>
    <row r="76" spans="2:11" x14ac:dyDescent="0.25">
      <c r="B76" s="162" t="s">
        <v>131</v>
      </c>
      <c r="C76" s="163" t="s">
        <v>317</v>
      </c>
      <c r="D76" s="163" t="s">
        <v>317</v>
      </c>
      <c r="E76" s="163" t="s">
        <v>317</v>
      </c>
      <c r="F76" s="163" t="s">
        <v>317</v>
      </c>
      <c r="G76" s="163" t="s">
        <v>317</v>
      </c>
      <c r="H76" s="163" t="s">
        <v>317</v>
      </c>
      <c r="I76" s="178" t="str">
        <f t="shared" si="31"/>
        <v>-</v>
      </c>
      <c r="J76" s="181" t="str">
        <f t="shared" si="29"/>
        <v>-</v>
      </c>
      <c r="K76" s="164" t="str">
        <f t="shared" si="30"/>
        <v>-</v>
      </c>
    </row>
    <row r="77" spans="2:11" x14ac:dyDescent="0.25">
      <c r="B77" s="167" t="s">
        <v>145</v>
      </c>
      <c r="C77" s="168" t="str">
        <f t="shared" ref="C77:H77" si="32">IFERROR(C69-SUM(C70:C76),"nd")</f>
        <v>nd</v>
      </c>
      <c r="D77" s="168" t="str">
        <f t="shared" si="32"/>
        <v>nd</v>
      </c>
      <c r="E77" s="168" t="str">
        <f t="shared" si="32"/>
        <v>nd</v>
      </c>
      <c r="F77" s="168" t="str">
        <f t="shared" si="32"/>
        <v>nd</v>
      </c>
      <c r="G77" s="168" t="str">
        <f t="shared" si="32"/>
        <v>nd</v>
      </c>
      <c r="H77" s="168" t="str">
        <f t="shared" si="32"/>
        <v>nd</v>
      </c>
      <c r="I77" s="179" t="str">
        <f t="shared" si="31"/>
        <v>-</v>
      </c>
      <c r="J77" s="182" t="str">
        <f t="shared" si="29"/>
        <v>-</v>
      </c>
      <c r="K77" s="169" t="str">
        <f t="shared" si="30"/>
        <v>-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3">IFERROR(C80+C83,"nd")</f>
        <v>26023</v>
      </c>
      <c r="D79" s="175">
        <f t="shared" si="33"/>
        <v>5204</v>
      </c>
      <c r="E79" s="175">
        <f t="shared" si="33"/>
        <v>26754</v>
      </c>
      <c r="F79" s="175">
        <f t="shared" si="33"/>
        <v>33077</v>
      </c>
      <c r="G79" s="175">
        <f t="shared" si="33"/>
        <v>33850</v>
      </c>
      <c r="H79" s="175">
        <f t="shared" si="33"/>
        <v>37813</v>
      </c>
      <c r="I79" s="176">
        <f>IFERROR(H79/G79-1,"-")</f>
        <v>0.11707533234859668</v>
      </c>
      <c r="J79" s="175">
        <f>IFERROR(H79-G79,"-")</f>
        <v>3963</v>
      </c>
      <c r="K79" s="176">
        <f>IFERROR(H79/H$9,"-")</f>
        <v>0.13031326463797085</v>
      </c>
    </row>
    <row r="80" spans="2:11" x14ac:dyDescent="0.25">
      <c r="B80" s="158" t="s">
        <v>97</v>
      </c>
      <c r="C80" s="159">
        <v>6348</v>
      </c>
      <c r="D80" s="159">
        <v>1889</v>
      </c>
      <c r="E80" s="159">
        <v>7551</v>
      </c>
      <c r="F80" s="159">
        <v>8126</v>
      </c>
      <c r="G80" s="159">
        <v>8272</v>
      </c>
      <c r="H80" s="159">
        <v>9945</v>
      </c>
      <c r="I80" s="177">
        <f>IFERROR(H80/G80-1,"-")</f>
        <v>0.2022485493230175</v>
      </c>
      <c r="J80" s="180">
        <f t="shared" ref="J80:J91" si="34">IFERROR(H80-G80,"-")</f>
        <v>1673</v>
      </c>
      <c r="K80" s="160">
        <f t="shared" ref="K80:K91" si="35">IFERROR(H80/H$9,"-")</f>
        <v>3.4273012372057758E-2</v>
      </c>
    </row>
    <row r="81" spans="2:11" x14ac:dyDescent="0.25">
      <c r="B81" s="162" t="s">
        <v>103</v>
      </c>
      <c r="C81" s="163">
        <v>1948</v>
      </c>
      <c r="D81" s="163">
        <v>1135</v>
      </c>
      <c r="E81" s="163">
        <v>3405</v>
      </c>
      <c r="F81" s="163">
        <v>3697</v>
      </c>
      <c r="G81" s="163">
        <v>2912</v>
      </c>
      <c r="H81" s="163">
        <v>3025</v>
      </c>
      <c r="I81" s="178">
        <f>IFERROR(H81/G81-1,"-")</f>
        <v>3.8804945054945028E-2</v>
      </c>
      <c r="J81" s="181">
        <f t="shared" si="34"/>
        <v>113</v>
      </c>
      <c r="K81" s="164">
        <f t="shared" si="35"/>
        <v>1.0424923320811939E-2</v>
      </c>
    </row>
    <row r="82" spans="2:11" x14ac:dyDescent="0.25">
      <c r="B82" s="162" t="s">
        <v>100</v>
      </c>
      <c r="C82" s="163">
        <v>4400</v>
      </c>
      <c r="D82" s="163">
        <v>754</v>
      </c>
      <c r="E82" s="163">
        <v>4146</v>
      </c>
      <c r="F82" s="163">
        <v>4429</v>
      </c>
      <c r="G82" s="163">
        <v>5360</v>
      </c>
      <c r="H82" s="163">
        <v>6920</v>
      </c>
      <c r="I82" s="178">
        <f>IFERROR(H82/G82-1,"-")</f>
        <v>0.29104477611940305</v>
      </c>
      <c r="J82" s="181">
        <f t="shared" si="34"/>
        <v>1560</v>
      </c>
      <c r="K82" s="164">
        <f t="shared" si="35"/>
        <v>2.3848089051245823E-2</v>
      </c>
    </row>
    <row r="83" spans="2:11" x14ac:dyDescent="0.25">
      <c r="B83" s="158" t="s">
        <v>107</v>
      </c>
      <c r="C83" s="159">
        <v>19675</v>
      </c>
      <c r="D83" s="159">
        <v>3315</v>
      </c>
      <c r="E83" s="159">
        <v>19203</v>
      </c>
      <c r="F83" s="159">
        <v>24951</v>
      </c>
      <c r="G83" s="159">
        <v>25578</v>
      </c>
      <c r="H83" s="159">
        <v>27868</v>
      </c>
      <c r="I83" s="177">
        <f>IFERROR(H83/G83-1,"-")</f>
        <v>8.9530064899522976E-2</v>
      </c>
      <c r="J83" s="180">
        <f t="shared" si="34"/>
        <v>2290</v>
      </c>
      <c r="K83" s="160">
        <f t="shared" si="35"/>
        <v>9.604025226591309E-2</v>
      </c>
    </row>
    <row r="84" spans="2:11" x14ac:dyDescent="0.25">
      <c r="B84" s="162" t="s">
        <v>110</v>
      </c>
      <c r="C84" s="163">
        <v>1812</v>
      </c>
      <c r="D84" s="163">
        <v>179</v>
      </c>
      <c r="E84" s="163">
        <v>1806</v>
      </c>
      <c r="F84" s="163">
        <v>2737</v>
      </c>
      <c r="G84" s="163">
        <v>3192</v>
      </c>
      <c r="H84" s="163">
        <v>3033</v>
      </c>
      <c r="I84" s="178">
        <f t="shared" ref="I84:I91" si="36">IFERROR(H84/G84-1,"-")</f>
        <v>-4.9812030075187974E-2</v>
      </c>
      <c r="J84" s="181">
        <f t="shared" si="34"/>
        <v>-159</v>
      </c>
      <c r="K84" s="164">
        <f t="shared" si="35"/>
        <v>1.0452493365957887E-2</v>
      </c>
    </row>
    <row r="85" spans="2:11" x14ac:dyDescent="0.25">
      <c r="B85" s="162" t="s">
        <v>113</v>
      </c>
      <c r="C85" s="163">
        <v>4471</v>
      </c>
      <c r="D85" s="163">
        <v>686</v>
      </c>
      <c r="E85" s="163">
        <v>4321</v>
      </c>
      <c r="F85" s="163">
        <v>5410</v>
      </c>
      <c r="G85" s="163">
        <v>5635</v>
      </c>
      <c r="H85" s="163">
        <v>6329</v>
      </c>
      <c r="I85" s="178">
        <f t="shared" si="36"/>
        <v>0.12315882874889095</v>
      </c>
      <c r="J85" s="181">
        <f t="shared" si="34"/>
        <v>694</v>
      </c>
      <c r="K85" s="164">
        <f t="shared" si="35"/>
        <v>2.1811351966088844E-2</v>
      </c>
    </row>
    <row r="86" spans="2:11" x14ac:dyDescent="0.25">
      <c r="B86" s="162" t="s">
        <v>116</v>
      </c>
      <c r="C86" s="163">
        <v>798</v>
      </c>
      <c r="D86" s="163">
        <v>653</v>
      </c>
      <c r="E86" s="163">
        <v>1265</v>
      </c>
      <c r="F86" s="163">
        <v>1113</v>
      </c>
      <c r="G86" s="163">
        <v>1041</v>
      </c>
      <c r="H86" s="163">
        <v>2133</v>
      </c>
      <c r="I86" s="178">
        <f t="shared" si="36"/>
        <v>1.048991354466859</v>
      </c>
      <c r="J86" s="181">
        <f t="shared" si="34"/>
        <v>1092</v>
      </c>
      <c r="K86" s="164">
        <f t="shared" si="35"/>
        <v>7.3508632870386325E-3</v>
      </c>
    </row>
    <row r="87" spans="2:11" x14ac:dyDescent="0.25">
      <c r="B87" s="162" t="s">
        <v>123</v>
      </c>
      <c r="C87" s="163">
        <v>290</v>
      </c>
      <c r="D87" s="163">
        <v>64</v>
      </c>
      <c r="E87" s="163">
        <v>1088</v>
      </c>
      <c r="F87" s="163">
        <v>873</v>
      </c>
      <c r="G87" s="163">
        <v>1067</v>
      </c>
      <c r="H87" s="163">
        <v>944</v>
      </c>
      <c r="I87" s="178">
        <f t="shared" si="36"/>
        <v>-0.11527647610121838</v>
      </c>
      <c r="J87" s="181">
        <f t="shared" si="34"/>
        <v>-123</v>
      </c>
      <c r="K87" s="164">
        <f t="shared" si="35"/>
        <v>3.2532653272219735E-3</v>
      </c>
    </row>
    <row r="88" spans="2:11" x14ac:dyDescent="0.25">
      <c r="B88" s="162" t="s">
        <v>119</v>
      </c>
      <c r="C88" s="163">
        <v>94</v>
      </c>
      <c r="D88" s="163">
        <v>53</v>
      </c>
      <c r="E88" s="163">
        <v>203</v>
      </c>
      <c r="F88" s="163">
        <v>154</v>
      </c>
      <c r="G88" s="163">
        <v>186</v>
      </c>
      <c r="H88" s="163">
        <v>217</v>
      </c>
      <c r="I88" s="178">
        <f t="shared" si="36"/>
        <v>0.16666666666666674</v>
      </c>
      <c r="J88" s="181">
        <f t="shared" si="34"/>
        <v>31</v>
      </c>
      <c r="K88" s="164">
        <f t="shared" si="35"/>
        <v>7.4783747458386461E-4</v>
      </c>
    </row>
    <row r="89" spans="2:11" x14ac:dyDescent="0.25">
      <c r="B89" s="162" t="s">
        <v>128</v>
      </c>
      <c r="C89" s="163">
        <v>1314</v>
      </c>
      <c r="D89" s="163">
        <v>29</v>
      </c>
      <c r="E89" s="163">
        <v>1339</v>
      </c>
      <c r="F89" s="163">
        <v>2147</v>
      </c>
      <c r="G89" s="163">
        <v>1564</v>
      </c>
      <c r="H89" s="163">
        <v>1652</v>
      </c>
      <c r="I89" s="178">
        <f t="shared" si="36"/>
        <v>5.6265984654731538E-2</v>
      </c>
      <c r="J89" s="181">
        <f t="shared" si="34"/>
        <v>88</v>
      </c>
      <c r="K89" s="164">
        <f t="shared" si="35"/>
        <v>5.6932143226384535E-3</v>
      </c>
    </row>
    <row r="90" spans="2:11" x14ac:dyDescent="0.25">
      <c r="B90" s="162" t="s">
        <v>131</v>
      </c>
      <c r="C90" s="163">
        <v>2383</v>
      </c>
      <c r="D90" s="163">
        <v>136</v>
      </c>
      <c r="E90" s="163">
        <v>1309</v>
      </c>
      <c r="F90" s="163">
        <v>2591</v>
      </c>
      <c r="G90" s="163">
        <v>2564</v>
      </c>
      <c r="H90" s="163">
        <v>1732</v>
      </c>
      <c r="I90" s="178">
        <f t="shared" si="36"/>
        <v>-0.32449297971918878</v>
      </c>
      <c r="J90" s="181">
        <f t="shared" si="34"/>
        <v>-832</v>
      </c>
      <c r="K90" s="164">
        <f t="shared" si="35"/>
        <v>5.9689147740979425E-3</v>
      </c>
    </row>
    <row r="91" spans="2:11" x14ac:dyDescent="0.25">
      <c r="B91" s="167" t="s">
        <v>145</v>
      </c>
      <c r="C91" s="168">
        <f t="shared" ref="C91:H91" si="37">IFERROR(C83-SUM(C84:C90),"nd")</f>
        <v>8513</v>
      </c>
      <c r="D91" s="168">
        <f t="shared" si="37"/>
        <v>1515</v>
      </c>
      <c r="E91" s="168">
        <f t="shared" si="37"/>
        <v>7872</v>
      </c>
      <c r="F91" s="168">
        <f t="shared" si="37"/>
        <v>9926</v>
      </c>
      <c r="G91" s="168">
        <f t="shared" si="37"/>
        <v>10329</v>
      </c>
      <c r="H91" s="168">
        <f t="shared" si="37"/>
        <v>11828</v>
      </c>
      <c r="I91" s="179">
        <f t="shared" si="36"/>
        <v>0.14512537515732404</v>
      </c>
      <c r="J91" s="182">
        <f t="shared" si="34"/>
        <v>1499</v>
      </c>
      <c r="K91" s="169">
        <f t="shared" si="35"/>
        <v>4.0762311748285485E-2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 t="str">
        <f t="shared" ref="C93:H93" si="38">IFERROR(C94+C97,"nd")</f>
        <v>nd</v>
      </c>
      <c r="D93" s="175" t="str">
        <f t="shared" si="38"/>
        <v>nd</v>
      </c>
      <c r="E93" s="175" t="str">
        <f t="shared" si="38"/>
        <v>nd</v>
      </c>
      <c r="F93" s="175" t="str">
        <f t="shared" si="38"/>
        <v>nd</v>
      </c>
      <c r="G93" s="175" t="str">
        <f t="shared" si="38"/>
        <v>nd</v>
      </c>
      <c r="H93" s="175" t="str">
        <f t="shared" si="38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97</v>
      </c>
      <c r="C94" s="159" t="s">
        <v>317</v>
      </c>
      <c r="D94" s="159" t="s">
        <v>317</v>
      </c>
      <c r="E94" s="159" t="s">
        <v>317</v>
      </c>
      <c r="F94" s="159" t="s">
        <v>317</v>
      </c>
      <c r="G94" s="159" t="s">
        <v>317</v>
      </c>
      <c r="H94" s="159" t="s">
        <v>317</v>
      </c>
      <c r="I94" s="177" t="str">
        <f>IFERROR(H94/G94-1,"-")</f>
        <v>-</v>
      </c>
      <c r="J94" s="180" t="str">
        <f t="shared" ref="J94:J105" si="39">IFERROR(H94-G94,"-")</f>
        <v>-</v>
      </c>
      <c r="K94" s="160" t="str">
        <f t="shared" ref="K94:K105" si="40">IFERROR(H94/H$9,"-")</f>
        <v>-</v>
      </c>
    </row>
    <row r="95" spans="2:11" x14ac:dyDescent="0.25">
      <c r="B95" s="162" t="s">
        <v>103</v>
      </c>
      <c r="C95" s="163" t="s">
        <v>317</v>
      </c>
      <c r="D95" s="163" t="s">
        <v>317</v>
      </c>
      <c r="E95" s="163" t="s">
        <v>317</v>
      </c>
      <c r="F95" s="163" t="s">
        <v>317</v>
      </c>
      <c r="G95" s="163" t="s">
        <v>317</v>
      </c>
      <c r="H95" s="163" t="s">
        <v>317</v>
      </c>
      <c r="I95" s="178" t="str">
        <f>IFERROR(H95/G95-1,"-")</f>
        <v>-</v>
      </c>
      <c r="J95" s="181" t="str">
        <f t="shared" si="39"/>
        <v>-</v>
      </c>
      <c r="K95" s="164" t="str">
        <f t="shared" si="40"/>
        <v>-</v>
      </c>
    </row>
    <row r="96" spans="2:11" x14ac:dyDescent="0.25">
      <c r="B96" s="162" t="s">
        <v>100</v>
      </c>
      <c r="C96" s="163" t="s">
        <v>317</v>
      </c>
      <c r="D96" s="163" t="s">
        <v>317</v>
      </c>
      <c r="E96" s="163" t="s">
        <v>317</v>
      </c>
      <c r="F96" s="163" t="s">
        <v>317</v>
      </c>
      <c r="G96" s="163" t="s">
        <v>317</v>
      </c>
      <c r="H96" s="163" t="s">
        <v>317</v>
      </c>
      <c r="I96" s="178" t="str">
        <f>IFERROR(H96/G96-1,"-")</f>
        <v>-</v>
      </c>
      <c r="J96" s="181" t="str">
        <f t="shared" si="39"/>
        <v>-</v>
      </c>
      <c r="K96" s="164" t="str">
        <f t="shared" si="40"/>
        <v>-</v>
      </c>
    </row>
    <row r="97" spans="2:11" x14ac:dyDescent="0.25">
      <c r="B97" s="158" t="s">
        <v>107</v>
      </c>
      <c r="C97" s="159" t="s">
        <v>317</v>
      </c>
      <c r="D97" s="159" t="s">
        <v>317</v>
      </c>
      <c r="E97" s="159" t="s">
        <v>317</v>
      </c>
      <c r="F97" s="159" t="s">
        <v>317</v>
      </c>
      <c r="G97" s="159" t="s">
        <v>317</v>
      </c>
      <c r="H97" s="159" t="s">
        <v>317</v>
      </c>
      <c r="I97" s="177" t="str">
        <f>IFERROR(H97/G97-1,"-")</f>
        <v>-</v>
      </c>
      <c r="J97" s="180" t="str">
        <f t="shared" si="39"/>
        <v>-</v>
      </c>
      <c r="K97" s="160" t="str">
        <f t="shared" si="40"/>
        <v>-</v>
      </c>
    </row>
    <row r="98" spans="2:11" x14ac:dyDescent="0.25">
      <c r="B98" s="162" t="s">
        <v>110</v>
      </c>
      <c r="C98" s="163" t="s">
        <v>317</v>
      </c>
      <c r="D98" s="163" t="s">
        <v>317</v>
      </c>
      <c r="E98" s="163" t="s">
        <v>317</v>
      </c>
      <c r="F98" s="163" t="s">
        <v>317</v>
      </c>
      <c r="G98" s="163" t="s">
        <v>317</v>
      </c>
      <c r="H98" s="163" t="s">
        <v>317</v>
      </c>
      <c r="I98" s="178" t="str">
        <f t="shared" ref="I98:I105" si="41">IFERROR(H98/G98-1,"-")</f>
        <v>-</v>
      </c>
      <c r="J98" s="181" t="str">
        <f t="shared" si="39"/>
        <v>-</v>
      </c>
      <c r="K98" s="164" t="str">
        <f t="shared" si="40"/>
        <v>-</v>
      </c>
    </row>
    <row r="99" spans="2:11" x14ac:dyDescent="0.25">
      <c r="B99" s="162" t="s">
        <v>113</v>
      </c>
      <c r="C99" s="163" t="s">
        <v>317</v>
      </c>
      <c r="D99" s="163" t="s">
        <v>317</v>
      </c>
      <c r="E99" s="163" t="s">
        <v>317</v>
      </c>
      <c r="F99" s="163" t="s">
        <v>317</v>
      </c>
      <c r="G99" s="163" t="s">
        <v>317</v>
      </c>
      <c r="H99" s="163" t="s">
        <v>317</v>
      </c>
      <c r="I99" s="178" t="str">
        <f t="shared" si="41"/>
        <v>-</v>
      </c>
      <c r="J99" s="181" t="str">
        <f t="shared" si="39"/>
        <v>-</v>
      </c>
      <c r="K99" s="164" t="str">
        <f t="shared" si="40"/>
        <v>-</v>
      </c>
    </row>
    <row r="100" spans="2:11" x14ac:dyDescent="0.25">
      <c r="B100" s="162" t="s">
        <v>116</v>
      </c>
      <c r="C100" s="163" t="s">
        <v>317</v>
      </c>
      <c r="D100" s="163" t="s">
        <v>317</v>
      </c>
      <c r="E100" s="163" t="s">
        <v>317</v>
      </c>
      <c r="F100" s="163" t="s">
        <v>317</v>
      </c>
      <c r="G100" s="163" t="s">
        <v>317</v>
      </c>
      <c r="H100" s="163" t="s">
        <v>317</v>
      </c>
      <c r="I100" s="178" t="str">
        <f t="shared" si="41"/>
        <v>-</v>
      </c>
      <c r="J100" s="181" t="str">
        <f t="shared" si="39"/>
        <v>-</v>
      </c>
      <c r="K100" s="164" t="str">
        <f t="shared" si="40"/>
        <v>-</v>
      </c>
    </row>
    <row r="101" spans="2:11" x14ac:dyDescent="0.25">
      <c r="B101" s="162" t="s">
        <v>123</v>
      </c>
      <c r="C101" s="163" t="s">
        <v>317</v>
      </c>
      <c r="D101" s="163" t="s">
        <v>317</v>
      </c>
      <c r="E101" s="163" t="s">
        <v>317</v>
      </c>
      <c r="F101" s="163" t="s">
        <v>317</v>
      </c>
      <c r="G101" s="163" t="s">
        <v>317</v>
      </c>
      <c r="H101" s="163" t="s">
        <v>317</v>
      </c>
      <c r="I101" s="178" t="str">
        <f t="shared" si="41"/>
        <v>-</v>
      </c>
      <c r="J101" s="181" t="str">
        <f t="shared" si="39"/>
        <v>-</v>
      </c>
      <c r="K101" s="164" t="str">
        <f t="shared" si="40"/>
        <v>-</v>
      </c>
    </row>
    <row r="102" spans="2:11" x14ac:dyDescent="0.25">
      <c r="B102" s="162" t="s">
        <v>119</v>
      </c>
      <c r="C102" s="163" t="s">
        <v>317</v>
      </c>
      <c r="D102" s="163" t="s">
        <v>317</v>
      </c>
      <c r="E102" s="163" t="s">
        <v>317</v>
      </c>
      <c r="F102" s="163" t="s">
        <v>317</v>
      </c>
      <c r="G102" s="163" t="s">
        <v>317</v>
      </c>
      <c r="H102" s="163" t="s">
        <v>317</v>
      </c>
      <c r="I102" s="178" t="str">
        <f t="shared" si="41"/>
        <v>-</v>
      </c>
      <c r="J102" s="181" t="str">
        <f t="shared" si="39"/>
        <v>-</v>
      </c>
      <c r="K102" s="164" t="str">
        <f t="shared" si="40"/>
        <v>-</v>
      </c>
    </row>
    <row r="103" spans="2:11" x14ac:dyDescent="0.25">
      <c r="B103" s="162" t="s">
        <v>128</v>
      </c>
      <c r="C103" s="163" t="s">
        <v>317</v>
      </c>
      <c r="D103" s="163" t="s">
        <v>317</v>
      </c>
      <c r="E103" s="163" t="s">
        <v>317</v>
      </c>
      <c r="F103" s="163" t="s">
        <v>317</v>
      </c>
      <c r="G103" s="163" t="s">
        <v>317</v>
      </c>
      <c r="H103" s="163" t="s">
        <v>317</v>
      </c>
      <c r="I103" s="178" t="str">
        <f t="shared" si="41"/>
        <v>-</v>
      </c>
      <c r="J103" s="181" t="str">
        <f t="shared" si="39"/>
        <v>-</v>
      </c>
      <c r="K103" s="164" t="str">
        <f t="shared" si="40"/>
        <v>-</v>
      </c>
    </row>
    <row r="104" spans="2:11" x14ac:dyDescent="0.25">
      <c r="B104" s="162" t="s">
        <v>131</v>
      </c>
      <c r="C104" s="163" t="s">
        <v>317</v>
      </c>
      <c r="D104" s="163" t="s">
        <v>317</v>
      </c>
      <c r="E104" s="163" t="s">
        <v>317</v>
      </c>
      <c r="F104" s="163" t="s">
        <v>317</v>
      </c>
      <c r="G104" s="163" t="s">
        <v>317</v>
      </c>
      <c r="H104" s="163" t="s">
        <v>317</v>
      </c>
      <c r="I104" s="178" t="str">
        <f t="shared" si="41"/>
        <v>-</v>
      </c>
      <c r="J104" s="181" t="str">
        <f t="shared" si="39"/>
        <v>-</v>
      </c>
      <c r="K104" s="164" t="str">
        <f t="shared" si="40"/>
        <v>-</v>
      </c>
    </row>
    <row r="105" spans="2:11" x14ac:dyDescent="0.25">
      <c r="B105" s="167" t="s">
        <v>145</v>
      </c>
      <c r="C105" s="168" t="str">
        <f t="shared" ref="C105:H105" si="42">IFERROR(C97-SUM(C98:C104),"nd")</f>
        <v>nd</v>
      </c>
      <c r="D105" s="168" t="str">
        <f t="shared" si="42"/>
        <v>nd</v>
      </c>
      <c r="E105" s="168" t="str">
        <f t="shared" si="42"/>
        <v>nd</v>
      </c>
      <c r="F105" s="168" t="str">
        <f t="shared" si="42"/>
        <v>nd</v>
      </c>
      <c r="G105" s="168" t="str">
        <f t="shared" si="42"/>
        <v>nd</v>
      </c>
      <c r="H105" s="168" t="str">
        <f t="shared" si="42"/>
        <v>nd</v>
      </c>
      <c r="I105" s="179" t="str">
        <f t="shared" si="41"/>
        <v>-</v>
      </c>
      <c r="J105" s="182" t="str">
        <f t="shared" si="39"/>
        <v>-</v>
      </c>
      <c r="K105" s="169" t="str">
        <f t="shared" si="40"/>
        <v>-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3">IFERROR(C108+C111,"nd")</f>
        <v>13382</v>
      </c>
      <c r="D107" s="175">
        <f t="shared" si="43"/>
        <v>6</v>
      </c>
      <c r="E107" s="175">
        <f t="shared" si="43"/>
        <v>5537</v>
      </c>
      <c r="F107" s="175">
        <f t="shared" si="43"/>
        <v>6529</v>
      </c>
      <c r="G107" s="175">
        <f t="shared" si="43"/>
        <v>6659</v>
      </c>
      <c r="H107" s="175">
        <f t="shared" si="43"/>
        <v>6865</v>
      </c>
      <c r="I107" s="176">
        <f>IFERROR(H107/G107-1,"-")</f>
        <v>3.0935575912299118E-2</v>
      </c>
      <c r="J107" s="175">
        <f>IFERROR(H107-G107,"-")</f>
        <v>206</v>
      </c>
      <c r="K107" s="176">
        <f>IFERROR(H107/H$9,"-")</f>
        <v>2.3658544990867423E-2</v>
      </c>
    </row>
    <row r="108" spans="2:11" x14ac:dyDescent="0.25">
      <c r="B108" s="158" t="s">
        <v>97</v>
      </c>
      <c r="C108" s="159">
        <v>1767</v>
      </c>
      <c r="D108" s="159">
        <v>6</v>
      </c>
      <c r="E108" s="159">
        <v>745</v>
      </c>
      <c r="F108" s="159">
        <v>544</v>
      </c>
      <c r="G108" s="159">
        <v>546</v>
      </c>
      <c r="H108" s="159">
        <v>602</v>
      </c>
      <c r="I108" s="177">
        <f>IFERROR(H108/G108-1,"-")</f>
        <v>0.10256410256410264</v>
      </c>
      <c r="J108" s="180">
        <f t="shared" ref="J108:J119" si="44">IFERROR(H108-G108,"-")</f>
        <v>56</v>
      </c>
      <c r="K108" s="160">
        <f t="shared" ref="K108:K119" si="45">IFERROR(H108/H$9,"-")</f>
        <v>2.0746458972326566E-3</v>
      </c>
    </row>
    <row r="109" spans="2:11" x14ac:dyDescent="0.25">
      <c r="B109" s="162" t="s">
        <v>103</v>
      </c>
      <c r="C109" s="163">
        <v>1178</v>
      </c>
      <c r="D109" s="163">
        <v>0</v>
      </c>
      <c r="E109" s="163">
        <v>432</v>
      </c>
      <c r="F109" s="163">
        <v>192</v>
      </c>
      <c r="G109" s="163">
        <v>170</v>
      </c>
      <c r="H109" s="163">
        <v>212</v>
      </c>
      <c r="I109" s="178">
        <f>IFERROR(H109/G109-1,"-")</f>
        <v>0.24705882352941178</v>
      </c>
      <c r="J109" s="181">
        <f t="shared" si="44"/>
        <v>42</v>
      </c>
      <c r="K109" s="164">
        <f t="shared" si="45"/>
        <v>7.306061963676465E-4</v>
      </c>
    </row>
    <row r="110" spans="2:11" x14ac:dyDescent="0.25">
      <c r="B110" s="162" t="s">
        <v>100</v>
      </c>
      <c r="C110" s="163">
        <v>589</v>
      </c>
      <c r="D110" s="163">
        <v>6</v>
      </c>
      <c r="E110" s="163">
        <v>313</v>
      </c>
      <c r="F110" s="163">
        <v>352</v>
      </c>
      <c r="G110" s="163">
        <v>376</v>
      </c>
      <c r="H110" s="163">
        <v>390</v>
      </c>
      <c r="I110" s="178">
        <f>IFERROR(H110/G110-1,"-")</f>
        <v>3.7234042553191404E-2</v>
      </c>
      <c r="J110" s="181">
        <f t="shared" si="44"/>
        <v>14</v>
      </c>
      <c r="K110" s="164">
        <f t="shared" si="45"/>
        <v>1.3440397008650101E-3</v>
      </c>
    </row>
    <row r="111" spans="2:11" x14ac:dyDescent="0.25">
      <c r="B111" s="158" t="s">
        <v>107</v>
      </c>
      <c r="C111" s="159">
        <v>11615</v>
      </c>
      <c r="D111" s="159">
        <v>0</v>
      </c>
      <c r="E111" s="159">
        <v>4792</v>
      </c>
      <c r="F111" s="159">
        <v>5985</v>
      </c>
      <c r="G111" s="159">
        <v>6113</v>
      </c>
      <c r="H111" s="159">
        <v>6263</v>
      </c>
      <c r="I111" s="177">
        <f>IFERROR(H111/G111-1,"-")</f>
        <v>2.4537870112874227E-2</v>
      </c>
      <c r="J111" s="180">
        <f t="shared" si="44"/>
        <v>150</v>
      </c>
      <c r="K111" s="160">
        <f t="shared" si="45"/>
        <v>2.1583899093634767E-2</v>
      </c>
    </row>
    <row r="112" spans="2:11" x14ac:dyDescent="0.25">
      <c r="B112" s="162" t="s">
        <v>110</v>
      </c>
      <c r="C112" s="163">
        <v>6038</v>
      </c>
      <c r="D112" s="163">
        <v>0</v>
      </c>
      <c r="E112" s="163">
        <v>2777</v>
      </c>
      <c r="F112" s="163">
        <v>3415</v>
      </c>
      <c r="G112" s="163">
        <v>3202</v>
      </c>
      <c r="H112" s="163">
        <v>3136</v>
      </c>
      <c r="I112" s="178">
        <f t="shared" ref="I112:I119" si="46">IFERROR(H112/G112-1,"-")</f>
        <v>-2.0612117426608401E-2</v>
      </c>
      <c r="J112" s="181">
        <f t="shared" si="44"/>
        <v>-66</v>
      </c>
      <c r="K112" s="164">
        <f t="shared" si="45"/>
        <v>1.0807457697211979E-2</v>
      </c>
    </row>
    <row r="113" spans="2:11" x14ac:dyDescent="0.25">
      <c r="B113" s="162" t="s">
        <v>113</v>
      </c>
      <c r="C113" s="163">
        <v>474</v>
      </c>
      <c r="D113" s="163">
        <v>0</v>
      </c>
      <c r="E113" s="163">
        <v>246</v>
      </c>
      <c r="F113" s="163">
        <v>388</v>
      </c>
      <c r="G113" s="163">
        <v>373</v>
      </c>
      <c r="H113" s="163">
        <v>314</v>
      </c>
      <c r="I113" s="178">
        <f t="shared" si="46"/>
        <v>-0.1581769436997319</v>
      </c>
      <c r="J113" s="181">
        <f t="shared" si="44"/>
        <v>-59</v>
      </c>
      <c r="K113" s="164">
        <f t="shared" si="45"/>
        <v>1.0821242719784953E-3</v>
      </c>
    </row>
    <row r="114" spans="2:11" x14ac:dyDescent="0.25">
      <c r="B114" s="162" t="s">
        <v>116</v>
      </c>
      <c r="C114" s="163">
        <v>623</v>
      </c>
      <c r="D114" s="163">
        <v>0</v>
      </c>
      <c r="E114" s="163">
        <v>192</v>
      </c>
      <c r="F114" s="163">
        <v>274</v>
      </c>
      <c r="G114" s="163">
        <v>203</v>
      </c>
      <c r="H114" s="163">
        <v>274</v>
      </c>
      <c r="I114" s="178">
        <f t="shared" si="46"/>
        <v>0.34975369458128069</v>
      </c>
      <c r="J114" s="181">
        <f t="shared" si="44"/>
        <v>71</v>
      </c>
      <c r="K114" s="164">
        <f t="shared" si="45"/>
        <v>9.4427404624875075E-4</v>
      </c>
    </row>
    <row r="115" spans="2:11" x14ac:dyDescent="0.25">
      <c r="B115" s="162" t="s">
        <v>123</v>
      </c>
      <c r="C115" s="163">
        <v>157</v>
      </c>
      <c r="D115" s="163">
        <v>0</v>
      </c>
      <c r="E115" s="163">
        <v>123</v>
      </c>
      <c r="F115" s="163">
        <v>115</v>
      </c>
      <c r="G115" s="163">
        <v>136</v>
      </c>
      <c r="H115" s="163">
        <v>175</v>
      </c>
      <c r="I115" s="178">
        <f t="shared" si="46"/>
        <v>0.28676470588235303</v>
      </c>
      <c r="J115" s="181">
        <f t="shared" si="44"/>
        <v>39</v>
      </c>
      <c r="K115" s="164">
        <f t="shared" si="45"/>
        <v>6.0309473756763282E-4</v>
      </c>
    </row>
    <row r="116" spans="2:11" x14ac:dyDescent="0.25">
      <c r="B116" s="162" t="s">
        <v>119</v>
      </c>
      <c r="C116" s="163">
        <v>252</v>
      </c>
      <c r="D116" s="163">
        <v>0</v>
      </c>
      <c r="E116" s="163">
        <v>66</v>
      </c>
      <c r="F116" s="163">
        <v>124</v>
      </c>
      <c r="G116" s="163">
        <v>101</v>
      </c>
      <c r="H116" s="163">
        <v>91</v>
      </c>
      <c r="I116" s="178">
        <f t="shared" si="46"/>
        <v>-9.9009900990098987E-2</v>
      </c>
      <c r="J116" s="181">
        <f t="shared" si="44"/>
        <v>-10</v>
      </c>
      <c r="K116" s="164">
        <f t="shared" si="45"/>
        <v>3.1360926353516901E-4</v>
      </c>
    </row>
    <row r="117" spans="2:11" x14ac:dyDescent="0.25">
      <c r="B117" s="162" t="s">
        <v>128</v>
      </c>
      <c r="C117" s="163">
        <v>180</v>
      </c>
      <c r="D117" s="163">
        <v>0</v>
      </c>
      <c r="E117" s="163">
        <v>45</v>
      </c>
      <c r="F117" s="163">
        <v>96</v>
      </c>
      <c r="G117" s="163">
        <v>63</v>
      </c>
      <c r="H117" s="163">
        <v>38</v>
      </c>
      <c r="I117" s="178">
        <f t="shared" si="46"/>
        <v>-0.39682539682539686</v>
      </c>
      <c r="J117" s="181">
        <f t="shared" si="44"/>
        <v>-25</v>
      </c>
      <c r="K117" s="164">
        <f t="shared" si="45"/>
        <v>1.3095771444325739E-4</v>
      </c>
    </row>
    <row r="118" spans="2:11" x14ac:dyDescent="0.25">
      <c r="B118" s="162" t="s">
        <v>131</v>
      </c>
      <c r="C118" s="163">
        <v>383</v>
      </c>
      <c r="D118" s="163">
        <v>0</v>
      </c>
      <c r="E118" s="163">
        <v>46</v>
      </c>
      <c r="F118" s="163">
        <v>56</v>
      </c>
      <c r="G118" s="163">
        <v>54</v>
      </c>
      <c r="H118" s="163">
        <v>25</v>
      </c>
      <c r="I118" s="178">
        <f t="shared" si="46"/>
        <v>-0.53703703703703698</v>
      </c>
      <c r="J118" s="181">
        <f t="shared" si="44"/>
        <v>-29</v>
      </c>
      <c r="K118" s="164">
        <f t="shared" si="45"/>
        <v>8.6156391081090397E-5</v>
      </c>
    </row>
    <row r="119" spans="2:11" x14ac:dyDescent="0.25">
      <c r="B119" s="167" t="s">
        <v>145</v>
      </c>
      <c r="C119" s="168">
        <f t="shared" ref="C119:H119" si="47">IFERROR(C111-SUM(C112:C118),"nd")</f>
        <v>3508</v>
      </c>
      <c r="D119" s="168">
        <f t="shared" si="47"/>
        <v>0</v>
      </c>
      <c r="E119" s="168">
        <f t="shared" si="47"/>
        <v>1297</v>
      </c>
      <c r="F119" s="168">
        <f t="shared" si="47"/>
        <v>1517</v>
      </c>
      <c r="G119" s="168">
        <f t="shared" si="47"/>
        <v>1981</v>
      </c>
      <c r="H119" s="168">
        <f t="shared" si="47"/>
        <v>2210</v>
      </c>
      <c r="I119" s="179">
        <f t="shared" si="46"/>
        <v>0.11559818273599198</v>
      </c>
      <c r="J119" s="182">
        <f t="shared" si="44"/>
        <v>229</v>
      </c>
      <c r="K119" s="169">
        <f t="shared" si="45"/>
        <v>7.6162249715683913E-3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 t="str">
        <f t="shared" ref="C121:H121" si="48">IFERROR(C122+C125,"nd")</f>
        <v>nd</v>
      </c>
      <c r="D121" s="175" t="str">
        <f t="shared" si="48"/>
        <v>nd</v>
      </c>
      <c r="E121" s="175" t="str">
        <f t="shared" si="48"/>
        <v>nd</v>
      </c>
      <c r="F121" s="175" t="str">
        <f t="shared" si="48"/>
        <v>nd</v>
      </c>
      <c r="G121" s="175" t="str">
        <f t="shared" si="48"/>
        <v>nd</v>
      </c>
      <c r="H121" s="175" t="str">
        <f t="shared" si="48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97</v>
      </c>
      <c r="C122" s="159" t="s">
        <v>317</v>
      </c>
      <c r="D122" s="159" t="s">
        <v>317</v>
      </c>
      <c r="E122" s="159" t="s">
        <v>317</v>
      </c>
      <c r="F122" s="159" t="s">
        <v>317</v>
      </c>
      <c r="G122" s="159" t="s">
        <v>317</v>
      </c>
      <c r="H122" s="159" t="s">
        <v>317</v>
      </c>
      <c r="I122" s="177" t="str">
        <f>IFERROR(H122/G122-1,"-")</f>
        <v>-</v>
      </c>
      <c r="J122" s="180" t="str">
        <f t="shared" ref="J122:J133" si="49">IFERROR(H122-G122,"-")</f>
        <v>-</v>
      </c>
      <c r="K122" s="160" t="str">
        <f t="shared" ref="K122:K133" si="50">IFERROR(H122/H$9,"-")</f>
        <v>-</v>
      </c>
    </row>
    <row r="123" spans="2:11" x14ac:dyDescent="0.25">
      <c r="B123" s="162" t="s">
        <v>103</v>
      </c>
      <c r="C123" s="163" t="s">
        <v>317</v>
      </c>
      <c r="D123" s="163" t="s">
        <v>317</v>
      </c>
      <c r="E123" s="163" t="s">
        <v>317</v>
      </c>
      <c r="F123" s="163" t="s">
        <v>317</v>
      </c>
      <c r="G123" s="163" t="s">
        <v>317</v>
      </c>
      <c r="H123" s="163" t="s">
        <v>317</v>
      </c>
      <c r="I123" s="178" t="str">
        <f>IFERROR(H123/G123-1,"-")</f>
        <v>-</v>
      </c>
      <c r="J123" s="181" t="str">
        <f t="shared" si="49"/>
        <v>-</v>
      </c>
      <c r="K123" s="164" t="str">
        <f t="shared" si="50"/>
        <v>-</v>
      </c>
    </row>
    <row r="124" spans="2:11" x14ac:dyDescent="0.25">
      <c r="B124" s="162" t="s">
        <v>100</v>
      </c>
      <c r="C124" s="163" t="s">
        <v>317</v>
      </c>
      <c r="D124" s="163" t="s">
        <v>317</v>
      </c>
      <c r="E124" s="163" t="s">
        <v>317</v>
      </c>
      <c r="F124" s="163" t="s">
        <v>317</v>
      </c>
      <c r="G124" s="163" t="s">
        <v>317</v>
      </c>
      <c r="H124" s="163" t="s">
        <v>317</v>
      </c>
      <c r="I124" s="178" t="str">
        <f>IFERROR(H124/G124-1,"-")</f>
        <v>-</v>
      </c>
      <c r="J124" s="181" t="str">
        <f t="shared" si="49"/>
        <v>-</v>
      </c>
      <c r="K124" s="164" t="str">
        <f t="shared" si="50"/>
        <v>-</v>
      </c>
    </row>
    <row r="125" spans="2:11" x14ac:dyDescent="0.25">
      <c r="B125" s="158" t="s">
        <v>107</v>
      </c>
      <c r="C125" s="159" t="s">
        <v>317</v>
      </c>
      <c r="D125" s="159" t="s">
        <v>317</v>
      </c>
      <c r="E125" s="159" t="s">
        <v>317</v>
      </c>
      <c r="F125" s="159" t="s">
        <v>317</v>
      </c>
      <c r="G125" s="159" t="s">
        <v>317</v>
      </c>
      <c r="H125" s="159" t="s">
        <v>317</v>
      </c>
      <c r="I125" s="177" t="str">
        <f>IFERROR(H125/G125-1,"-")</f>
        <v>-</v>
      </c>
      <c r="J125" s="180" t="str">
        <f t="shared" si="49"/>
        <v>-</v>
      </c>
      <c r="K125" s="160" t="str">
        <f t="shared" si="50"/>
        <v>-</v>
      </c>
    </row>
    <row r="126" spans="2:11" x14ac:dyDescent="0.25">
      <c r="B126" s="162" t="s">
        <v>110</v>
      </c>
      <c r="C126" s="163" t="s">
        <v>317</v>
      </c>
      <c r="D126" s="163" t="s">
        <v>317</v>
      </c>
      <c r="E126" s="163" t="s">
        <v>317</v>
      </c>
      <c r="F126" s="163" t="s">
        <v>317</v>
      </c>
      <c r="G126" s="163" t="s">
        <v>317</v>
      </c>
      <c r="H126" s="163" t="s">
        <v>317</v>
      </c>
      <c r="I126" s="178" t="str">
        <f t="shared" ref="I126:I133" si="51">IFERROR(H126/G126-1,"-")</f>
        <v>-</v>
      </c>
      <c r="J126" s="181" t="str">
        <f t="shared" si="49"/>
        <v>-</v>
      </c>
      <c r="K126" s="164" t="str">
        <f t="shared" si="50"/>
        <v>-</v>
      </c>
    </row>
    <row r="127" spans="2:11" x14ac:dyDescent="0.25">
      <c r="B127" s="162" t="s">
        <v>113</v>
      </c>
      <c r="C127" s="163" t="s">
        <v>317</v>
      </c>
      <c r="D127" s="163" t="s">
        <v>317</v>
      </c>
      <c r="E127" s="163" t="s">
        <v>317</v>
      </c>
      <c r="F127" s="163" t="s">
        <v>317</v>
      </c>
      <c r="G127" s="163" t="s">
        <v>317</v>
      </c>
      <c r="H127" s="163" t="s">
        <v>317</v>
      </c>
      <c r="I127" s="178" t="str">
        <f t="shared" si="51"/>
        <v>-</v>
      </c>
      <c r="J127" s="181" t="str">
        <f t="shared" si="49"/>
        <v>-</v>
      </c>
      <c r="K127" s="164" t="str">
        <f t="shared" si="50"/>
        <v>-</v>
      </c>
    </row>
    <row r="128" spans="2:11" x14ac:dyDescent="0.25">
      <c r="B128" s="162" t="s">
        <v>116</v>
      </c>
      <c r="C128" s="163" t="s">
        <v>317</v>
      </c>
      <c r="D128" s="163" t="s">
        <v>317</v>
      </c>
      <c r="E128" s="163" t="s">
        <v>317</v>
      </c>
      <c r="F128" s="163" t="s">
        <v>317</v>
      </c>
      <c r="G128" s="163" t="s">
        <v>317</v>
      </c>
      <c r="H128" s="163" t="s">
        <v>317</v>
      </c>
      <c r="I128" s="178" t="str">
        <f t="shared" si="51"/>
        <v>-</v>
      </c>
      <c r="J128" s="181" t="str">
        <f t="shared" si="49"/>
        <v>-</v>
      </c>
      <c r="K128" s="164" t="str">
        <f t="shared" si="50"/>
        <v>-</v>
      </c>
    </row>
    <row r="129" spans="2:11" x14ac:dyDescent="0.25">
      <c r="B129" s="162" t="s">
        <v>123</v>
      </c>
      <c r="C129" s="163" t="s">
        <v>317</v>
      </c>
      <c r="D129" s="163" t="s">
        <v>317</v>
      </c>
      <c r="E129" s="163" t="s">
        <v>317</v>
      </c>
      <c r="F129" s="163" t="s">
        <v>317</v>
      </c>
      <c r="G129" s="163" t="s">
        <v>317</v>
      </c>
      <c r="H129" s="163" t="s">
        <v>317</v>
      </c>
      <c r="I129" s="178" t="str">
        <f t="shared" si="51"/>
        <v>-</v>
      </c>
      <c r="J129" s="181" t="str">
        <f t="shared" si="49"/>
        <v>-</v>
      </c>
      <c r="K129" s="164" t="str">
        <f t="shared" si="50"/>
        <v>-</v>
      </c>
    </row>
    <row r="130" spans="2:11" x14ac:dyDescent="0.25">
      <c r="B130" s="162" t="s">
        <v>119</v>
      </c>
      <c r="C130" s="163" t="s">
        <v>317</v>
      </c>
      <c r="D130" s="163" t="s">
        <v>317</v>
      </c>
      <c r="E130" s="163" t="s">
        <v>317</v>
      </c>
      <c r="F130" s="163" t="s">
        <v>317</v>
      </c>
      <c r="G130" s="163" t="s">
        <v>317</v>
      </c>
      <c r="H130" s="163" t="s">
        <v>317</v>
      </c>
      <c r="I130" s="178" t="str">
        <f t="shared" si="51"/>
        <v>-</v>
      </c>
      <c r="J130" s="181" t="str">
        <f t="shared" si="49"/>
        <v>-</v>
      </c>
      <c r="K130" s="164" t="str">
        <f t="shared" si="50"/>
        <v>-</v>
      </c>
    </row>
    <row r="131" spans="2:11" x14ac:dyDescent="0.25">
      <c r="B131" s="162" t="s">
        <v>128</v>
      </c>
      <c r="C131" s="163" t="s">
        <v>317</v>
      </c>
      <c r="D131" s="163" t="s">
        <v>317</v>
      </c>
      <c r="E131" s="163" t="s">
        <v>317</v>
      </c>
      <c r="F131" s="163" t="s">
        <v>317</v>
      </c>
      <c r="G131" s="163" t="s">
        <v>317</v>
      </c>
      <c r="H131" s="163" t="s">
        <v>317</v>
      </c>
      <c r="I131" s="178" t="str">
        <f t="shared" si="51"/>
        <v>-</v>
      </c>
      <c r="J131" s="181" t="str">
        <f t="shared" si="49"/>
        <v>-</v>
      </c>
      <c r="K131" s="164" t="str">
        <f t="shared" si="50"/>
        <v>-</v>
      </c>
    </row>
    <row r="132" spans="2:11" x14ac:dyDescent="0.25">
      <c r="B132" s="162" t="s">
        <v>131</v>
      </c>
      <c r="C132" s="163" t="s">
        <v>317</v>
      </c>
      <c r="D132" s="163" t="s">
        <v>317</v>
      </c>
      <c r="E132" s="163" t="s">
        <v>317</v>
      </c>
      <c r="F132" s="163" t="s">
        <v>317</v>
      </c>
      <c r="G132" s="163" t="s">
        <v>317</v>
      </c>
      <c r="H132" s="163" t="s">
        <v>317</v>
      </c>
      <c r="I132" s="178" t="str">
        <f t="shared" si="51"/>
        <v>-</v>
      </c>
      <c r="J132" s="181" t="str">
        <f t="shared" si="49"/>
        <v>-</v>
      </c>
      <c r="K132" s="164" t="str">
        <f t="shared" si="50"/>
        <v>-</v>
      </c>
    </row>
    <row r="133" spans="2:11" x14ac:dyDescent="0.25">
      <c r="B133" s="167" t="s">
        <v>145</v>
      </c>
      <c r="C133" s="168" t="str">
        <f t="shared" ref="C133:H133" si="52">IFERROR(C125-SUM(C126:C132),"nd")</f>
        <v>nd</v>
      </c>
      <c r="D133" s="168" t="str">
        <f t="shared" si="52"/>
        <v>nd</v>
      </c>
      <c r="E133" s="168" t="str">
        <f t="shared" si="52"/>
        <v>nd</v>
      </c>
      <c r="F133" s="168" t="str">
        <f t="shared" si="52"/>
        <v>nd</v>
      </c>
      <c r="G133" s="168" t="str">
        <f t="shared" si="52"/>
        <v>nd</v>
      </c>
      <c r="H133" s="168" t="str">
        <f t="shared" si="52"/>
        <v>nd</v>
      </c>
      <c r="I133" s="179" t="str">
        <f t="shared" si="51"/>
        <v>-</v>
      </c>
      <c r="J133" s="182" t="str">
        <f t="shared" si="49"/>
        <v>-</v>
      </c>
      <c r="K133" s="169" t="str">
        <f t="shared" si="50"/>
        <v>-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3">IFERROR(C136+C139,"nd")</f>
        <v>13012</v>
      </c>
      <c r="D135" s="175">
        <f t="shared" si="53"/>
        <v>1979</v>
      </c>
      <c r="E135" s="175">
        <f t="shared" si="53"/>
        <v>11825</v>
      </c>
      <c r="F135" s="175">
        <f t="shared" si="53"/>
        <v>12501</v>
      </c>
      <c r="G135" s="175">
        <f t="shared" si="53"/>
        <v>13339</v>
      </c>
      <c r="H135" s="175">
        <f t="shared" si="53"/>
        <v>13074</v>
      </c>
      <c r="I135" s="176">
        <f>IFERROR(H135/G135-1,"-")</f>
        <v>-1.9866556713396766E-2</v>
      </c>
      <c r="J135" s="175">
        <f>IFERROR(H135-G135,"-")</f>
        <v>-265</v>
      </c>
      <c r="K135" s="176">
        <f>IFERROR(H135/H$9,"-")</f>
        <v>4.5056346279767033E-2</v>
      </c>
    </row>
    <row r="136" spans="2:11" x14ac:dyDescent="0.25">
      <c r="B136" s="158" t="s">
        <v>97</v>
      </c>
      <c r="C136" s="159">
        <v>742</v>
      </c>
      <c r="D136" s="159">
        <v>670</v>
      </c>
      <c r="E136" s="159">
        <v>575</v>
      </c>
      <c r="F136" s="159">
        <v>972</v>
      </c>
      <c r="G136" s="159">
        <v>980</v>
      </c>
      <c r="H136" s="159">
        <v>549</v>
      </c>
      <c r="I136" s="177">
        <f>IFERROR(H136/G136-1,"-")</f>
        <v>-0.43979591836734699</v>
      </c>
      <c r="J136" s="180">
        <f t="shared" ref="J136:J147" si="54">IFERROR(H136-G136,"-")</f>
        <v>-431</v>
      </c>
      <c r="K136" s="160">
        <f t="shared" ref="K136:K147" si="55">IFERROR(H136/H$9,"-")</f>
        <v>1.8919943481407451E-3</v>
      </c>
    </row>
    <row r="137" spans="2:11" x14ac:dyDescent="0.25">
      <c r="B137" s="162" t="s">
        <v>103</v>
      </c>
      <c r="C137" s="163">
        <v>617</v>
      </c>
      <c r="D137" s="163">
        <v>541</v>
      </c>
      <c r="E137" s="163">
        <v>285</v>
      </c>
      <c r="F137" s="163">
        <v>392</v>
      </c>
      <c r="G137" s="163">
        <v>655</v>
      </c>
      <c r="H137" s="163">
        <v>175</v>
      </c>
      <c r="I137" s="178">
        <f>IFERROR(H137/G137-1,"-")</f>
        <v>-0.73282442748091603</v>
      </c>
      <c r="J137" s="181">
        <f t="shared" si="54"/>
        <v>-480</v>
      </c>
      <c r="K137" s="164">
        <f t="shared" si="55"/>
        <v>6.0309473756763282E-4</v>
      </c>
    </row>
    <row r="138" spans="2:11" x14ac:dyDescent="0.25">
      <c r="B138" s="162" t="s">
        <v>100</v>
      </c>
      <c r="C138" s="163">
        <v>125</v>
      </c>
      <c r="D138" s="163">
        <v>129</v>
      </c>
      <c r="E138" s="163">
        <v>290</v>
      </c>
      <c r="F138" s="163">
        <v>580</v>
      </c>
      <c r="G138" s="163">
        <v>325</v>
      </c>
      <c r="H138" s="163">
        <v>374</v>
      </c>
      <c r="I138" s="178">
        <f>IFERROR(H138/G138-1,"-")</f>
        <v>0.15076923076923077</v>
      </c>
      <c r="J138" s="181">
        <f t="shared" si="54"/>
        <v>49</v>
      </c>
      <c r="K138" s="164">
        <f t="shared" si="55"/>
        <v>1.2888996105731123E-3</v>
      </c>
    </row>
    <row r="139" spans="2:11" x14ac:dyDescent="0.25">
      <c r="B139" s="158" t="s">
        <v>107</v>
      </c>
      <c r="C139" s="159">
        <v>12270</v>
      </c>
      <c r="D139" s="159">
        <v>1309</v>
      </c>
      <c r="E139" s="159">
        <v>11250</v>
      </c>
      <c r="F139" s="159">
        <v>11529</v>
      </c>
      <c r="G139" s="159">
        <v>12359</v>
      </c>
      <c r="H139" s="159">
        <v>12525</v>
      </c>
      <c r="I139" s="177">
        <f>IFERROR(H139/G139-1,"-")</f>
        <v>1.3431507403511622E-2</v>
      </c>
      <c r="J139" s="180">
        <f t="shared" si="54"/>
        <v>166</v>
      </c>
      <c r="K139" s="160">
        <f t="shared" si="55"/>
        <v>4.3164351931626287E-2</v>
      </c>
    </row>
    <row r="140" spans="2:11" x14ac:dyDescent="0.25">
      <c r="B140" s="162" t="s">
        <v>110</v>
      </c>
      <c r="C140" s="163">
        <v>6096</v>
      </c>
      <c r="D140" s="163">
        <v>61</v>
      </c>
      <c r="E140" s="163">
        <v>3923</v>
      </c>
      <c r="F140" s="163">
        <v>4478</v>
      </c>
      <c r="G140" s="163">
        <v>5438</v>
      </c>
      <c r="H140" s="163">
        <v>5097</v>
      </c>
      <c r="I140" s="178">
        <f t="shared" ref="I140:I147" si="56">IFERROR(H140/G140-1,"-")</f>
        <v>-6.2706877528503124E-2</v>
      </c>
      <c r="J140" s="181">
        <f t="shared" si="54"/>
        <v>-341</v>
      </c>
      <c r="K140" s="164">
        <f t="shared" si="55"/>
        <v>1.756556501361271E-2</v>
      </c>
    </row>
    <row r="141" spans="2:11" x14ac:dyDescent="0.25">
      <c r="B141" s="162" t="s">
        <v>113</v>
      </c>
      <c r="C141" s="163">
        <v>664</v>
      </c>
      <c r="D141" s="163">
        <v>102</v>
      </c>
      <c r="E141" s="163">
        <v>1121</v>
      </c>
      <c r="F141" s="163">
        <v>837</v>
      </c>
      <c r="G141" s="163">
        <v>968</v>
      </c>
      <c r="H141" s="163">
        <v>767</v>
      </c>
      <c r="I141" s="178">
        <f t="shared" si="56"/>
        <v>-0.2076446280991735</v>
      </c>
      <c r="J141" s="181">
        <f t="shared" si="54"/>
        <v>-201</v>
      </c>
      <c r="K141" s="164">
        <f t="shared" si="55"/>
        <v>2.6432780783678532E-3</v>
      </c>
    </row>
    <row r="142" spans="2:11" x14ac:dyDescent="0.25">
      <c r="B142" s="162" t="s">
        <v>116</v>
      </c>
      <c r="C142" s="163">
        <v>466</v>
      </c>
      <c r="D142" s="163">
        <v>368</v>
      </c>
      <c r="E142" s="163">
        <v>1055</v>
      </c>
      <c r="F142" s="163">
        <v>869</v>
      </c>
      <c r="G142" s="163">
        <v>769</v>
      </c>
      <c r="H142" s="163">
        <v>921</v>
      </c>
      <c r="I142" s="178">
        <f t="shared" si="56"/>
        <v>0.19765929778933677</v>
      </c>
      <c r="J142" s="181">
        <f t="shared" si="54"/>
        <v>152</v>
      </c>
      <c r="K142" s="164">
        <f t="shared" si="55"/>
        <v>3.17400144742737E-3</v>
      </c>
    </row>
    <row r="143" spans="2:11" x14ac:dyDescent="0.25">
      <c r="B143" s="162" t="s">
        <v>123</v>
      </c>
      <c r="C143" s="163">
        <v>359</v>
      </c>
      <c r="D143" s="163">
        <v>17</v>
      </c>
      <c r="E143" s="163">
        <v>497</v>
      </c>
      <c r="F143" s="163">
        <v>354</v>
      </c>
      <c r="G143" s="163">
        <v>313</v>
      </c>
      <c r="H143" s="163">
        <v>416</v>
      </c>
      <c r="I143" s="178">
        <f t="shared" si="56"/>
        <v>0.32907348242811496</v>
      </c>
      <c r="J143" s="181">
        <f t="shared" si="54"/>
        <v>103</v>
      </c>
      <c r="K143" s="164">
        <f t="shared" si="55"/>
        <v>1.4336423475893442E-3</v>
      </c>
    </row>
    <row r="144" spans="2:11" x14ac:dyDescent="0.25">
      <c r="B144" s="162" t="s">
        <v>119</v>
      </c>
      <c r="C144" s="163">
        <v>190</v>
      </c>
      <c r="D144" s="163">
        <v>11</v>
      </c>
      <c r="E144" s="163">
        <v>298</v>
      </c>
      <c r="F144" s="163">
        <v>224</v>
      </c>
      <c r="G144" s="163">
        <v>253</v>
      </c>
      <c r="H144" s="163">
        <v>251</v>
      </c>
      <c r="I144" s="178">
        <f t="shared" si="56"/>
        <v>-7.905138339920903E-3</v>
      </c>
      <c r="J144" s="181">
        <f t="shared" si="54"/>
        <v>-2</v>
      </c>
      <c r="K144" s="164">
        <f t="shared" si="55"/>
        <v>8.650101664541476E-4</v>
      </c>
    </row>
    <row r="145" spans="2:11" x14ac:dyDescent="0.25">
      <c r="B145" s="162" t="s">
        <v>128</v>
      </c>
      <c r="C145" s="163">
        <v>380</v>
      </c>
      <c r="D145" s="163">
        <v>15</v>
      </c>
      <c r="E145" s="163">
        <v>180</v>
      </c>
      <c r="F145" s="163">
        <v>270</v>
      </c>
      <c r="G145" s="163">
        <v>174</v>
      </c>
      <c r="H145" s="163">
        <v>224</v>
      </c>
      <c r="I145" s="178">
        <f t="shared" si="56"/>
        <v>0.28735632183908044</v>
      </c>
      <c r="J145" s="181">
        <f t="shared" si="54"/>
        <v>50</v>
      </c>
      <c r="K145" s="164">
        <f t="shared" si="55"/>
        <v>7.7196126408656993E-4</v>
      </c>
    </row>
    <row r="146" spans="2:11" x14ac:dyDescent="0.25">
      <c r="B146" s="162" t="s">
        <v>131</v>
      </c>
      <c r="C146" s="163">
        <v>656</v>
      </c>
      <c r="D146" s="163">
        <v>4</v>
      </c>
      <c r="E146" s="163">
        <v>109</v>
      </c>
      <c r="F146" s="163">
        <v>210</v>
      </c>
      <c r="G146" s="163">
        <v>266</v>
      </c>
      <c r="H146" s="163">
        <v>224</v>
      </c>
      <c r="I146" s="178">
        <f t="shared" si="56"/>
        <v>-0.15789473684210531</v>
      </c>
      <c r="J146" s="181">
        <f t="shared" si="54"/>
        <v>-42</v>
      </c>
      <c r="K146" s="164">
        <f t="shared" si="55"/>
        <v>7.7196126408656993E-4</v>
      </c>
    </row>
    <row r="147" spans="2:11" x14ac:dyDescent="0.25">
      <c r="B147" s="167" t="s">
        <v>145</v>
      </c>
      <c r="C147" s="168">
        <f t="shared" ref="C147:H147" si="57">IFERROR(C139-SUM(C140:C146),"nd")</f>
        <v>3459</v>
      </c>
      <c r="D147" s="168">
        <f t="shared" si="57"/>
        <v>731</v>
      </c>
      <c r="E147" s="168">
        <f t="shared" si="57"/>
        <v>4067</v>
      </c>
      <c r="F147" s="168">
        <f t="shared" si="57"/>
        <v>4287</v>
      </c>
      <c r="G147" s="168">
        <f t="shared" si="57"/>
        <v>4178</v>
      </c>
      <c r="H147" s="168">
        <f t="shared" si="57"/>
        <v>4625</v>
      </c>
      <c r="I147" s="179">
        <f t="shared" si="56"/>
        <v>0.10698898994734329</v>
      </c>
      <c r="J147" s="182">
        <f t="shared" si="54"/>
        <v>447</v>
      </c>
      <c r="K147" s="169">
        <f t="shared" si="55"/>
        <v>1.5938932350001721E-2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8">IFERROR(C150+C153,"nd")</f>
        <v>1913</v>
      </c>
      <c r="D149" s="175">
        <f t="shared" si="58"/>
        <v>225</v>
      </c>
      <c r="E149" s="175">
        <f t="shared" si="58"/>
        <v>3886</v>
      </c>
      <c r="F149" s="175">
        <f t="shared" si="58"/>
        <v>3992</v>
      </c>
      <c r="G149" s="175">
        <f t="shared" si="58"/>
        <v>13637</v>
      </c>
      <c r="H149" s="175">
        <f t="shared" si="58"/>
        <v>12411</v>
      </c>
      <c r="I149" s="176">
        <f>IFERROR(H149/G149-1,"-")</f>
        <v>-8.9902471218009872E-2</v>
      </c>
      <c r="J149" s="175">
        <f>IFERROR(H149-G149,"-")</f>
        <v>-1226</v>
      </c>
      <c r="K149" s="176">
        <f>IFERROR(H149/H$9,"-")</f>
        <v>4.2771478788296513E-2</v>
      </c>
    </row>
    <row r="150" spans="2:11" x14ac:dyDescent="0.25">
      <c r="B150" s="158" t="s">
        <v>97</v>
      </c>
      <c r="C150" s="159">
        <v>287</v>
      </c>
      <c r="D150" s="159">
        <v>74</v>
      </c>
      <c r="E150" s="159">
        <v>378</v>
      </c>
      <c r="F150" s="159">
        <v>457</v>
      </c>
      <c r="G150" s="159">
        <v>1175</v>
      </c>
      <c r="H150" s="159">
        <v>492</v>
      </c>
      <c r="I150" s="177">
        <f>IFERROR(H150/G150-1,"-")</f>
        <v>-0.58127659574468082</v>
      </c>
      <c r="J150" s="180">
        <f t="shared" ref="J150:J161" si="59">IFERROR(H150-G150,"-")</f>
        <v>-683</v>
      </c>
      <c r="K150" s="160">
        <f t="shared" ref="K150:K161" si="60">IFERROR(H150/H$9,"-")</f>
        <v>1.695557776475859E-3</v>
      </c>
    </row>
    <row r="151" spans="2:11" x14ac:dyDescent="0.25">
      <c r="B151" s="162" t="s">
        <v>103</v>
      </c>
      <c r="C151" s="163">
        <v>245</v>
      </c>
      <c r="D151" s="163">
        <v>10</v>
      </c>
      <c r="E151" s="163">
        <v>254</v>
      </c>
      <c r="F151" s="163">
        <v>130</v>
      </c>
      <c r="G151" s="163">
        <v>964</v>
      </c>
      <c r="H151" s="163">
        <v>269</v>
      </c>
      <c r="I151" s="178">
        <f>IFERROR(H151/G151-1,"-")</f>
        <v>-0.72095435684647302</v>
      </c>
      <c r="J151" s="181">
        <f t="shared" si="59"/>
        <v>-695</v>
      </c>
      <c r="K151" s="164">
        <f t="shared" si="60"/>
        <v>9.2704276803253264E-4</v>
      </c>
    </row>
    <row r="152" spans="2:11" x14ac:dyDescent="0.25">
      <c r="B152" s="162" t="s">
        <v>100</v>
      </c>
      <c r="C152" s="163">
        <v>42</v>
      </c>
      <c r="D152" s="163">
        <v>64</v>
      </c>
      <c r="E152" s="163">
        <v>124</v>
      </c>
      <c r="F152" s="163">
        <v>327</v>
      </c>
      <c r="G152" s="163">
        <v>211</v>
      </c>
      <c r="H152" s="163">
        <v>223</v>
      </c>
      <c r="I152" s="178">
        <f>IFERROR(H152/G152-1,"-")</f>
        <v>5.6872037914691864E-2</v>
      </c>
      <c r="J152" s="181">
        <f t="shared" si="59"/>
        <v>12</v>
      </c>
      <c r="K152" s="164">
        <f t="shared" si="60"/>
        <v>7.6851500844332633E-4</v>
      </c>
    </row>
    <row r="153" spans="2:11" x14ac:dyDescent="0.25">
      <c r="B153" s="158" t="s">
        <v>107</v>
      </c>
      <c r="C153" s="159">
        <v>1626</v>
      </c>
      <c r="D153" s="159">
        <v>151</v>
      </c>
      <c r="E153" s="159">
        <v>3508</v>
      </c>
      <c r="F153" s="159">
        <v>3535</v>
      </c>
      <c r="G153" s="159">
        <v>12462</v>
      </c>
      <c r="H153" s="159">
        <v>11919</v>
      </c>
      <c r="I153" s="177">
        <f>IFERROR(H153/G153-1,"-")</f>
        <v>-4.3572460279248881E-2</v>
      </c>
      <c r="J153" s="180">
        <f t="shared" si="59"/>
        <v>-543</v>
      </c>
      <c r="K153" s="160">
        <f t="shared" si="60"/>
        <v>4.1075921011820657E-2</v>
      </c>
    </row>
    <row r="154" spans="2:11" x14ac:dyDescent="0.25">
      <c r="B154" s="162" t="s">
        <v>110</v>
      </c>
      <c r="C154" s="163">
        <v>279</v>
      </c>
      <c r="D154" s="163">
        <v>5</v>
      </c>
      <c r="E154" s="163">
        <v>1509</v>
      </c>
      <c r="F154" s="163">
        <v>698</v>
      </c>
      <c r="G154" s="163">
        <v>5973</v>
      </c>
      <c r="H154" s="163">
        <v>6059</v>
      </c>
      <c r="I154" s="178">
        <f t="shared" ref="I154:I161" si="61">IFERROR(H154/G154-1,"-")</f>
        <v>1.4398124895362407E-2</v>
      </c>
      <c r="J154" s="181">
        <f t="shared" si="59"/>
        <v>86</v>
      </c>
      <c r="K154" s="164">
        <f t="shared" si="60"/>
        <v>2.0880862942413068E-2</v>
      </c>
    </row>
    <row r="155" spans="2:11" x14ac:dyDescent="0.25">
      <c r="B155" s="162" t="s">
        <v>113</v>
      </c>
      <c r="C155" s="163">
        <v>422</v>
      </c>
      <c r="D155" s="163">
        <v>56</v>
      </c>
      <c r="E155" s="163">
        <v>400</v>
      </c>
      <c r="F155" s="163">
        <v>903</v>
      </c>
      <c r="G155" s="163">
        <v>1363</v>
      </c>
      <c r="H155" s="163">
        <v>958</v>
      </c>
      <c r="I155" s="178">
        <f t="shared" si="61"/>
        <v>-0.29713866471019812</v>
      </c>
      <c r="J155" s="181">
        <f t="shared" si="59"/>
        <v>-405</v>
      </c>
      <c r="K155" s="164">
        <f t="shared" si="60"/>
        <v>3.3015129062273839E-3</v>
      </c>
    </row>
    <row r="156" spans="2:11" x14ac:dyDescent="0.25">
      <c r="B156" s="162" t="s">
        <v>116</v>
      </c>
      <c r="C156" s="163">
        <v>56</v>
      </c>
      <c r="D156" s="163">
        <v>16</v>
      </c>
      <c r="E156" s="163">
        <v>96</v>
      </c>
      <c r="F156" s="163">
        <v>296</v>
      </c>
      <c r="G156" s="163">
        <v>160</v>
      </c>
      <c r="H156" s="163">
        <v>293</v>
      </c>
      <c r="I156" s="178">
        <f t="shared" si="61"/>
        <v>0.83125000000000004</v>
      </c>
      <c r="J156" s="181">
        <f t="shared" si="59"/>
        <v>133</v>
      </c>
      <c r="K156" s="164">
        <f t="shared" si="60"/>
        <v>1.0097529034703795E-3</v>
      </c>
    </row>
    <row r="157" spans="2:11" x14ac:dyDescent="0.25">
      <c r="B157" s="162" t="s">
        <v>123</v>
      </c>
      <c r="C157" s="163">
        <v>28</v>
      </c>
      <c r="D157" s="163">
        <v>2</v>
      </c>
      <c r="E157" s="163">
        <v>625</v>
      </c>
      <c r="F157" s="163">
        <v>194</v>
      </c>
      <c r="G157" s="163">
        <v>742</v>
      </c>
      <c r="H157" s="163">
        <v>1002</v>
      </c>
      <c r="I157" s="178">
        <f t="shared" si="61"/>
        <v>0.3504043126684635</v>
      </c>
      <c r="J157" s="181">
        <f t="shared" si="59"/>
        <v>260</v>
      </c>
      <c r="K157" s="164">
        <f t="shared" si="60"/>
        <v>3.4531481545301032E-3</v>
      </c>
    </row>
    <row r="158" spans="2:11" x14ac:dyDescent="0.25">
      <c r="B158" s="162" t="s">
        <v>119</v>
      </c>
      <c r="C158" s="163">
        <v>37</v>
      </c>
      <c r="D158" s="163">
        <v>3</v>
      </c>
      <c r="E158" s="163">
        <v>57</v>
      </c>
      <c r="F158" s="163">
        <v>209</v>
      </c>
      <c r="G158" s="163">
        <v>311</v>
      </c>
      <c r="H158" s="163">
        <v>24</v>
      </c>
      <c r="I158" s="178">
        <f t="shared" si="61"/>
        <v>-0.92282958199356913</v>
      </c>
      <c r="J158" s="181">
        <f t="shared" si="59"/>
        <v>-287</v>
      </c>
      <c r="K158" s="164">
        <f t="shared" si="60"/>
        <v>8.2710135437846782E-5</v>
      </c>
    </row>
    <row r="159" spans="2:11" x14ac:dyDescent="0.25">
      <c r="B159" s="162" t="s">
        <v>128</v>
      </c>
      <c r="C159" s="163">
        <v>152</v>
      </c>
      <c r="D159" s="163">
        <v>0</v>
      </c>
      <c r="E159" s="163">
        <v>157</v>
      </c>
      <c r="F159" s="163">
        <v>128</v>
      </c>
      <c r="G159" s="163">
        <v>544</v>
      </c>
      <c r="H159" s="163">
        <v>648</v>
      </c>
      <c r="I159" s="178">
        <f t="shared" si="61"/>
        <v>0.19117647058823528</v>
      </c>
      <c r="J159" s="181">
        <f t="shared" si="59"/>
        <v>104</v>
      </c>
      <c r="K159" s="164">
        <f t="shared" si="60"/>
        <v>2.2331736568218631E-3</v>
      </c>
    </row>
    <row r="160" spans="2:11" x14ac:dyDescent="0.25">
      <c r="B160" s="162" t="s">
        <v>131</v>
      </c>
      <c r="C160" s="163">
        <v>158</v>
      </c>
      <c r="D160" s="163">
        <v>0</v>
      </c>
      <c r="E160" s="163">
        <v>138</v>
      </c>
      <c r="F160" s="163">
        <v>48</v>
      </c>
      <c r="G160" s="163">
        <v>1245</v>
      </c>
      <c r="H160" s="163">
        <v>1230</v>
      </c>
      <c r="I160" s="178">
        <f t="shared" si="61"/>
        <v>-1.2048192771084376E-2</v>
      </c>
      <c r="J160" s="181">
        <f t="shared" si="59"/>
        <v>-15</v>
      </c>
      <c r="K160" s="164">
        <f t="shared" si="60"/>
        <v>4.2388944411896473E-3</v>
      </c>
    </row>
    <row r="161" spans="2:11" x14ac:dyDescent="0.25">
      <c r="B161" s="167" t="s">
        <v>145</v>
      </c>
      <c r="C161" s="168">
        <f t="shared" ref="C161:H161" si="62">IFERROR(C153-SUM(C154:C160),"nd")</f>
        <v>494</v>
      </c>
      <c r="D161" s="168">
        <f t="shared" si="62"/>
        <v>69</v>
      </c>
      <c r="E161" s="168">
        <f t="shared" si="62"/>
        <v>526</v>
      </c>
      <c r="F161" s="168">
        <f t="shared" si="62"/>
        <v>1059</v>
      </c>
      <c r="G161" s="168">
        <f t="shared" si="62"/>
        <v>2124</v>
      </c>
      <c r="H161" s="168">
        <f t="shared" si="62"/>
        <v>1705</v>
      </c>
      <c r="I161" s="179">
        <f t="shared" si="61"/>
        <v>-0.1972693032015066</v>
      </c>
      <c r="J161" s="182">
        <f t="shared" si="59"/>
        <v>-419</v>
      </c>
      <c r="K161" s="169">
        <f t="shared" si="60"/>
        <v>5.8758658717303651E-3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B16AF-9743-4EDD-8FC0-87AAE0234D17}">
  <sheetPr>
    <tabColor theme="7" tint="0.79998168889431442"/>
    <pageSetUpPr fitToPage="1"/>
  </sheetPr>
  <dimension ref="A1:Y163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02" t="s">
        <v>62</v>
      </c>
      <c r="D5" s="303"/>
      <c r="E5" s="303"/>
      <c r="F5" s="303"/>
      <c r="G5" s="303"/>
      <c r="H5" s="303"/>
      <c r="I5" s="303"/>
      <c r="J5" s="303"/>
      <c r="K5" s="302" t="s">
        <v>61</v>
      </c>
      <c r="L5" s="303"/>
      <c r="M5" s="303"/>
      <c r="N5" s="303"/>
      <c r="O5" s="303"/>
      <c r="P5" s="303"/>
      <c r="Q5" s="303"/>
      <c r="R5" s="303"/>
      <c r="S5" s="302" t="s">
        <v>137</v>
      </c>
      <c r="T5" s="303"/>
      <c r="U5" s="303"/>
      <c r="V5" s="303"/>
      <c r="W5" s="303"/>
      <c r="X5" s="303"/>
      <c r="Y5" s="303"/>
    </row>
    <row r="6" spans="1:25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261</v>
      </c>
      <c r="L6" s="171" t="s">
        <v>262</v>
      </c>
      <c r="M6" s="171" t="s">
        <v>263</v>
      </c>
      <c r="N6" s="171" t="s">
        <v>264</v>
      </c>
      <c r="O6" s="171" t="s">
        <v>265</v>
      </c>
      <c r="P6" s="171" t="s">
        <v>266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261</v>
      </c>
      <c r="T6" s="171" t="s">
        <v>263</v>
      </c>
      <c r="U6" s="171" t="s">
        <v>264</v>
      </c>
      <c r="V6" s="171" t="s">
        <v>265</v>
      </c>
      <c r="W6" s="171" t="s">
        <v>266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68</v>
      </c>
      <c r="C8" s="175">
        <f t="shared" ref="C8:H8" si="0">C9+C12</f>
        <v>148691</v>
      </c>
      <c r="D8" s="175">
        <f t="shared" si="0"/>
        <v>33869</v>
      </c>
      <c r="E8" s="175">
        <f t="shared" si="0"/>
        <v>151531</v>
      </c>
      <c r="F8" s="175">
        <f t="shared" si="0"/>
        <v>190237</v>
      </c>
      <c r="G8" s="175">
        <f t="shared" si="0"/>
        <v>190955</v>
      </c>
      <c r="H8" s="175">
        <f t="shared" si="0"/>
        <v>192297</v>
      </c>
      <c r="I8" s="176">
        <f>IFERROR(H8/G8-1,"-")</f>
        <v>7.0278337828284521E-3</v>
      </c>
      <c r="J8" s="176">
        <f t="shared" ref="J8:J20" si="1">H8/H$8</f>
        <v>1</v>
      </c>
      <c r="K8" s="175">
        <f t="shared" ref="K8:P8" si="2">K9+K12</f>
        <v>575900</v>
      </c>
      <c r="L8" s="175">
        <f t="shared" si="2"/>
        <v>102018</v>
      </c>
      <c r="M8" s="175">
        <f t="shared" si="2"/>
        <v>655252</v>
      </c>
      <c r="N8" s="175">
        <f t="shared" si="2"/>
        <v>803269</v>
      </c>
      <c r="O8" s="175">
        <f t="shared" si="2"/>
        <v>868183</v>
      </c>
      <c r="P8" s="175">
        <f t="shared" si="2"/>
        <v>842527</v>
      </c>
      <c r="Q8" s="176">
        <f>IFERROR(P8/O8-1,"-")</f>
        <v>-2.9551373385565016E-2</v>
      </c>
      <c r="R8" s="176">
        <f t="shared" ref="R8:R20" si="3">P8/P$8</f>
        <v>1</v>
      </c>
      <c r="S8" s="175">
        <f>S9+S12</f>
        <v>724591</v>
      </c>
      <c r="T8" s="175">
        <f>T9+T12</f>
        <v>806783</v>
      </c>
      <c r="U8" s="175">
        <f>U9+U12</f>
        <v>993506</v>
      </c>
      <c r="V8" s="175">
        <f>V9+V12</f>
        <v>1059138</v>
      </c>
      <c r="W8" s="175">
        <f>W9+W12</f>
        <v>1034824</v>
      </c>
      <c r="X8" s="176">
        <f>IFERROR(W8/V8-1,"-")</f>
        <v>-2.2956404170183631E-2</v>
      </c>
      <c r="Y8" s="176">
        <f>W8/W$8</f>
        <v>1</v>
      </c>
    </row>
    <row r="9" spans="1:25" x14ac:dyDescent="0.25">
      <c r="A9" s="1"/>
      <c r="B9" s="158" t="s">
        <v>97</v>
      </c>
      <c r="C9" s="159">
        <v>30892</v>
      </c>
      <c r="D9" s="159">
        <v>16117</v>
      </c>
      <c r="E9" s="159">
        <v>29635</v>
      </c>
      <c r="F9" s="159">
        <v>43856</v>
      </c>
      <c r="G9" s="159">
        <v>41958</v>
      </c>
      <c r="H9" s="159">
        <v>38087</v>
      </c>
      <c r="I9" s="160">
        <f>IFERROR(H9/G9-1,"-")</f>
        <v>-9.22589255922589E-2</v>
      </c>
      <c r="J9" s="160">
        <f t="shared" si="1"/>
        <v>0.1980634123257253</v>
      </c>
      <c r="K9" s="159">
        <v>91967</v>
      </c>
      <c r="L9" s="159">
        <v>53111</v>
      </c>
      <c r="M9" s="159">
        <v>113980</v>
      </c>
      <c r="N9" s="159">
        <v>125198</v>
      </c>
      <c r="O9" s="159">
        <v>120763</v>
      </c>
      <c r="P9" s="159">
        <v>117529</v>
      </c>
      <c r="Q9" s="160">
        <f>IFERROR(P9/O9-1,"-")</f>
        <v>-2.6779725578198632E-2</v>
      </c>
      <c r="R9" s="160">
        <f t="shared" si="3"/>
        <v>0.13949582624651791</v>
      </c>
      <c r="S9" s="159">
        <v>122859</v>
      </c>
      <c r="T9" s="159">
        <v>143615</v>
      </c>
      <c r="U9" s="159">
        <v>169054</v>
      </c>
      <c r="V9" s="159">
        <v>162721</v>
      </c>
      <c r="W9" s="159">
        <v>155616</v>
      </c>
      <c r="X9" s="160">
        <f>IFERROR(W9/V9-1,"-")</f>
        <v>-4.3663694298830547E-2</v>
      </c>
      <c r="Y9" s="160">
        <f>W9/W$8</f>
        <v>0.15037919491623697</v>
      </c>
    </row>
    <row r="10" spans="1:25" x14ac:dyDescent="0.25">
      <c r="A10" s="161"/>
      <c r="B10" s="162" t="s">
        <v>103</v>
      </c>
      <c r="C10" s="163">
        <v>14381</v>
      </c>
      <c r="D10" s="163">
        <v>11986</v>
      </c>
      <c r="E10" s="163">
        <v>15875</v>
      </c>
      <c r="F10" s="163">
        <v>23051</v>
      </c>
      <c r="G10" s="163">
        <v>22962</v>
      </c>
      <c r="H10" s="163">
        <v>18910</v>
      </c>
      <c r="I10" s="164">
        <f>IFERROR(H10/G10-1,"-")</f>
        <v>-0.17646546468077695</v>
      </c>
      <c r="J10" s="164">
        <f t="shared" si="1"/>
        <v>9.8337467563196515E-2</v>
      </c>
      <c r="K10" s="163">
        <v>26759</v>
      </c>
      <c r="L10" s="163">
        <v>36623</v>
      </c>
      <c r="M10" s="163">
        <v>41043</v>
      </c>
      <c r="N10" s="163">
        <v>37229</v>
      </c>
      <c r="O10" s="163">
        <v>34094</v>
      </c>
      <c r="P10" s="163">
        <v>33039</v>
      </c>
      <c r="Q10" s="164">
        <f>IFERROR(P10/O10-1,"-")</f>
        <v>-3.094386108992786E-2</v>
      </c>
      <c r="R10" s="164">
        <f t="shared" si="3"/>
        <v>3.9214173551708136E-2</v>
      </c>
      <c r="S10" s="163">
        <v>41140</v>
      </c>
      <c r="T10" s="163">
        <v>56918</v>
      </c>
      <c r="U10" s="163">
        <v>60280</v>
      </c>
      <c r="V10" s="163">
        <v>57056</v>
      </c>
      <c r="W10" s="163">
        <v>51949</v>
      </c>
      <c r="X10" s="164">
        <f>IFERROR(W10/V10-1,"-")</f>
        <v>-8.950855300056082E-2</v>
      </c>
      <c r="Y10" s="164">
        <f>W10/W$8</f>
        <v>5.0200807093766668E-2</v>
      </c>
    </row>
    <row r="11" spans="1:25" x14ac:dyDescent="0.25">
      <c r="A11" s="161"/>
      <c r="B11" s="162" t="s">
        <v>100</v>
      </c>
      <c r="C11" s="163">
        <v>16511</v>
      </c>
      <c r="D11" s="163">
        <v>4131</v>
      </c>
      <c r="E11" s="163">
        <v>13760</v>
      </c>
      <c r="F11" s="163">
        <v>20805</v>
      </c>
      <c r="G11" s="163">
        <v>18996</v>
      </c>
      <c r="H11" s="163">
        <v>19177</v>
      </c>
      <c r="I11" s="164">
        <f>IFERROR(H11/G11-1,"-")</f>
        <v>9.5283217519477326E-3</v>
      </c>
      <c r="J11" s="164">
        <f t="shared" si="1"/>
        <v>9.9725944762528801E-2</v>
      </c>
      <c r="K11" s="163">
        <v>65208</v>
      </c>
      <c r="L11" s="163">
        <v>16488</v>
      </c>
      <c r="M11" s="163">
        <v>72937</v>
      </c>
      <c r="N11" s="163">
        <v>87969</v>
      </c>
      <c r="O11" s="163">
        <v>86669</v>
      </c>
      <c r="P11" s="163">
        <v>84490</v>
      </c>
      <c r="Q11" s="164">
        <f>IFERROR(P11/O11-1,"-")</f>
        <v>-2.5141630802247628E-2</v>
      </c>
      <c r="R11" s="164">
        <f t="shared" si="3"/>
        <v>0.10028165269480978</v>
      </c>
      <c r="S11" s="163">
        <v>81719</v>
      </c>
      <c r="T11" s="163">
        <v>86697</v>
      </c>
      <c r="U11" s="163">
        <v>108774</v>
      </c>
      <c r="V11" s="163">
        <v>105665</v>
      </c>
      <c r="W11" s="163">
        <v>103667</v>
      </c>
      <c r="X11" s="164">
        <f>IFERROR(W11/V11-1,"-")</f>
        <v>-1.8908815596460515E-2</v>
      </c>
      <c r="Y11" s="164">
        <f>W11/W$8</f>
        <v>0.10017838782247029</v>
      </c>
    </row>
    <row r="12" spans="1:25" x14ac:dyDescent="0.25">
      <c r="A12" s="1"/>
      <c r="B12" s="158" t="s">
        <v>107</v>
      </c>
      <c r="C12" s="159">
        <v>117799</v>
      </c>
      <c r="D12" s="159">
        <v>17752</v>
      </c>
      <c r="E12" s="159">
        <v>121896</v>
      </c>
      <c r="F12" s="159">
        <v>146381</v>
      </c>
      <c r="G12" s="159">
        <v>148997</v>
      </c>
      <c r="H12" s="159">
        <v>154210</v>
      </c>
      <c r="I12" s="160">
        <f>IFERROR(H12/G12-1,"-")</f>
        <v>3.4987281623120037E-2</v>
      </c>
      <c r="J12" s="160">
        <f t="shared" si="1"/>
        <v>0.80193658767427467</v>
      </c>
      <c r="K12" s="159">
        <v>483933</v>
      </c>
      <c r="L12" s="159">
        <v>48907</v>
      </c>
      <c r="M12" s="159">
        <v>541272</v>
      </c>
      <c r="N12" s="159">
        <v>678071</v>
      </c>
      <c r="O12" s="159">
        <v>747420</v>
      </c>
      <c r="P12" s="159">
        <v>724998</v>
      </c>
      <c r="Q12" s="160">
        <f>IFERROR(P12/O12-1,"-")</f>
        <v>-2.9999197238500419E-2</v>
      </c>
      <c r="R12" s="160">
        <f t="shared" si="3"/>
        <v>0.86050417375348209</v>
      </c>
      <c r="S12" s="159">
        <v>601732</v>
      </c>
      <c r="T12" s="159">
        <v>663168</v>
      </c>
      <c r="U12" s="159">
        <v>824452</v>
      </c>
      <c r="V12" s="159">
        <v>896417</v>
      </c>
      <c r="W12" s="159">
        <v>879208</v>
      </c>
      <c r="X12" s="160">
        <f>IFERROR(W12/V12-1,"-")</f>
        <v>-1.9197538645518764E-2</v>
      </c>
      <c r="Y12" s="160">
        <f>W12/W$8</f>
        <v>0.84962080508376303</v>
      </c>
    </row>
    <row r="13" spans="1:25" s="56" customFormat="1" x14ac:dyDescent="0.25">
      <c r="B13" s="162" t="s">
        <v>110</v>
      </c>
      <c r="C13" s="163">
        <v>39547</v>
      </c>
      <c r="D13" s="163">
        <v>1237</v>
      </c>
      <c r="E13" s="163">
        <v>37155</v>
      </c>
      <c r="F13" s="163">
        <v>50240</v>
      </c>
      <c r="G13" s="163">
        <v>49367</v>
      </c>
      <c r="H13" s="163">
        <v>50112</v>
      </c>
      <c r="I13" s="164">
        <f t="shared" ref="I13:I20" si="4">IFERROR(H13/G13-1,"-")</f>
        <v>1.509105272753053E-2</v>
      </c>
      <c r="J13" s="164">
        <f t="shared" si="1"/>
        <v>0.26059688918703883</v>
      </c>
      <c r="K13" s="163">
        <v>200754</v>
      </c>
      <c r="L13" s="163">
        <v>2070</v>
      </c>
      <c r="M13" s="163">
        <v>222357</v>
      </c>
      <c r="N13" s="163">
        <v>280291</v>
      </c>
      <c r="O13" s="163">
        <v>305444</v>
      </c>
      <c r="P13" s="163">
        <v>303323</v>
      </c>
      <c r="Q13" s="164">
        <f t="shared" ref="Q13:Q20" si="5">IFERROR(P13/O13-1,"-")</f>
        <v>-6.943989732978828E-3</v>
      </c>
      <c r="R13" s="164">
        <f t="shared" si="3"/>
        <v>0.36001576210614022</v>
      </c>
      <c r="S13" s="163">
        <v>240301</v>
      </c>
      <c r="T13" s="163">
        <v>259512</v>
      </c>
      <c r="U13" s="163">
        <v>330531</v>
      </c>
      <c r="V13" s="163">
        <v>354811</v>
      </c>
      <c r="W13" s="163">
        <v>353435</v>
      </c>
      <c r="X13" s="164">
        <f t="shared" ref="X13:X20" si="6">IFERROR(W13/V13-1,"-")</f>
        <v>-3.8781210278148182E-3</v>
      </c>
      <c r="Y13" s="164">
        <f t="shared" ref="Y13:Y20" si="7">W13/W$8</f>
        <v>0.34154117028596165</v>
      </c>
    </row>
    <row r="14" spans="1:25" s="56" customFormat="1" x14ac:dyDescent="0.25">
      <c r="B14" s="162" t="s">
        <v>113</v>
      </c>
      <c r="C14" s="163">
        <v>18311</v>
      </c>
      <c r="D14" s="163">
        <v>3222</v>
      </c>
      <c r="E14" s="163">
        <v>16963</v>
      </c>
      <c r="F14" s="163">
        <v>21943</v>
      </c>
      <c r="G14" s="163">
        <v>23194</v>
      </c>
      <c r="H14" s="163">
        <v>22196</v>
      </c>
      <c r="I14" s="164">
        <f t="shared" si="4"/>
        <v>-4.302836940588084E-2</v>
      </c>
      <c r="J14" s="164">
        <f t="shared" si="1"/>
        <v>0.11542561766434213</v>
      </c>
      <c r="K14" s="163">
        <v>68786</v>
      </c>
      <c r="L14" s="163">
        <v>8545</v>
      </c>
      <c r="M14" s="163">
        <v>64316</v>
      </c>
      <c r="N14" s="163">
        <v>84570</v>
      </c>
      <c r="O14" s="163">
        <v>97061</v>
      </c>
      <c r="P14" s="163">
        <v>89484</v>
      </c>
      <c r="Q14" s="164">
        <f t="shared" si="5"/>
        <v>-7.8064310073046816E-2</v>
      </c>
      <c r="R14" s="164">
        <f t="shared" si="3"/>
        <v>0.10620905917555164</v>
      </c>
      <c r="S14" s="163">
        <v>87097</v>
      </c>
      <c r="T14" s="163">
        <v>81279</v>
      </c>
      <c r="U14" s="163">
        <v>106513</v>
      </c>
      <c r="V14" s="163">
        <v>120255</v>
      </c>
      <c r="W14" s="163">
        <v>111680</v>
      </c>
      <c r="X14" s="164">
        <f t="shared" si="6"/>
        <v>-7.1306806369797471E-2</v>
      </c>
      <c r="Y14" s="164">
        <f t="shared" si="7"/>
        <v>0.10792173355082603</v>
      </c>
    </row>
    <row r="15" spans="1:25" x14ac:dyDescent="0.25">
      <c r="A15" s="1"/>
      <c r="B15" s="162" t="s">
        <v>116</v>
      </c>
      <c r="C15" s="163">
        <v>7641</v>
      </c>
      <c r="D15" s="163">
        <v>4273</v>
      </c>
      <c r="E15" s="163">
        <v>8242</v>
      </c>
      <c r="F15" s="163">
        <v>9852</v>
      </c>
      <c r="G15" s="163">
        <v>8382</v>
      </c>
      <c r="H15" s="163">
        <v>9323</v>
      </c>
      <c r="I15" s="164">
        <f t="shared" si="4"/>
        <v>0.11226437604390371</v>
      </c>
      <c r="J15" s="164">
        <f t="shared" si="1"/>
        <v>4.8482295615636231E-2</v>
      </c>
      <c r="K15" s="163">
        <v>24259</v>
      </c>
      <c r="L15" s="163">
        <v>11358</v>
      </c>
      <c r="M15" s="163">
        <v>31242</v>
      </c>
      <c r="N15" s="163">
        <v>38762</v>
      </c>
      <c r="O15" s="163">
        <v>40133</v>
      </c>
      <c r="P15" s="163">
        <v>39242</v>
      </c>
      <c r="Q15" s="164">
        <f t="shared" si="5"/>
        <v>-2.2201181072932452E-2</v>
      </c>
      <c r="R15" s="164">
        <f t="shared" si="3"/>
        <v>4.6576548882112975E-2</v>
      </c>
      <c r="S15" s="163">
        <v>31900</v>
      </c>
      <c r="T15" s="163">
        <v>39484</v>
      </c>
      <c r="U15" s="163">
        <v>48614</v>
      </c>
      <c r="V15" s="163">
        <v>48515</v>
      </c>
      <c r="W15" s="163">
        <v>48565</v>
      </c>
      <c r="X15" s="164">
        <f t="shared" si="6"/>
        <v>1.030609089972101E-3</v>
      </c>
      <c r="Y15" s="164">
        <f t="shared" si="7"/>
        <v>4.693068579777817E-2</v>
      </c>
    </row>
    <row r="16" spans="1:25" x14ac:dyDescent="0.25">
      <c r="A16" s="1"/>
      <c r="B16" s="162" t="s">
        <v>123</v>
      </c>
      <c r="C16" s="163">
        <v>3334</v>
      </c>
      <c r="D16" s="163">
        <v>224</v>
      </c>
      <c r="E16" s="163">
        <v>5328</v>
      </c>
      <c r="F16" s="163">
        <v>4198</v>
      </c>
      <c r="G16" s="163">
        <v>4049</v>
      </c>
      <c r="H16" s="163">
        <v>4347</v>
      </c>
      <c r="I16" s="164">
        <f t="shared" si="4"/>
        <v>7.3598419362805645E-2</v>
      </c>
      <c r="J16" s="164">
        <f t="shared" si="1"/>
        <v>2.2605656874522224E-2</v>
      </c>
      <c r="K16" s="163">
        <v>16002</v>
      </c>
      <c r="L16" s="163">
        <v>675</v>
      </c>
      <c r="M16" s="163">
        <v>25339</v>
      </c>
      <c r="N16" s="163">
        <v>23212</v>
      </c>
      <c r="O16" s="163">
        <v>26713</v>
      </c>
      <c r="P16" s="163">
        <v>26395</v>
      </c>
      <c r="Q16" s="164">
        <f t="shared" si="5"/>
        <v>-1.190431625051469E-2</v>
      </c>
      <c r="R16" s="164">
        <f t="shared" si="3"/>
        <v>3.1328372859267421E-2</v>
      </c>
      <c r="S16" s="163">
        <v>19336</v>
      </c>
      <c r="T16" s="163">
        <v>30667</v>
      </c>
      <c r="U16" s="163">
        <v>27410</v>
      </c>
      <c r="V16" s="163">
        <v>30762</v>
      </c>
      <c r="W16" s="163">
        <v>30742</v>
      </c>
      <c r="X16" s="164">
        <f t="shared" si="6"/>
        <v>-6.501527859046341E-4</v>
      </c>
      <c r="Y16" s="164">
        <f t="shared" si="7"/>
        <v>2.9707467163498334E-2</v>
      </c>
    </row>
    <row r="17" spans="1:25" x14ac:dyDescent="0.25">
      <c r="A17" s="56"/>
      <c r="B17" s="162" t="s">
        <v>119</v>
      </c>
      <c r="C17" s="163">
        <v>2305</v>
      </c>
      <c r="D17" s="163">
        <v>309</v>
      </c>
      <c r="E17" s="163">
        <v>2749</v>
      </c>
      <c r="F17" s="163">
        <v>2801</v>
      </c>
      <c r="G17" s="163">
        <v>2875</v>
      </c>
      <c r="H17" s="163">
        <v>2913</v>
      </c>
      <c r="I17" s="164">
        <f t="shared" si="4"/>
        <v>1.3217391304347847E-2</v>
      </c>
      <c r="J17" s="164">
        <f t="shared" si="1"/>
        <v>1.5148442253389289E-2</v>
      </c>
      <c r="K17" s="163">
        <v>23899</v>
      </c>
      <c r="L17" s="163">
        <v>1454</v>
      </c>
      <c r="M17" s="163">
        <v>31467</v>
      </c>
      <c r="N17" s="163">
        <v>29948</v>
      </c>
      <c r="O17" s="163">
        <v>32932</v>
      </c>
      <c r="P17" s="163">
        <v>30640</v>
      </c>
      <c r="Q17" s="164">
        <f t="shared" si="5"/>
        <v>-6.9597959431555889E-2</v>
      </c>
      <c r="R17" s="164">
        <f t="shared" si="3"/>
        <v>3.6366787058456286E-2</v>
      </c>
      <c r="S17" s="163">
        <v>26204</v>
      </c>
      <c r="T17" s="163">
        <v>34216</v>
      </c>
      <c r="U17" s="163">
        <v>32749</v>
      </c>
      <c r="V17" s="163">
        <v>35807</v>
      </c>
      <c r="W17" s="163">
        <v>33553</v>
      </c>
      <c r="X17" s="164">
        <f t="shared" si="6"/>
        <v>-6.2948585472114349E-2</v>
      </c>
      <c r="Y17" s="164">
        <f t="shared" si="7"/>
        <v>3.2423871112382395E-2</v>
      </c>
    </row>
    <row r="18" spans="1:25" x14ac:dyDescent="0.25">
      <c r="A18" s="56"/>
      <c r="B18" s="162" t="s">
        <v>128</v>
      </c>
      <c r="C18" s="163">
        <v>3269</v>
      </c>
      <c r="D18" s="163">
        <v>39</v>
      </c>
      <c r="E18" s="163">
        <v>2565</v>
      </c>
      <c r="F18" s="163">
        <v>3379</v>
      </c>
      <c r="G18" s="163">
        <v>2761</v>
      </c>
      <c r="H18" s="163">
        <v>2885</v>
      </c>
      <c r="I18" s="164">
        <f t="shared" si="4"/>
        <v>4.4911264034769971E-2</v>
      </c>
      <c r="J18" s="164">
        <f t="shared" si="1"/>
        <v>1.5002834157579161E-2</v>
      </c>
      <c r="K18" s="163">
        <v>14707</v>
      </c>
      <c r="L18" s="163">
        <v>177</v>
      </c>
      <c r="M18" s="163">
        <v>13836</v>
      </c>
      <c r="N18" s="163">
        <v>20195</v>
      </c>
      <c r="O18" s="163">
        <v>17996</v>
      </c>
      <c r="P18" s="163">
        <v>15755</v>
      </c>
      <c r="Q18" s="164">
        <f t="shared" si="5"/>
        <v>-0.12452767281618138</v>
      </c>
      <c r="R18" s="164">
        <f t="shared" si="3"/>
        <v>1.8699697457766933E-2</v>
      </c>
      <c r="S18" s="163">
        <v>17976</v>
      </c>
      <c r="T18" s="163">
        <v>16401</v>
      </c>
      <c r="U18" s="163">
        <v>23574</v>
      </c>
      <c r="V18" s="163">
        <v>20757</v>
      </c>
      <c r="W18" s="163">
        <v>18640</v>
      </c>
      <c r="X18" s="164">
        <f t="shared" si="6"/>
        <v>-0.10198969022498439</v>
      </c>
      <c r="Y18" s="164">
        <f t="shared" si="7"/>
        <v>1.8012724869156494E-2</v>
      </c>
    </row>
    <row r="19" spans="1:25" x14ac:dyDescent="0.25">
      <c r="A19" s="56"/>
      <c r="B19" s="162" t="s">
        <v>131</v>
      </c>
      <c r="C19" s="163">
        <v>3260</v>
      </c>
      <c r="D19" s="163">
        <v>125</v>
      </c>
      <c r="E19" s="163">
        <v>1572</v>
      </c>
      <c r="F19" s="163">
        <v>1968</v>
      </c>
      <c r="G19" s="163">
        <v>1724</v>
      </c>
      <c r="H19" s="163">
        <v>1528</v>
      </c>
      <c r="I19" s="164">
        <f t="shared" si="4"/>
        <v>-0.11368909512761016</v>
      </c>
      <c r="J19" s="164">
        <f t="shared" si="1"/>
        <v>7.9460417999240758E-3</v>
      </c>
      <c r="K19" s="163">
        <v>20819</v>
      </c>
      <c r="L19" s="163">
        <v>806</v>
      </c>
      <c r="M19" s="163">
        <v>10360</v>
      </c>
      <c r="N19" s="163">
        <v>17873</v>
      </c>
      <c r="O19" s="163">
        <v>19179</v>
      </c>
      <c r="P19" s="163">
        <v>15322</v>
      </c>
      <c r="Q19" s="164">
        <f t="shared" si="5"/>
        <v>-0.20110537567130715</v>
      </c>
      <c r="R19" s="164">
        <f t="shared" si="3"/>
        <v>1.818576734039384E-2</v>
      </c>
      <c r="S19" s="163">
        <v>24079</v>
      </c>
      <c r="T19" s="163">
        <v>11932</v>
      </c>
      <c r="U19" s="163">
        <v>19841</v>
      </c>
      <c r="V19" s="163">
        <v>20903</v>
      </c>
      <c r="W19" s="163">
        <v>16850</v>
      </c>
      <c r="X19" s="164">
        <f t="shared" si="6"/>
        <v>-0.19389561306989422</v>
      </c>
      <c r="Y19" s="164">
        <f t="shared" si="7"/>
        <v>1.6282962126893074E-2</v>
      </c>
    </row>
    <row r="20" spans="1:25" x14ac:dyDescent="0.25">
      <c r="A20" s="56"/>
      <c r="B20" s="167" t="s">
        <v>145</v>
      </c>
      <c r="C20" s="168">
        <f t="shared" ref="C20" si="8">C12-SUM(C13:C19)</f>
        <v>40132</v>
      </c>
      <c r="D20" s="168">
        <f t="shared" ref="D20:H20" si="9">D12-SUM(D13:D19)</f>
        <v>8323</v>
      </c>
      <c r="E20" s="168">
        <f t="shared" si="9"/>
        <v>47322</v>
      </c>
      <c r="F20" s="168">
        <f t="shared" si="9"/>
        <v>52000</v>
      </c>
      <c r="G20" s="168">
        <f t="shared" si="9"/>
        <v>56645</v>
      </c>
      <c r="H20" s="168">
        <f t="shared" si="9"/>
        <v>60906</v>
      </c>
      <c r="I20" s="169">
        <f t="shared" si="4"/>
        <v>7.5222879336216852E-2</v>
      </c>
      <c r="J20" s="169">
        <f t="shared" si="1"/>
        <v>0.31672881012184279</v>
      </c>
      <c r="K20" s="168">
        <f t="shared" ref="K20:P20" si="10">K12-SUM(K13:K19)</f>
        <v>114707</v>
      </c>
      <c r="L20" s="168">
        <f t="shared" si="10"/>
        <v>23822</v>
      </c>
      <c r="M20" s="168">
        <f t="shared" si="10"/>
        <v>142355</v>
      </c>
      <c r="N20" s="168">
        <f t="shared" si="10"/>
        <v>183220</v>
      </c>
      <c r="O20" s="168">
        <f t="shared" si="10"/>
        <v>207962</v>
      </c>
      <c r="P20" s="168">
        <f t="shared" si="10"/>
        <v>204837</v>
      </c>
      <c r="Q20" s="169">
        <f t="shared" si="5"/>
        <v>-1.5026783739336969E-2</v>
      </c>
      <c r="R20" s="169">
        <f t="shared" si="3"/>
        <v>0.24312217887379278</v>
      </c>
      <c r="S20" s="168">
        <f>S12-SUM(S13:S19)</f>
        <v>154839</v>
      </c>
      <c r="T20" s="168">
        <f>T12-SUM(T13:T19)</f>
        <v>189677</v>
      </c>
      <c r="U20" s="168">
        <f>U12-SUM(U13:U19)</f>
        <v>235220</v>
      </c>
      <c r="V20" s="168">
        <f>V12-SUM(V13:V19)</f>
        <v>264607</v>
      </c>
      <c r="W20" s="168">
        <f>W12-SUM(W13:W19)</f>
        <v>265743</v>
      </c>
      <c r="X20" s="169">
        <f t="shared" si="6"/>
        <v>4.2931592890589343E-3</v>
      </c>
      <c r="Y20" s="169">
        <f t="shared" si="7"/>
        <v>0.25680019017726685</v>
      </c>
    </row>
    <row r="21" spans="1:25" x14ac:dyDescent="0.25">
      <c r="A21" s="56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6"/>
      <c r="B22" s="155" t="s">
        <v>68</v>
      </c>
      <c r="C22" s="175">
        <f t="shared" ref="C22:H22" si="11">C23+C26</f>
        <v>35847</v>
      </c>
      <c r="D22" s="175">
        <f t="shared" si="11"/>
        <v>1442</v>
      </c>
      <c r="E22" s="175">
        <f t="shared" si="11"/>
        <v>35056</v>
      </c>
      <c r="F22" s="175">
        <f t="shared" si="11"/>
        <v>41117</v>
      </c>
      <c r="G22" s="175">
        <f t="shared" si="11"/>
        <v>38858</v>
      </c>
      <c r="H22" s="175">
        <f t="shared" si="11"/>
        <v>38296</v>
      </c>
      <c r="I22" s="176">
        <f>IFERROR(H22/G22-1,"-")</f>
        <v>-1.4462916259200154E-2</v>
      </c>
      <c r="J22" s="176">
        <f t="shared" ref="J22:J34" si="12">H22/H$8</f>
        <v>0.1991502727551652</v>
      </c>
      <c r="K22" s="175">
        <f t="shared" ref="K22:P22" si="13">K23+K26</f>
        <v>243977</v>
      </c>
      <c r="L22" s="175">
        <f t="shared" si="13"/>
        <v>46039</v>
      </c>
      <c r="M22" s="175">
        <f t="shared" si="13"/>
        <v>288183</v>
      </c>
      <c r="N22" s="175">
        <f t="shared" si="13"/>
        <v>320115</v>
      </c>
      <c r="O22" s="175">
        <f t="shared" si="13"/>
        <v>350253</v>
      </c>
      <c r="P22" s="175">
        <f t="shared" si="13"/>
        <v>324741</v>
      </c>
      <c r="Q22" s="176">
        <f>IFERROR(P22/O22-1,"-")</f>
        <v>-7.2838776541528594E-2</v>
      </c>
      <c r="R22" s="176">
        <f t="shared" ref="R22:R34" si="14">P22/P$8</f>
        <v>0.38543690587957419</v>
      </c>
      <c r="S22" s="175">
        <f>S23+S26</f>
        <v>279824</v>
      </c>
      <c r="T22" s="175">
        <f>T23+T26</f>
        <v>323239</v>
      </c>
      <c r="U22" s="175">
        <f>U23+U26</f>
        <v>361232</v>
      </c>
      <c r="V22" s="175">
        <f>V23+V26</f>
        <v>389111</v>
      </c>
      <c r="W22" s="175">
        <f>W23+W26</f>
        <v>363037</v>
      </c>
      <c r="X22" s="176">
        <f>IFERROR(W22/V22-1,"-")</f>
        <v>-6.7009156770176159E-2</v>
      </c>
      <c r="Y22" s="176">
        <f>W22/W$8</f>
        <v>0.35082004282853896</v>
      </c>
    </row>
    <row r="23" spans="1:25" x14ac:dyDescent="0.25">
      <c r="A23" s="56"/>
      <c r="B23" s="158" t="s">
        <v>97</v>
      </c>
      <c r="C23" s="159">
        <v>1527</v>
      </c>
      <c r="D23" s="159">
        <v>86</v>
      </c>
      <c r="E23" s="159">
        <v>1411</v>
      </c>
      <c r="F23" s="159">
        <v>1452</v>
      </c>
      <c r="G23" s="159">
        <v>1031</v>
      </c>
      <c r="H23" s="159">
        <v>1061</v>
      </c>
      <c r="I23" s="160">
        <f>IFERROR(H23/G23-1,"-")</f>
        <v>2.9097963142580063E-2</v>
      </c>
      <c r="J23" s="160">
        <f t="shared" si="12"/>
        <v>5.5175067733765999E-3</v>
      </c>
      <c r="K23" s="159">
        <v>15120</v>
      </c>
      <c r="L23" s="159">
        <v>22150</v>
      </c>
      <c r="M23" s="159">
        <v>22325</v>
      </c>
      <c r="N23" s="159">
        <v>17926</v>
      </c>
      <c r="O23" s="159">
        <v>18294</v>
      </c>
      <c r="P23" s="159">
        <v>13878</v>
      </c>
      <c r="Q23" s="160">
        <f>IFERROR(P23/O23-1,"-")</f>
        <v>-0.24139061987536903</v>
      </c>
      <c r="R23" s="160">
        <f t="shared" si="14"/>
        <v>1.6471875678761631E-2</v>
      </c>
      <c r="S23" s="159">
        <v>16647</v>
      </c>
      <c r="T23" s="159">
        <v>23736</v>
      </c>
      <c r="U23" s="159">
        <v>19378</v>
      </c>
      <c r="V23" s="159">
        <v>19325</v>
      </c>
      <c r="W23" s="159">
        <v>14939</v>
      </c>
      <c r="X23" s="160">
        <f>IFERROR(W23/V23-1,"-")</f>
        <v>-0.22695989650711512</v>
      </c>
      <c r="Y23" s="160">
        <f>W23/W$8</f>
        <v>1.4436271288644253E-2</v>
      </c>
    </row>
    <row r="24" spans="1:25" x14ac:dyDescent="0.25">
      <c r="A24" s="56"/>
      <c r="B24" s="162" t="s">
        <v>103</v>
      </c>
      <c r="C24" s="163">
        <v>1004</v>
      </c>
      <c r="D24" s="163">
        <v>8</v>
      </c>
      <c r="E24" s="163">
        <v>696</v>
      </c>
      <c r="F24" s="163">
        <v>586</v>
      </c>
      <c r="G24" s="163">
        <v>258</v>
      </c>
      <c r="H24" s="163">
        <v>315</v>
      </c>
      <c r="I24" s="164">
        <f>IFERROR(H24/G24-1,"-")</f>
        <v>0.22093023255813948</v>
      </c>
      <c r="J24" s="164">
        <f t="shared" si="12"/>
        <v>1.6380910778639292E-3</v>
      </c>
      <c r="K24" s="163">
        <v>5468</v>
      </c>
      <c r="L24" s="163">
        <v>15211</v>
      </c>
      <c r="M24" s="163">
        <v>9374</v>
      </c>
      <c r="N24" s="163">
        <v>6484</v>
      </c>
      <c r="O24" s="163">
        <v>5383</v>
      </c>
      <c r="P24" s="163">
        <v>4898</v>
      </c>
      <c r="Q24" s="164">
        <f>IFERROR(P24/O24-1,"-")</f>
        <v>-9.009845810886119E-2</v>
      </c>
      <c r="R24" s="164">
        <f t="shared" si="14"/>
        <v>5.8134635447884752E-3</v>
      </c>
      <c r="S24" s="163">
        <v>6472</v>
      </c>
      <c r="T24" s="163">
        <v>10070</v>
      </c>
      <c r="U24" s="163">
        <v>7070</v>
      </c>
      <c r="V24" s="163">
        <v>5641</v>
      </c>
      <c r="W24" s="163">
        <v>5213</v>
      </c>
      <c r="X24" s="164">
        <f>IFERROR(W24/V24-1,"-")</f>
        <v>-7.5873072150327903E-2</v>
      </c>
      <c r="Y24" s="164">
        <f>W24/W$8</f>
        <v>5.0375716063794426E-3</v>
      </c>
    </row>
    <row r="25" spans="1:25" x14ac:dyDescent="0.25">
      <c r="A25" s="56"/>
      <c r="B25" s="162" t="s">
        <v>100</v>
      </c>
      <c r="C25" s="163">
        <v>523</v>
      </c>
      <c r="D25" s="163">
        <v>78</v>
      </c>
      <c r="E25" s="163">
        <v>715</v>
      </c>
      <c r="F25" s="163">
        <v>866</v>
      </c>
      <c r="G25" s="163">
        <v>773</v>
      </c>
      <c r="H25" s="163">
        <v>746</v>
      </c>
      <c r="I25" s="164">
        <f>IFERROR(H25/G25-1,"-")</f>
        <v>-3.4928848641655907E-2</v>
      </c>
      <c r="J25" s="164">
        <f t="shared" si="12"/>
        <v>3.8794156955126707E-3</v>
      </c>
      <c r="K25" s="163">
        <v>9652</v>
      </c>
      <c r="L25" s="163">
        <v>6939</v>
      </c>
      <c r="M25" s="163">
        <v>12951</v>
      </c>
      <c r="N25" s="163">
        <v>11442</v>
      </c>
      <c r="O25" s="163">
        <v>12911</v>
      </c>
      <c r="P25" s="163">
        <v>8980</v>
      </c>
      <c r="Q25" s="164">
        <f>IFERROR(P25/O25-1,"-")</f>
        <v>-0.30446905739292074</v>
      </c>
      <c r="R25" s="164">
        <f t="shared" si="14"/>
        <v>1.0658412133973155E-2</v>
      </c>
      <c r="S25" s="163">
        <v>10175</v>
      </c>
      <c r="T25" s="163">
        <v>13666</v>
      </c>
      <c r="U25" s="163">
        <v>12308</v>
      </c>
      <c r="V25" s="163">
        <v>13684</v>
      </c>
      <c r="W25" s="163">
        <v>9726</v>
      </c>
      <c r="X25" s="164">
        <f>IFERROR(W25/V25-1,"-")</f>
        <v>-0.28924291142940661</v>
      </c>
      <c r="Y25" s="164">
        <f>W25/W$8</f>
        <v>9.3986996822648106E-3</v>
      </c>
    </row>
    <row r="26" spans="1:25" x14ac:dyDescent="0.25">
      <c r="A26" s="56"/>
      <c r="B26" s="158" t="s">
        <v>107</v>
      </c>
      <c r="C26" s="159">
        <v>34320</v>
      </c>
      <c r="D26" s="159">
        <v>1356</v>
      </c>
      <c r="E26" s="159">
        <v>33645</v>
      </c>
      <c r="F26" s="159">
        <v>39665</v>
      </c>
      <c r="G26" s="159">
        <v>37827</v>
      </c>
      <c r="H26" s="159">
        <v>37235</v>
      </c>
      <c r="I26" s="160">
        <f>IFERROR(H26/G26-1,"-")</f>
        <v>-1.5650196949269057E-2</v>
      </c>
      <c r="J26" s="160">
        <f t="shared" si="12"/>
        <v>0.19363276598178858</v>
      </c>
      <c r="K26" s="159">
        <v>228857</v>
      </c>
      <c r="L26" s="159">
        <v>23889</v>
      </c>
      <c r="M26" s="159">
        <v>265858</v>
      </c>
      <c r="N26" s="159">
        <v>302189</v>
      </c>
      <c r="O26" s="159">
        <v>331959</v>
      </c>
      <c r="P26" s="159">
        <v>310863</v>
      </c>
      <c r="Q26" s="160">
        <f>IFERROR(P26/O26-1,"-")</f>
        <v>-6.3550016718932123E-2</v>
      </c>
      <c r="R26" s="160">
        <f t="shared" si="14"/>
        <v>0.36896503020081256</v>
      </c>
      <c r="S26" s="159">
        <v>263177</v>
      </c>
      <c r="T26" s="159">
        <v>299503</v>
      </c>
      <c r="U26" s="159">
        <v>341854</v>
      </c>
      <c r="V26" s="159">
        <v>369786</v>
      </c>
      <c r="W26" s="159">
        <v>348098</v>
      </c>
      <c r="X26" s="160">
        <f>IFERROR(W26/V26-1,"-")</f>
        <v>-5.8650138188033107E-2</v>
      </c>
      <c r="Y26" s="160">
        <f>W26/W$8</f>
        <v>0.33638377153989468</v>
      </c>
    </row>
    <row r="27" spans="1:25" s="56" customFormat="1" x14ac:dyDescent="0.25">
      <c r="B27" s="162" t="s">
        <v>110</v>
      </c>
      <c r="C27" s="163">
        <v>13636</v>
      </c>
      <c r="D27" s="163">
        <v>0</v>
      </c>
      <c r="E27" s="163">
        <v>12534</v>
      </c>
      <c r="F27" s="163">
        <v>15959</v>
      </c>
      <c r="G27" s="163">
        <v>16008</v>
      </c>
      <c r="H27" s="163">
        <v>15031</v>
      </c>
      <c r="I27" s="164">
        <f t="shared" ref="I27:I34" si="15">IFERROR(H27/G27-1,"-")</f>
        <v>-6.1031984007996032E-2</v>
      </c>
      <c r="J27" s="164">
        <f t="shared" si="12"/>
        <v>7.8165546004357836E-2</v>
      </c>
      <c r="K27" s="163">
        <v>101958</v>
      </c>
      <c r="L27" s="163">
        <v>986</v>
      </c>
      <c r="M27" s="163">
        <v>122981</v>
      </c>
      <c r="N27" s="163">
        <v>142887</v>
      </c>
      <c r="O27" s="163">
        <v>153524</v>
      </c>
      <c r="P27" s="163">
        <v>148362</v>
      </c>
      <c r="Q27" s="164">
        <f t="shared" ref="Q27:Q34" si="16">IFERROR(P27/O27-1,"-")</f>
        <v>-3.362340741512726E-2</v>
      </c>
      <c r="R27" s="164">
        <f t="shared" si="14"/>
        <v>0.17609168608246384</v>
      </c>
      <c r="S27" s="163">
        <v>115594</v>
      </c>
      <c r="T27" s="163">
        <v>135515</v>
      </c>
      <c r="U27" s="163">
        <v>158846</v>
      </c>
      <c r="V27" s="163">
        <v>169532</v>
      </c>
      <c r="W27" s="163">
        <v>163393</v>
      </c>
      <c r="X27" s="164">
        <f t="shared" ref="X27:X34" si="17">IFERROR(W27/V27-1,"-")</f>
        <v>-3.6211452705094072E-2</v>
      </c>
      <c r="Y27" s="164">
        <f t="shared" ref="Y27:Y34" si="18">W27/W$8</f>
        <v>0.15789448254002614</v>
      </c>
    </row>
    <row r="28" spans="1:25" s="56" customFormat="1" x14ac:dyDescent="0.25">
      <c r="B28" s="162" t="s">
        <v>113</v>
      </c>
      <c r="C28" s="163">
        <v>5913</v>
      </c>
      <c r="D28" s="163">
        <v>16</v>
      </c>
      <c r="E28" s="163">
        <v>5733</v>
      </c>
      <c r="F28" s="163">
        <v>7419</v>
      </c>
      <c r="G28" s="163">
        <v>7002</v>
      </c>
      <c r="H28" s="163">
        <v>7024</v>
      </c>
      <c r="I28" s="164">
        <f t="shared" si="15"/>
        <v>3.141959440160047E-3</v>
      </c>
      <c r="J28" s="164">
        <f t="shared" si="12"/>
        <v>3.6526830891797583E-2</v>
      </c>
      <c r="K28" s="163">
        <v>28236</v>
      </c>
      <c r="L28" s="163">
        <v>4639</v>
      </c>
      <c r="M28" s="163">
        <v>27740</v>
      </c>
      <c r="N28" s="163">
        <v>34042</v>
      </c>
      <c r="O28" s="163">
        <v>37729</v>
      </c>
      <c r="P28" s="163">
        <v>32735</v>
      </c>
      <c r="Q28" s="164">
        <f t="shared" si="16"/>
        <v>-0.13236502425190178</v>
      </c>
      <c r="R28" s="164">
        <f t="shared" si="14"/>
        <v>3.885335425452241E-2</v>
      </c>
      <c r="S28" s="163">
        <v>34149</v>
      </c>
      <c r="T28" s="163">
        <v>33473</v>
      </c>
      <c r="U28" s="163">
        <v>41461</v>
      </c>
      <c r="V28" s="163">
        <v>44731</v>
      </c>
      <c r="W28" s="163">
        <v>39759</v>
      </c>
      <c r="X28" s="164">
        <f t="shared" si="17"/>
        <v>-0.11115333884777889</v>
      </c>
      <c r="Y28" s="164">
        <f t="shared" si="18"/>
        <v>3.8421026184162717E-2</v>
      </c>
    </row>
    <row r="29" spans="1:25" x14ac:dyDescent="0.25">
      <c r="A29" s="56"/>
      <c r="B29" s="162" t="s">
        <v>116</v>
      </c>
      <c r="C29" s="163">
        <v>2029</v>
      </c>
      <c r="D29" s="163">
        <v>1103</v>
      </c>
      <c r="E29" s="163">
        <v>1075</v>
      </c>
      <c r="F29" s="163">
        <v>960</v>
      </c>
      <c r="G29" s="163">
        <v>849</v>
      </c>
      <c r="H29" s="163">
        <v>888</v>
      </c>
      <c r="I29" s="164">
        <f t="shared" si="15"/>
        <v>4.5936395759717419E-2</v>
      </c>
      <c r="J29" s="164">
        <f t="shared" si="12"/>
        <v>4.6178567528354581E-3</v>
      </c>
      <c r="K29" s="163">
        <v>8997</v>
      </c>
      <c r="L29" s="163">
        <v>4807</v>
      </c>
      <c r="M29" s="163">
        <v>11296</v>
      </c>
      <c r="N29" s="163">
        <v>10958</v>
      </c>
      <c r="O29" s="163">
        <v>9856</v>
      </c>
      <c r="P29" s="163">
        <v>10035</v>
      </c>
      <c r="Q29" s="164">
        <f t="shared" si="16"/>
        <v>1.8161525974025983E-2</v>
      </c>
      <c r="R29" s="164">
        <f t="shared" si="14"/>
        <v>1.1910597523877573E-2</v>
      </c>
      <c r="S29" s="163">
        <v>11026</v>
      </c>
      <c r="T29" s="163">
        <v>12371</v>
      </c>
      <c r="U29" s="163">
        <v>11918</v>
      </c>
      <c r="V29" s="163">
        <v>10705</v>
      </c>
      <c r="W29" s="163">
        <v>10923</v>
      </c>
      <c r="X29" s="164">
        <f t="shared" si="17"/>
        <v>2.036431574030817E-2</v>
      </c>
      <c r="Y29" s="164">
        <f t="shared" si="18"/>
        <v>1.0555418119409677E-2</v>
      </c>
    </row>
    <row r="30" spans="1:25" x14ac:dyDescent="0.25">
      <c r="A30" s="56"/>
      <c r="B30" s="162" t="s">
        <v>123</v>
      </c>
      <c r="C30" s="163">
        <v>1607</v>
      </c>
      <c r="D30" s="163">
        <v>4</v>
      </c>
      <c r="E30" s="163">
        <v>2100</v>
      </c>
      <c r="F30" s="163">
        <v>1309</v>
      </c>
      <c r="G30" s="163">
        <v>837</v>
      </c>
      <c r="H30" s="163">
        <v>923</v>
      </c>
      <c r="I30" s="164">
        <f t="shared" si="15"/>
        <v>0.10274790919952204</v>
      </c>
      <c r="J30" s="164">
        <f t="shared" si="12"/>
        <v>4.7998668725981169E-3</v>
      </c>
      <c r="K30" s="163">
        <v>8621</v>
      </c>
      <c r="L30" s="163">
        <v>290</v>
      </c>
      <c r="M30" s="163">
        <v>14318</v>
      </c>
      <c r="N30" s="163">
        <v>11050</v>
      </c>
      <c r="O30" s="163">
        <v>12644</v>
      </c>
      <c r="P30" s="163">
        <v>12161</v>
      </c>
      <c r="Q30" s="164">
        <f t="shared" si="16"/>
        <v>-3.8199936728883221E-2</v>
      </c>
      <c r="R30" s="164">
        <f t="shared" si="14"/>
        <v>1.4433958793011974E-2</v>
      </c>
      <c r="S30" s="163">
        <v>10228</v>
      </c>
      <c r="T30" s="163">
        <v>16418</v>
      </c>
      <c r="U30" s="163">
        <v>12359</v>
      </c>
      <c r="V30" s="163">
        <v>13481</v>
      </c>
      <c r="W30" s="163">
        <v>13084</v>
      </c>
      <c r="X30" s="164">
        <f t="shared" si="17"/>
        <v>-2.9448853942585895E-2</v>
      </c>
      <c r="Y30" s="164">
        <f t="shared" si="18"/>
        <v>1.2643695932834955E-2</v>
      </c>
    </row>
    <row r="31" spans="1:25" x14ac:dyDescent="0.25">
      <c r="A31" s="56"/>
      <c r="B31" s="162" t="s">
        <v>119</v>
      </c>
      <c r="C31" s="163">
        <v>1003</v>
      </c>
      <c r="D31" s="163">
        <v>34</v>
      </c>
      <c r="E31" s="163">
        <v>1044</v>
      </c>
      <c r="F31" s="163">
        <v>1016</v>
      </c>
      <c r="G31" s="163">
        <v>653</v>
      </c>
      <c r="H31" s="163">
        <v>715</v>
      </c>
      <c r="I31" s="164">
        <f t="shared" si="15"/>
        <v>9.4946401225114885E-2</v>
      </c>
      <c r="J31" s="164">
        <f t="shared" si="12"/>
        <v>3.7182067322943154E-3</v>
      </c>
      <c r="K31" s="163">
        <v>13673</v>
      </c>
      <c r="L31" s="163">
        <v>791</v>
      </c>
      <c r="M31" s="163">
        <v>20105</v>
      </c>
      <c r="N31" s="163">
        <v>17240</v>
      </c>
      <c r="O31" s="163">
        <v>18439</v>
      </c>
      <c r="P31" s="163">
        <v>18378</v>
      </c>
      <c r="Q31" s="164">
        <f t="shared" si="16"/>
        <v>-3.308205434134126E-3</v>
      </c>
      <c r="R31" s="164">
        <f t="shared" si="14"/>
        <v>2.1812950801576685E-2</v>
      </c>
      <c r="S31" s="163">
        <v>14676</v>
      </c>
      <c r="T31" s="163">
        <v>21149</v>
      </c>
      <c r="U31" s="163">
        <v>18256</v>
      </c>
      <c r="V31" s="163">
        <v>19092</v>
      </c>
      <c r="W31" s="163">
        <v>19093</v>
      </c>
      <c r="X31" s="164">
        <f t="shared" si="17"/>
        <v>5.2377959354643622E-5</v>
      </c>
      <c r="Y31" s="164">
        <f t="shared" si="18"/>
        <v>1.8450480468176232E-2</v>
      </c>
    </row>
    <row r="32" spans="1:25" x14ac:dyDescent="0.25">
      <c r="A32" s="56"/>
      <c r="B32" s="162" t="s">
        <v>128</v>
      </c>
      <c r="C32" s="163">
        <v>1374</v>
      </c>
      <c r="D32" s="163">
        <v>0</v>
      </c>
      <c r="E32" s="163">
        <v>806</v>
      </c>
      <c r="F32" s="163">
        <v>1304</v>
      </c>
      <c r="G32" s="163">
        <v>1343</v>
      </c>
      <c r="H32" s="163">
        <v>1058</v>
      </c>
      <c r="I32" s="164">
        <f t="shared" si="15"/>
        <v>-0.21221146686522707</v>
      </c>
      <c r="J32" s="164">
        <f t="shared" si="12"/>
        <v>5.501905905968372E-3</v>
      </c>
      <c r="K32" s="163">
        <v>8151</v>
      </c>
      <c r="L32" s="163">
        <v>60</v>
      </c>
      <c r="M32" s="163">
        <v>7589</v>
      </c>
      <c r="N32" s="163">
        <v>8889</v>
      </c>
      <c r="O32" s="163">
        <v>8141</v>
      </c>
      <c r="P32" s="163">
        <v>6610</v>
      </c>
      <c r="Q32" s="164">
        <f t="shared" si="16"/>
        <v>-0.1880604348360152</v>
      </c>
      <c r="R32" s="164">
        <f t="shared" si="14"/>
        <v>7.8454459026238918E-3</v>
      </c>
      <c r="S32" s="163">
        <v>9525</v>
      </c>
      <c r="T32" s="163">
        <v>8395</v>
      </c>
      <c r="U32" s="163">
        <v>10193</v>
      </c>
      <c r="V32" s="163">
        <v>9484</v>
      </c>
      <c r="W32" s="163">
        <v>7668</v>
      </c>
      <c r="X32" s="164">
        <f t="shared" si="17"/>
        <v>-0.19148038802193168</v>
      </c>
      <c r="Y32" s="164">
        <f t="shared" si="18"/>
        <v>7.4099557026122316E-3</v>
      </c>
    </row>
    <row r="33" spans="1:25" x14ac:dyDescent="0.25">
      <c r="A33" s="56"/>
      <c r="B33" s="162" t="s">
        <v>131</v>
      </c>
      <c r="C33" s="163">
        <v>662</v>
      </c>
      <c r="D33" s="163">
        <v>3</v>
      </c>
      <c r="E33" s="163">
        <v>300</v>
      </c>
      <c r="F33" s="163">
        <v>449</v>
      </c>
      <c r="G33" s="163">
        <v>275</v>
      </c>
      <c r="H33" s="163">
        <v>223</v>
      </c>
      <c r="I33" s="164">
        <f t="shared" si="15"/>
        <v>-0.18909090909090909</v>
      </c>
      <c r="J33" s="164">
        <f t="shared" si="12"/>
        <v>1.1596644773449404E-3</v>
      </c>
      <c r="K33" s="163">
        <v>10437</v>
      </c>
      <c r="L33" s="163">
        <v>120</v>
      </c>
      <c r="M33" s="163">
        <v>4824</v>
      </c>
      <c r="N33" s="163">
        <v>8907</v>
      </c>
      <c r="O33" s="163">
        <v>9350</v>
      </c>
      <c r="P33" s="163">
        <v>7556</v>
      </c>
      <c r="Q33" s="164">
        <f t="shared" si="16"/>
        <v>-0.19187165775401072</v>
      </c>
      <c r="R33" s="164">
        <f t="shared" si="14"/>
        <v>8.9682585839979019E-3</v>
      </c>
      <c r="S33" s="163">
        <v>11099</v>
      </c>
      <c r="T33" s="163">
        <v>5124</v>
      </c>
      <c r="U33" s="163">
        <v>9356</v>
      </c>
      <c r="V33" s="163">
        <v>9625</v>
      </c>
      <c r="W33" s="163">
        <v>7779</v>
      </c>
      <c r="X33" s="164">
        <f t="shared" si="17"/>
        <v>-0.19179220779220785</v>
      </c>
      <c r="Y33" s="164">
        <f t="shared" si="18"/>
        <v>7.5172203195905778E-3</v>
      </c>
    </row>
    <row r="34" spans="1:25" x14ac:dyDescent="0.25">
      <c r="A34" s="56"/>
      <c r="B34" s="167" t="s">
        <v>145</v>
      </c>
      <c r="C34" s="168">
        <f t="shared" ref="C34" si="19">C26-SUM(C27:C33)</f>
        <v>8096</v>
      </c>
      <c r="D34" s="168">
        <f t="shared" ref="D34:H34" si="20">D26-SUM(D27:D33)</f>
        <v>196</v>
      </c>
      <c r="E34" s="168">
        <f t="shared" si="20"/>
        <v>10053</v>
      </c>
      <c r="F34" s="168">
        <f t="shared" si="20"/>
        <v>11249</v>
      </c>
      <c r="G34" s="168">
        <f t="shared" si="20"/>
        <v>10860</v>
      </c>
      <c r="H34" s="168">
        <f t="shared" si="20"/>
        <v>11373</v>
      </c>
      <c r="I34" s="169">
        <f t="shared" si="15"/>
        <v>4.7237569060773588E-2</v>
      </c>
      <c r="J34" s="169">
        <f t="shared" si="12"/>
        <v>5.9142888344591957E-2</v>
      </c>
      <c r="K34" s="168">
        <f t="shared" ref="K34:P34" si="21">K26-SUM(K27:K33)</f>
        <v>48784</v>
      </c>
      <c r="L34" s="168">
        <f t="shared" si="21"/>
        <v>12196</v>
      </c>
      <c r="M34" s="168">
        <f t="shared" si="21"/>
        <v>57005</v>
      </c>
      <c r="N34" s="168">
        <f t="shared" si="21"/>
        <v>68216</v>
      </c>
      <c r="O34" s="168">
        <f t="shared" si="21"/>
        <v>82276</v>
      </c>
      <c r="P34" s="168">
        <f t="shared" si="21"/>
        <v>75026</v>
      </c>
      <c r="Q34" s="169">
        <f t="shared" si="16"/>
        <v>-8.8118041713257766E-2</v>
      </c>
      <c r="R34" s="169">
        <f t="shared" si="14"/>
        <v>8.904877825873829E-2</v>
      </c>
      <c r="S34" s="168">
        <f>S26-SUM(S27:S33)</f>
        <v>56880</v>
      </c>
      <c r="T34" s="168">
        <f>T26-SUM(T27:T33)</f>
        <v>67058</v>
      </c>
      <c r="U34" s="168">
        <f>U26-SUM(U27:U33)</f>
        <v>79465</v>
      </c>
      <c r="V34" s="168">
        <f>V26-SUM(V27:V33)</f>
        <v>93136</v>
      </c>
      <c r="W34" s="168">
        <f>W26-SUM(W27:W33)</f>
        <v>86399</v>
      </c>
      <c r="X34" s="169">
        <f t="shared" si="17"/>
        <v>-7.2335079883181552E-2</v>
      </c>
      <c r="Y34" s="169">
        <f t="shared" si="18"/>
        <v>8.3491492273082182E-2</v>
      </c>
    </row>
    <row r="35" spans="1:25" x14ac:dyDescent="0.25">
      <c r="A35" s="56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6"/>
      <c r="B36" s="155" t="s">
        <v>68</v>
      </c>
      <c r="C36" s="175">
        <f t="shared" ref="C36:H36" si="22">C37+C40</f>
        <v>39616</v>
      </c>
      <c r="D36" s="175">
        <f t="shared" si="22"/>
        <v>1477</v>
      </c>
      <c r="E36" s="175">
        <f t="shared" si="22"/>
        <v>35453</v>
      </c>
      <c r="F36" s="175">
        <f t="shared" si="22"/>
        <v>49948</v>
      </c>
      <c r="G36" s="175">
        <f t="shared" si="22"/>
        <v>49345</v>
      </c>
      <c r="H36" s="175">
        <f t="shared" si="22"/>
        <v>51360</v>
      </c>
      <c r="I36" s="176">
        <f>IFERROR(H36/G36-1,"-")</f>
        <v>4.083493768365587E-2</v>
      </c>
      <c r="J36" s="176">
        <f t="shared" ref="J36:J48" si="23">H36/H$8</f>
        <v>0.26708685002886162</v>
      </c>
      <c r="K36" s="175">
        <f t="shared" ref="K36:P36" si="24">K37+K40</f>
        <v>107490</v>
      </c>
      <c r="L36" s="175">
        <f t="shared" si="24"/>
        <v>7546</v>
      </c>
      <c r="M36" s="175">
        <f t="shared" si="24"/>
        <v>116535</v>
      </c>
      <c r="N36" s="175">
        <f t="shared" si="24"/>
        <v>142792</v>
      </c>
      <c r="O36" s="175">
        <f t="shared" si="24"/>
        <v>156369</v>
      </c>
      <c r="P36" s="175">
        <f t="shared" si="24"/>
        <v>165684</v>
      </c>
      <c r="Q36" s="176">
        <f>IFERROR(P36/O36-1,"-")</f>
        <v>5.9570631007424657E-2</v>
      </c>
      <c r="R36" s="176">
        <f t="shared" ref="R36:R48" si="25">P36/P$8</f>
        <v>0.19665126458855325</v>
      </c>
      <c r="S36" s="175">
        <f>S37+S40</f>
        <v>147106</v>
      </c>
      <c r="T36" s="175">
        <f>T37+T40</f>
        <v>151988</v>
      </c>
      <c r="U36" s="175">
        <f>U37+U40</f>
        <v>192740</v>
      </c>
      <c r="V36" s="175">
        <f>V37+V40</f>
        <v>205714</v>
      </c>
      <c r="W36" s="175">
        <f>W37+W40</f>
        <v>217044</v>
      </c>
      <c r="X36" s="176">
        <f>IFERROR(W36/V36-1,"-")</f>
        <v>5.50764653839797E-2</v>
      </c>
      <c r="Y36" s="176">
        <f>W36/W$8</f>
        <v>0.2097400137607941</v>
      </c>
    </row>
    <row r="37" spans="1:25" x14ac:dyDescent="0.25">
      <c r="A37" s="56"/>
      <c r="B37" s="158" t="s">
        <v>97</v>
      </c>
      <c r="C37" s="159">
        <v>2530</v>
      </c>
      <c r="D37" s="159">
        <v>582</v>
      </c>
      <c r="E37" s="159">
        <v>2257</v>
      </c>
      <c r="F37" s="159">
        <v>4171</v>
      </c>
      <c r="G37" s="159">
        <v>4077</v>
      </c>
      <c r="H37" s="159">
        <v>3734</v>
      </c>
      <c r="I37" s="160">
        <f>IFERROR(H37/G37-1,"-")</f>
        <v>-8.4130488103998036E-2</v>
      </c>
      <c r="J37" s="160">
        <f t="shared" si="23"/>
        <v>1.9417879634107658E-2</v>
      </c>
      <c r="K37" s="159">
        <v>7136</v>
      </c>
      <c r="L37" s="159">
        <v>1996</v>
      </c>
      <c r="M37" s="159">
        <v>8798</v>
      </c>
      <c r="N37" s="159">
        <v>8012</v>
      </c>
      <c r="O37" s="159">
        <v>8933</v>
      </c>
      <c r="P37" s="159">
        <v>8909</v>
      </c>
      <c r="Q37" s="160">
        <f>IFERROR(P37/O37-1,"-")</f>
        <v>-2.6866674129631951E-3</v>
      </c>
      <c r="R37" s="160">
        <f t="shared" si="25"/>
        <v>1.0574141837590962E-2</v>
      </c>
      <c r="S37" s="159">
        <v>9666</v>
      </c>
      <c r="T37" s="159">
        <v>11055</v>
      </c>
      <c r="U37" s="159">
        <v>12183</v>
      </c>
      <c r="V37" s="159">
        <v>13010</v>
      </c>
      <c r="W37" s="159">
        <v>12643</v>
      </c>
      <c r="X37" s="160">
        <f>IFERROR(W37/V37-1,"-")</f>
        <v>-2.8209069946195209E-2</v>
      </c>
      <c r="Y37" s="160">
        <f>W37/W$8</f>
        <v>1.2217536508623689E-2</v>
      </c>
    </row>
    <row r="38" spans="1:25" x14ac:dyDescent="0.25">
      <c r="A38" s="56"/>
      <c r="B38" s="162" t="s">
        <v>103</v>
      </c>
      <c r="C38" s="163">
        <v>1111</v>
      </c>
      <c r="D38" s="163">
        <v>475</v>
      </c>
      <c r="E38" s="163">
        <v>1676</v>
      </c>
      <c r="F38" s="163">
        <v>1884</v>
      </c>
      <c r="G38" s="163">
        <v>2924</v>
      </c>
      <c r="H38" s="163">
        <v>2044</v>
      </c>
      <c r="I38" s="164">
        <f>IFERROR(H38/G38-1,"-")</f>
        <v>-0.30095759233926134</v>
      </c>
      <c r="J38" s="164">
        <f t="shared" si="23"/>
        <v>1.0629390994139273E-2</v>
      </c>
      <c r="K38" s="163">
        <v>954</v>
      </c>
      <c r="L38" s="163">
        <v>853</v>
      </c>
      <c r="M38" s="163">
        <v>1768</v>
      </c>
      <c r="N38" s="163">
        <v>985</v>
      </c>
      <c r="O38" s="163">
        <v>1269</v>
      </c>
      <c r="P38" s="163">
        <v>1968</v>
      </c>
      <c r="Q38" s="164">
        <f>IFERROR(P38/O38-1,"-")</f>
        <v>0.55082742316784872</v>
      </c>
      <c r="R38" s="164">
        <f t="shared" si="25"/>
        <v>2.3358301870444508E-3</v>
      </c>
      <c r="S38" s="163">
        <v>2065</v>
      </c>
      <c r="T38" s="163">
        <v>3444</v>
      </c>
      <c r="U38" s="163">
        <v>2869</v>
      </c>
      <c r="V38" s="163">
        <v>4193</v>
      </c>
      <c r="W38" s="163">
        <v>4012</v>
      </c>
      <c r="X38" s="164">
        <f>IFERROR(W38/V38-1,"-")</f>
        <v>-4.3167183400906306E-2</v>
      </c>
      <c r="Y38" s="164">
        <f>W38/W$8</f>
        <v>3.8769877776317517E-3</v>
      </c>
    </row>
    <row r="39" spans="1:25" x14ac:dyDescent="0.25">
      <c r="A39" s="56"/>
      <c r="B39" s="162" t="s">
        <v>100</v>
      </c>
      <c r="C39" s="163">
        <v>1419</v>
      </c>
      <c r="D39" s="163">
        <v>107</v>
      </c>
      <c r="E39" s="163">
        <v>581</v>
      </c>
      <c r="F39" s="163">
        <v>2287</v>
      </c>
      <c r="G39" s="163">
        <v>1153</v>
      </c>
      <c r="H39" s="163">
        <v>1690</v>
      </c>
      <c r="I39" s="164">
        <f>IFERROR(H39/G39-1,"-")</f>
        <v>0.46574154379878574</v>
      </c>
      <c r="J39" s="164">
        <f t="shared" si="23"/>
        <v>8.7884886399683827E-3</v>
      </c>
      <c r="K39" s="163">
        <v>6182</v>
      </c>
      <c r="L39" s="163">
        <v>1143</v>
      </c>
      <c r="M39" s="163">
        <v>7030</v>
      </c>
      <c r="N39" s="163">
        <v>7027</v>
      </c>
      <c r="O39" s="163">
        <v>7664</v>
      </c>
      <c r="P39" s="163">
        <v>6941</v>
      </c>
      <c r="Q39" s="164">
        <f>IFERROR(P39/O39-1,"-")</f>
        <v>-9.433716075156573E-2</v>
      </c>
      <c r="R39" s="164">
        <f t="shared" si="25"/>
        <v>8.2383116505465107E-3</v>
      </c>
      <c r="S39" s="163">
        <v>7601</v>
      </c>
      <c r="T39" s="163">
        <v>7611</v>
      </c>
      <c r="U39" s="163">
        <v>9314</v>
      </c>
      <c r="V39" s="163">
        <v>8817</v>
      </c>
      <c r="W39" s="163">
        <v>8631</v>
      </c>
      <c r="X39" s="164">
        <f>IFERROR(W39/V39-1,"-")</f>
        <v>-2.1095610751956428E-2</v>
      </c>
      <c r="Y39" s="164">
        <f>W39/W$8</f>
        <v>8.3405487309919368E-3</v>
      </c>
    </row>
    <row r="40" spans="1:25" x14ac:dyDescent="0.25">
      <c r="A40" s="56"/>
      <c r="B40" s="158" t="s">
        <v>107</v>
      </c>
      <c r="C40" s="159">
        <v>37086</v>
      </c>
      <c r="D40" s="159">
        <v>895</v>
      </c>
      <c r="E40" s="159">
        <v>33196</v>
      </c>
      <c r="F40" s="159">
        <v>45777</v>
      </c>
      <c r="G40" s="159">
        <v>45268</v>
      </c>
      <c r="H40" s="159">
        <v>47626</v>
      </c>
      <c r="I40" s="160">
        <f>IFERROR(H40/G40-1,"-")</f>
        <v>5.2089776442520108E-2</v>
      </c>
      <c r="J40" s="160">
        <f t="shared" si="23"/>
        <v>0.24766897039475394</v>
      </c>
      <c r="K40" s="159">
        <v>100354</v>
      </c>
      <c r="L40" s="159">
        <v>5550</v>
      </c>
      <c r="M40" s="159">
        <v>107737</v>
      </c>
      <c r="N40" s="159">
        <v>134780</v>
      </c>
      <c r="O40" s="159">
        <v>147436</v>
      </c>
      <c r="P40" s="159">
        <v>156775</v>
      </c>
      <c r="Q40" s="160">
        <f>IFERROR(P40/O40-1,"-")</f>
        <v>6.334273854418182E-2</v>
      </c>
      <c r="R40" s="160">
        <f t="shared" si="25"/>
        <v>0.18607712275096228</v>
      </c>
      <c r="S40" s="159">
        <v>137440</v>
      </c>
      <c r="T40" s="159">
        <v>140933</v>
      </c>
      <c r="U40" s="159">
        <v>180557</v>
      </c>
      <c r="V40" s="159">
        <v>192704</v>
      </c>
      <c r="W40" s="159">
        <v>204401</v>
      </c>
      <c r="X40" s="160">
        <f>IFERROR(W40/V40-1,"-")</f>
        <v>6.0699310860179434E-2</v>
      </c>
      <c r="Y40" s="160">
        <f>W40/W$8</f>
        <v>0.19752247725217043</v>
      </c>
    </row>
    <row r="41" spans="1:25" s="56" customFormat="1" x14ac:dyDescent="0.25">
      <c r="B41" s="162" t="s">
        <v>110</v>
      </c>
      <c r="C41" s="163">
        <v>18060</v>
      </c>
      <c r="D41" s="163">
        <v>33</v>
      </c>
      <c r="E41" s="163">
        <v>12846</v>
      </c>
      <c r="F41" s="163">
        <v>16722</v>
      </c>
      <c r="G41" s="163">
        <v>16683</v>
      </c>
      <c r="H41" s="163">
        <v>17150</v>
      </c>
      <c r="I41" s="164">
        <f t="shared" ref="I41:I48" si="26">IFERROR(H41/G41-1,"-")</f>
        <v>2.799256728406152E-2</v>
      </c>
      <c r="J41" s="164">
        <f t="shared" si="23"/>
        <v>8.9184958683702811E-2</v>
      </c>
      <c r="K41" s="163">
        <v>48199</v>
      </c>
      <c r="L41" s="163">
        <v>254</v>
      </c>
      <c r="M41" s="163">
        <v>47085</v>
      </c>
      <c r="N41" s="163">
        <v>61148</v>
      </c>
      <c r="O41" s="163">
        <v>69535</v>
      </c>
      <c r="P41" s="163">
        <v>74959</v>
      </c>
      <c r="Q41" s="164">
        <f t="shared" ref="Q41:Q48" si="27">IFERROR(P41/O41-1,"-")</f>
        <v>7.8003882936650504E-2</v>
      </c>
      <c r="R41" s="164">
        <f t="shared" si="25"/>
        <v>8.896925558468749E-2</v>
      </c>
      <c r="S41" s="163">
        <v>66259</v>
      </c>
      <c r="T41" s="163">
        <v>59931</v>
      </c>
      <c r="U41" s="163">
        <v>77870</v>
      </c>
      <c r="V41" s="163">
        <v>86218</v>
      </c>
      <c r="W41" s="163">
        <v>92109</v>
      </c>
      <c r="X41" s="164">
        <f t="shared" ref="X41:X48" si="28">IFERROR(W41/V41-1,"-")</f>
        <v>6.832679950822329E-2</v>
      </c>
      <c r="Y41" s="164">
        <f t="shared" ref="Y41:Y48" si="29">W41/W$8</f>
        <v>8.9009338786112419E-2</v>
      </c>
    </row>
    <row r="42" spans="1:25" s="56" customFormat="1" x14ac:dyDescent="0.25">
      <c r="B42" s="162" t="s">
        <v>113</v>
      </c>
      <c r="C42" s="163">
        <v>2861</v>
      </c>
      <c r="D42" s="163">
        <v>54</v>
      </c>
      <c r="E42" s="163">
        <v>1608</v>
      </c>
      <c r="F42" s="163">
        <v>3471</v>
      </c>
      <c r="G42" s="163">
        <v>3531</v>
      </c>
      <c r="H42" s="163">
        <v>3518</v>
      </c>
      <c r="I42" s="164">
        <f t="shared" si="26"/>
        <v>-3.6816765788728611E-3</v>
      </c>
      <c r="J42" s="164">
        <f t="shared" si="23"/>
        <v>1.8294617180715247E-2</v>
      </c>
      <c r="K42" s="163">
        <v>5618</v>
      </c>
      <c r="L42" s="163">
        <v>624</v>
      </c>
      <c r="M42" s="163">
        <v>5356</v>
      </c>
      <c r="N42" s="163">
        <v>7206</v>
      </c>
      <c r="O42" s="163">
        <v>6657</v>
      </c>
      <c r="P42" s="163">
        <v>6033</v>
      </c>
      <c r="Q42" s="164">
        <f t="shared" si="27"/>
        <v>-9.3735917079765696E-2</v>
      </c>
      <c r="R42" s="164">
        <f t="shared" si="25"/>
        <v>7.1606013813207171E-3</v>
      </c>
      <c r="S42" s="163">
        <v>8479</v>
      </c>
      <c r="T42" s="163">
        <v>6964</v>
      </c>
      <c r="U42" s="163">
        <v>10677</v>
      </c>
      <c r="V42" s="163">
        <v>10188</v>
      </c>
      <c r="W42" s="163">
        <v>9551</v>
      </c>
      <c r="X42" s="164">
        <f t="shared" si="28"/>
        <v>-6.2524538672948604E-2</v>
      </c>
      <c r="Y42" s="164">
        <f t="shared" si="29"/>
        <v>9.2295887996412911E-3</v>
      </c>
    </row>
    <row r="43" spans="1:25" x14ac:dyDescent="0.25">
      <c r="A43" s="56"/>
      <c r="B43" s="162" t="s">
        <v>116</v>
      </c>
      <c r="C43" s="163">
        <v>1616</v>
      </c>
      <c r="D43" s="163">
        <v>61</v>
      </c>
      <c r="E43" s="163">
        <v>1072</v>
      </c>
      <c r="F43" s="163">
        <v>1967</v>
      </c>
      <c r="G43" s="163">
        <v>1732</v>
      </c>
      <c r="H43" s="163">
        <v>2022</v>
      </c>
      <c r="I43" s="164">
        <f t="shared" si="26"/>
        <v>0.16743648960739033</v>
      </c>
      <c r="J43" s="164">
        <f t="shared" si="23"/>
        <v>1.0514984633145603E-2</v>
      </c>
      <c r="K43" s="163">
        <v>2576</v>
      </c>
      <c r="L43" s="163">
        <v>1041</v>
      </c>
      <c r="M43" s="163">
        <v>3029</v>
      </c>
      <c r="N43" s="163">
        <v>3126</v>
      </c>
      <c r="O43" s="163">
        <v>3098</v>
      </c>
      <c r="P43" s="163">
        <v>3765</v>
      </c>
      <c r="Q43" s="164">
        <f t="shared" si="27"/>
        <v>0.21530019367333764</v>
      </c>
      <c r="R43" s="164">
        <f t="shared" si="25"/>
        <v>4.4686995194219295E-3</v>
      </c>
      <c r="S43" s="163">
        <v>4192</v>
      </c>
      <c r="T43" s="163">
        <v>4101</v>
      </c>
      <c r="U43" s="163">
        <v>5093</v>
      </c>
      <c r="V43" s="163">
        <v>4830</v>
      </c>
      <c r="W43" s="163">
        <v>5787</v>
      </c>
      <c r="X43" s="164">
        <f t="shared" si="28"/>
        <v>0.19813664596273295</v>
      </c>
      <c r="Y43" s="164">
        <f t="shared" si="29"/>
        <v>5.5922553013845831E-3</v>
      </c>
    </row>
    <row r="44" spans="1:25" x14ac:dyDescent="0.25">
      <c r="A44" s="56"/>
      <c r="B44" s="162" t="s">
        <v>123</v>
      </c>
      <c r="C44" s="163">
        <v>711</v>
      </c>
      <c r="D44" s="163">
        <v>6</v>
      </c>
      <c r="E44" s="163">
        <v>862</v>
      </c>
      <c r="F44" s="163">
        <v>974</v>
      </c>
      <c r="G44" s="163">
        <v>972</v>
      </c>
      <c r="H44" s="163">
        <v>964</v>
      </c>
      <c r="I44" s="164">
        <f t="shared" si="26"/>
        <v>-8.2304526748970819E-3</v>
      </c>
      <c r="J44" s="164">
        <f t="shared" si="23"/>
        <v>5.0130787271772314E-3</v>
      </c>
      <c r="K44" s="163">
        <v>4692</v>
      </c>
      <c r="L44" s="163">
        <v>84</v>
      </c>
      <c r="M44" s="163">
        <v>5729</v>
      </c>
      <c r="N44" s="163">
        <v>6163</v>
      </c>
      <c r="O44" s="163">
        <v>6577</v>
      </c>
      <c r="P44" s="163">
        <v>6612</v>
      </c>
      <c r="Q44" s="164">
        <f t="shared" si="27"/>
        <v>5.3215751862552008E-3</v>
      </c>
      <c r="R44" s="164">
        <f t="shared" si="25"/>
        <v>7.8478197137895871E-3</v>
      </c>
      <c r="S44" s="163">
        <v>5403</v>
      </c>
      <c r="T44" s="163">
        <v>6591</v>
      </c>
      <c r="U44" s="163">
        <v>7137</v>
      </c>
      <c r="V44" s="163">
        <v>7549</v>
      </c>
      <c r="W44" s="163">
        <v>7576</v>
      </c>
      <c r="X44" s="164">
        <f t="shared" si="28"/>
        <v>3.5766326665782611E-3</v>
      </c>
      <c r="Y44" s="164">
        <f t="shared" si="29"/>
        <v>7.321051695747296E-3</v>
      </c>
    </row>
    <row r="45" spans="1:25" x14ac:dyDescent="0.25">
      <c r="A45" s="56"/>
      <c r="B45" s="162" t="s">
        <v>119</v>
      </c>
      <c r="C45" s="163">
        <v>694</v>
      </c>
      <c r="D45" s="163">
        <v>14</v>
      </c>
      <c r="E45" s="163">
        <v>441</v>
      </c>
      <c r="F45" s="163">
        <v>677</v>
      </c>
      <c r="G45" s="163">
        <v>701</v>
      </c>
      <c r="H45" s="163">
        <v>698</v>
      </c>
      <c r="I45" s="164">
        <f t="shared" si="26"/>
        <v>-4.2796005706133844E-3</v>
      </c>
      <c r="J45" s="164">
        <f t="shared" si="23"/>
        <v>3.6298018169810243E-3</v>
      </c>
      <c r="K45" s="163">
        <v>6876</v>
      </c>
      <c r="L45" s="163">
        <v>105</v>
      </c>
      <c r="M45" s="163">
        <v>6469</v>
      </c>
      <c r="N45" s="163">
        <v>7550</v>
      </c>
      <c r="O45" s="163">
        <v>8530</v>
      </c>
      <c r="P45" s="163">
        <v>6514</v>
      </c>
      <c r="Q45" s="164">
        <f t="shared" si="27"/>
        <v>-0.23634232121922627</v>
      </c>
      <c r="R45" s="164">
        <f t="shared" si="25"/>
        <v>7.7315029666705044E-3</v>
      </c>
      <c r="S45" s="163">
        <v>7570</v>
      </c>
      <c r="T45" s="163">
        <v>6910</v>
      </c>
      <c r="U45" s="163">
        <v>8227</v>
      </c>
      <c r="V45" s="163">
        <v>9231</v>
      </c>
      <c r="W45" s="163">
        <v>7212</v>
      </c>
      <c r="X45" s="164">
        <f t="shared" si="28"/>
        <v>-0.21871953201169969</v>
      </c>
      <c r="Y45" s="164">
        <f t="shared" si="29"/>
        <v>6.9693010598903772E-3</v>
      </c>
    </row>
    <row r="46" spans="1:25" x14ac:dyDescent="0.25">
      <c r="A46" s="56"/>
      <c r="B46" s="162" t="s">
        <v>128</v>
      </c>
      <c r="C46" s="163">
        <v>1093</v>
      </c>
      <c r="D46" s="163">
        <v>0</v>
      </c>
      <c r="E46" s="163">
        <v>1020</v>
      </c>
      <c r="F46" s="163">
        <v>1223</v>
      </c>
      <c r="G46" s="163">
        <v>697</v>
      </c>
      <c r="H46" s="163">
        <v>1051</v>
      </c>
      <c r="I46" s="164">
        <f t="shared" si="26"/>
        <v>0.50789096126255373</v>
      </c>
      <c r="J46" s="164">
        <f t="shared" si="23"/>
        <v>5.4655038820158397E-3</v>
      </c>
      <c r="K46" s="163">
        <v>2222</v>
      </c>
      <c r="L46" s="163">
        <v>87</v>
      </c>
      <c r="M46" s="163">
        <v>2469</v>
      </c>
      <c r="N46" s="163">
        <v>3681</v>
      </c>
      <c r="O46" s="163">
        <v>3331</v>
      </c>
      <c r="P46" s="163">
        <v>3774</v>
      </c>
      <c r="Q46" s="164">
        <f t="shared" si="27"/>
        <v>0.13299309516661673</v>
      </c>
      <c r="R46" s="164">
        <f t="shared" si="25"/>
        <v>4.4793816696675594E-3</v>
      </c>
      <c r="S46" s="163">
        <v>3315</v>
      </c>
      <c r="T46" s="163">
        <v>3489</v>
      </c>
      <c r="U46" s="163">
        <v>4904</v>
      </c>
      <c r="V46" s="163">
        <v>4028</v>
      </c>
      <c r="W46" s="163">
        <v>4825</v>
      </c>
      <c r="X46" s="164">
        <f t="shared" si="28"/>
        <v>0.1978649453823238</v>
      </c>
      <c r="Y46" s="164">
        <f t="shared" si="29"/>
        <v>4.6626286209055842E-3</v>
      </c>
    </row>
    <row r="47" spans="1:25" x14ac:dyDescent="0.25">
      <c r="A47" s="56"/>
      <c r="B47" s="162" t="s">
        <v>131</v>
      </c>
      <c r="C47" s="163">
        <v>1061</v>
      </c>
      <c r="D47" s="163">
        <v>2</v>
      </c>
      <c r="E47" s="163">
        <v>586</v>
      </c>
      <c r="F47" s="163">
        <v>798</v>
      </c>
      <c r="G47" s="163">
        <v>756</v>
      </c>
      <c r="H47" s="163">
        <v>580</v>
      </c>
      <c r="I47" s="164">
        <f t="shared" si="26"/>
        <v>-0.23280423280423279</v>
      </c>
      <c r="J47" s="164">
        <f t="shared" si="23"/>
        <v>3.0161676989240603E-3</v>
      </c>
      <c r="K47" s="163">
        <v>3677</v>
      </c>
      <c r="L47" s="163">
        <v>569</v>
      </c>
      <c r="M47" s="163">
        <v>2602</v>
      </c>
      <c r="N47" s="163">
        <v>3840</v>
      </c>
      <c r="O47" s="163">
        <v>4055</v>
      </c>
      <c r="P47" s="163">
        <v>3329</v>
      </c>
      <c r="Q47" s="164">
        <f t="shared" si="27"/>
        <v>-0.17903822441430328</v>
      </c>
      <c r="R47" s="164">
        <f t="shared" si="25"/>
        <v>3.9512086853002934E-3</v>
      </c>
      <c r="S47" s="163">
        <v>4738</v>
      </c>
      <c r="T47" s="163">
        <v>3188</v>
      </c>
      <c r="U47" s="163">
        <v>4638</v>
      </c>
      <c r="V47" s="163">
        <v>4811</v>
      </c>
      <c r="W47" s="163">
        <v>3909</v>
      </c>
      <c r="X47" s="164">
        <f t="shared" si="28"/>
        <v>-0.18748700893785075</v>
      </c>
      <c r="Y47" s="164">
        <f t="shared" si="29"/>
        <v>3.7774539438590522E-3</v>
      </c>
    </row>
    <row r="48" spans="1:25" x14ac:dyDescent="0.25">
      <c r="A48" s="56"/>
      <c r="B48" s="167" t="s">
        <v>145</v>
      </c>
      <c r="C48" s="168">
        <f t="shared" ref="C48" si="30">C40-SUM(C41:C47)</f>
        <v>10990</v>
      </c>
      <c r="D48" s="168">
        <f t="shared" ref="D48:H48" si="31">D40-SUM(D41:D47)</f>
        <v>725</v>
      </c>
      <c r="E48" s="168">
        <f t="shared" si="31"/>
        <v>14761</v>
      </c>
      <c r="F48" s="168">
        <f t="shared" si="31"/>
        <v>19945</v>
      </c>
      <c r="G48" s="168">
        <f t="shared" si="31"/>
        <v>20196</v>
      </c>
      <c r="H48" s="168">
        <f t="shared" si="31"/>
        <v>21643</v>
      </c>
      <c r="I48" s="169">
        <f t="shared" si="26"/>
        <v>7.1647851059615686E-2</v>
      </c>
      <c r="J48" s="169">
        <f t="shared" si="23"/>
        <v>0.11254985777209213</v>
      </c>
      <c r="K48" s="168">
        <f t="shared" ref="K48:P48" si="32">K40-SUM(K41:K47)</f>
        <v>26494</v>
      </c>
      <c r="L48" s="168">
        <f t="shared" si="32"/>
        <v>2786</v>
      </c>
      <c r="M48" s="168">
        <f t="shared" si="32"/>
        <v>34998</v>
      </c>
      <c r="N48" s="168">
        <f t="shared" si="32"/>
        <v>42066</v>
      </c>
      <c r="O48" s="168">
        <f t="shared" si="32"/>
        <v>45653</v>
      </c>
      <c r="P48" s="168">
        <f t="shared" si="32"/>
        <v>51789</v>
      </c>
      <c r="Q48" s="169">
        <f t="shared" si="27"/>
        <v>0.13440518695375991</v>
      </c>
      <c r="R48" s="169">
        <f t="shared" si="25"/>
        <v>6.1468653230104198E-2</v>
      </c>
      <c r="S48" s="168">
        <f>S40-SUM(S41:S47)</f>
        <v>37484</v>
      </c>
      <c r="T48" s="168">
        <f>T40-SUM(T41:T47)</f>
        <v>49759</v>
      </c>
      <c r="U48" s="168">
        <f>U40-SUM(U41:U47)</f>
        <v>62011</v>
      </c>
      <c r="V48" s="168">
        <f>V40-SUM(V41:V47)</f>
        <v>65849</v>
      </c>
      <c r="W48" s="168">
        <f>W40-SUM(W41:W47)</f>
        <v>73432</v>
      </c>
      <c r="X48" s="169">
        <f t="shared" si="28"/>
        <v>0.11515740557943177</v>
      </c>
      <c r="Y48" s="169">
        <f t="shared" si="29"/>
        <v>7.0960859044629815E-2</v>
      </c>
    </row>
    <row r="49" spans="1:25" x14ac:dyDescent="0.25">
      <c r="A49" s="56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6"/>
      <c r="B50" s="155" t="s">
        <v>68</v>
      </c>
      <c r="C50" s="175">
        <f t="shared" ref="C50:H50" si="33">C51+C54</f>
        <v>0</v>
      </c>
      <c r="D50" s="175">
        <f t="shared" si="33"/>
        <v>1769</v>
      </c>
      <c r="E50" s="175">
        <f t="shared" si="33"/>
        <v>0</v>
      </c>
      <c r="F50" s="175">
        <f t="shared" si="33"/>
        <v>0</v>
      </c>
      <c r="G50" s="175">
        <f t="shared" si="33"/>
        <v>0</v>
      </c>
      <c r="H50" s="175">
        <f t="shared" si="33"/>
        <v>0</v>
      </c>
      <c r="I50" s="176" t="str">
        <f>IFERROR(H50/G50-1,"-")</f>
        <v>-</v>
      </c>
      <c r="J50" s="176">
        <f t="shared" ref="J50:J62" si="34">H50/H$8</f>
        <v>0</v>
      </c>
      <c r="K50" s="175">
        <f t="shared" ref="K50:P50" si="35">K51+K54</f>
        <v>0</v>
      </c>
      <c r="L50" s="175">
        <f t="shared" si="35"/>
        <v>0</v>
      </c>
      <c r="M50" s="175">
        <f t="shared" si="35"/>
        <v>0</v>
      </c>
      <c r="N50" s="175">
        <f t="shared" si="35"/>
        <v>0</v>
      </c>
      <c r="O50" s="175">
        <f t="shared" si="35"/>
        <v>0</v>
      </c>
      <c r="P50" s="175">
        <f t="shared" si="35"/>
        <v>0</v>
      </c>
      <c r="Q50" s="176" t="str">
        <f>IFERROR(P50/O50-1,"-")</f>
        <v>-</v>
      </c>
      <c r="R50" s="176">
        <f t="shared" ref="R50:R62" si="36">P50/P$8</f>
        <v>0</v>
      </c>
      <c r="S50" s="175">
        <f>S51+S54</f>
        <v>8192</v>
      </c>
      <c r="T50" s="175">
        <f>T51+T54</f>
        <v>8929</v>
      </c>
      <c r="U50" s="175">
        <f>U51+U54</f>
        <v>16128</v>
      </c>
      <c r="V50" s="175">
        <f>V51+V54</f>
        <v>14923</v>
      </c>
      <c r="W50" s="175">
        <f>W51+W54</f>
        <v>12395</v>
      </c>
      <c r="X50" s="176">
        <f>IFERROR(W50/V50-1,"-")</f>
        <v>-0.16940293506667559</v>
      </c>
      <c r="Y50" s="176">
        <f>W50/W$8</f>
        <v>1.1977882229248645E-2</v>
      </c>
    </row>
    <row r="51" spans="1:25" x14ac:dyDescent="0.25">
      <c r="A51" s="56"/>
      <c r="B51" s="158" t="s">
        <v>97</v>
      </c>
      <c r="C51" s="159">
        <v>0</v>
      </c>
      <c r="D51" s="159">
        <v>312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4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6"/>
        <v>0</v>
      </c>
      <c r="S51" s="159">
        <v>773</v>
      </c>
      <c r="T51" s="159">
        <v>750</v>
      </c>
      <c r="U51" s="159">
        <v>6601</v>
      </c>
      <c r="V51" s="159">
        <v>3793</v>
      </c>
      <c r="W51" s="159">
        <v>2191</v>
      </c>
      <c r="X51" s="160">
        <f>IFERROR(W51/V51-1,"-")</f>
        <v>-0.42235697337200107</v>
      </c>
      <c r="Y51" s="160">
        <f>W51/W$8</f>
        <v>2.1172682504464529E-3</v>
      </c>
    </row>
    <row r="52" spans="1:25" x14ac:dyDescent="0.25">
      <c r="A52" s="56"/>
      <c r="B52" s="162" t="s">
        <v>103</v>
      </c>
      <c r="C52" s="163">
        <v>0</v>
      </c>
      <c r="D52" s="163">
        <v>116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4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6"/>
        <v>0</v>
      </c>
      <c r="S52" s="163">
        <v>367</v>
      </c>
      <c r="T52" s="163">
        <v>199</v>
      </c>
      <c r="U52" s="163">
        <v>4795</v>
      </c>
      <c r="V52" s="163">
        <v>2362</v>
      </c>
      <c r="W52" s="163">
        <v>1288</v>
      </c>
      <c r="X52" s="164">
        <f>IFERROR(W52/V52-1,"-")</f>
        <v>-0.45469940728196445</v>
      </c>
      <c r="Y52" s="164">
        <f>W52/W$8</f>
        <v>1.2446560961090968E-3</v>
      </c>
    </row>
    <row r="53" spans="1:25" x14ac:dyDescent="0.25">
      <c r="A53" s="56"/>
      <c r="B53" s="162" t="s">
        <v>100</v>
      </c>
      <c r="C53" s="163">
        <v>0</v>
      </c>
      <c r="D53" s="163">
        <v>196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4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6"/>
        <v>0</v>
      </c>
      <c r="S53" s="163">
        <v>406</v>
      </c>
      <c r="T53" s="163">
        <v>551</v>
      </c>
      <c r="U53" s="163">
        <v>1806</v>
      </c>
      <c r="V53" s="163">
        <v>1431</v>
      </c>
      <c r="W53" s="163">
        <v>903</v>
      </c>
      <c r="X53" s="164">
        <f>IFERROR(W53/V53-1,"-")</f>
        <v>-0.36897274633123689</v>
      </c>
      <c r="Y53" s="164">
        <f>W53/W$8</f>
        <v>8.7261215433735587E-4</v>
      </c>
    </row>
    <row r="54" spans="1:25" x14ac:dyDescent="0.25">
      <c r="A54" s="56"/>
      <c r="B54" s="158" t="s">
        <v>107</v>
      </c>
      <c r="C54" s="159">
        <v>0</v>
      </c>
      <c r="D54" s="159">
        <v>1457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4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6"/>
        <v>0</v>
      </c>
      <c r="S54" s="159">
        <v>7419</v>
      </c>
      <c r="T54" s="159">
        <v>8179</v>
      </c>
      <c r="U54" s="159">
        <v>9527</v>
      </c>
      <c r="V54" s="159">
        <v>11130</v>
      </c>
      <c r="W54" s="159">
        <v>10204</v>
      </c>
      <c r="X54" s="160">
        <f>IFERROR(W54/V54-1,"-")</f>
        <v>-8.3198562443845492E-2</v>
      </c>
      <c r="Y54" s="160">
        <f>W54/W$8</f>
        <v>9.8606139788021928E-3</v>
      </c>
    </row>
    <row r="55" spans="1:25" s="56" customFormat="1" x14ac:dyDescent="0.25">
      <c r="B55" s="162" t="s">
        <v>110</v>
      </c>
      <c r="C55" s="163">
        <v>0</v>
      </c>
      <c r="D55" s="163">
        <v>30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7">IFERROR(H55/G55-1,"-")</f>
        <v>-</v>
      </c>
      <c r="J55" s="164">
        <f t="shared" si="34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8">IFERROR(P55/O55-1,"-")</f>
        <v>-</v>
      </c>
      <c r="R55" s="164">
        <f t="shared" si="36"/>
        <v>0</v>
      </c>
      <c r="S55" s="163">
        <v>2301</v>
      </c>
      <c r="T55" s="163">
        <v>2645</v>
      </c>
      <c r="U55" s="163">
        <v>2668</v>
      </c>
      <c r="V55" s="163">
        <v>2934</v>
      </c>
      <c r="W55" s="163">
        <v>3387</v>
      </c>
      <c r="X55" s="164">
        <f t="shared" ref="X55:X62" si="39">IFERROR(W55/V55-1,"-")</f>
        <v>0.15439672801635984</v>
      </c>
      <c r="Y55" s="164">
        <f t="shared" ref="Y55:Y62" si="40">W55/W$8</f>
        <v>3.2730203396906139E-3</v>
      </c>
    </row>
    <row r="56" spans="1:25" s="56" customFormat="1" x14ac:dyDescent="0.25">
      <c r="B56" s="162" t="s">
        <v>113</v>
      </c>
      <c r="C56" s="163">
        <v>0</v>
      </c>
      <c r="D56" s="163">
        <v>629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7"/>
        <v>-</v>
      </c>
      <c r="J56" s="164">
        <f t="shared" si="34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8"/>
        <v>-</v>
      </c>
      <c r="R56" s="164">
        <f t="shared" si="36"/>
        <v>0</v>
      </c>
      <c r="S56" s="163">
        <v>2164</v>
      </c>
      <c r="T56" s="163">
        <v>2204</v>
      </c>
      <c r="U56" s="163">
        <v>1893</v>
      </c>
      <c r="V56" s="163">
        <v>2683</v>
      </c>
      <c r="W56" s="163">
        <v>2315</v>
      </c>
      <c r="X56" s="164">
        <f t="shared" si="39"/>
        <v>-0.13715989563920983</v>
      </c>
      <c r="Y56" s="164">
        <f t="shared" si="40"/>
        <v>2.2370953901339743E-3</v>
      </c>
    </row>
    <row r="57" spans="1:25" x14ac:dyDescent="0.25">
      <c r="A57" s="56"/>
      <c r="B57" s="162" t="s">
        <v>116</v>
      </c>
      <c r="C57" s="163">
        <v>0</v>
      </c>
      <c r="D57" s="163">
        <v>213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7"/>
        <v>-</v>
      </c>
      <c r="J57" s="164">
        <f t="shared" si="34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8"/>
        <v>-</v>
      </c>
      <c r="R57" s="164">
        <f t="shared" si="36"/>
        <v>0</v>
      </c>
      <c r="S57" s="163">
        <v>393</v>
      </c>
      <c r="T57" s="163">
        <v>521</v>
      </c>
      <c r="U57" s="163">
        <v>948</v>
      </c>
      <c r="V57" s="163">
        <v>876</v>
      </c>
      <c r="W57" s="163">
        <v>588</v>
      </c>
      <c r="X57" s="164">
        <f t="shared" si="39"/>
        <v>-0.32876712328767121</v>
      </c>
      <c r="Y57" s="164">
        <f t="shared" si="40"/>
        <v>5.682125656150225E-4</v>
      </c>
    </row>
    <row r="58" spans="1:25" x14ac:dyDescent="0.25">
      <c r="A58" s="56"/>
      <c r="B58" s="162" t="s">
        <v>123</v>
      </c>
      <c r="C58" s="163">
        <v>0</v>
      </c>
      <c r="D58" s="163">
        <v>24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7"/>
        <v>-</v>
      </c>
      <c r="J58" s="164">
        <f t="shared" si="34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8"/>
        <v>-</v>
      </c>
      <c r="R58" s="164">
        <f t="shared" si="36"/>
        <v>0</v>
      </c>
      <c r="S58" s="163">
        <v>205</v>
      </c>
      <c r="T58" s="163">
        <v>273</v>
      </c>
      <c r="U58" s="163">
        <v>245</v>
      </c>
      <c r="V58" s="163">
        <v>411</v>
      </c>
      <c r="W58" s="163">
        <v>331</v>
      </c>
      <c r="X58" s="164">
        <f t="shared" si="39"/>
        <v>-0.194647201946472</v>
      </c>
      <c r="Y58" s="164">
        <f t="shared" si="40"/>
        <v>3.198611551336266E-4</v>
      </c>
    </row>
    <row r="59" spans="1:25" x14ac:dyDescent="0.25">
      <c r="A59" s="56"/>
      <c r="B59" s="162" t="s">
        <v>119</v>
      </c>
      <c r="C59" s="163">
        <v>0</v>
      </c>
      <c r="D59" s="163">
        <v>38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7"/>
        <v>-</v>
      </c>
      <c r="J59" s="164">
        <f t="shared" si="34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8"/>
        <v>-</v>
      </c>
      <c r="R59" s="164">
        <f t="shared" si="36"/>
        <v>0</v>
      </c>
      <c r="S59" s="163">
        <v>135</v>
      </c>
      <c r="T59" s="163">
        <v>253</v>
      </c>
      <c r="U59" s="163">
        <v>227</v>
      </c>
      <c r="V59" s="163">
        <v>331</v>
      </c>
      <c r="W59" s="163">
        <v>312</v>
      </c>
      <c r="X59" s="164">
        <f t="shared" si="39"/>
        <v>-5.7401812688821718E-2</v>
      </c>
      <c r="Y59" s="164">
        <f t="shared" si="40"/>
        <v>3.0150054502021598E-4</v>
      </c>
    </row>
    <row r="60" spans="1:25" x14ac:dyDescent="0.25">
      <c r="A60" s="56"/>
      <c r="B60" s="162" t="s">
        <v>128</v>
      </c>
      <c r="C60" s="163">
        <v>0</v>
      </c>
      <c r="D60" s="163">
        <v>11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7"/>
        <v>-</v>
      </c>
      <c r="J60" s="164">
        <f t="shared" si="34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8"/>
        <v>-</v>
      </c>
      <c r="R60" s="164">
        <f t="shared" si="36"/>
        <v>0</v>
      </c>
      <c r="S60" s="163">
        <v>76</v>
      </c>
      <c r="T60" s="163">
        <v>39</v>
      </c>
      <c r="U60" s="163">
        <v>129</v>
      </c>
      <c r="V60" s="163">
        <v>76</v>
      </c>
      <c r="W60" s="163">
        <v>143</v>
      </c>
      <c r="X60" s="164">
        <f t="shared" si="39"/>
        <v>0.88157894736842102</v>
      </c>
      <c r="Y60" s="164">
        <f t="shared" si="40"/>
        <v>1.3818774980093234E-4</v>
      </c>
    </row>
    <row r="61" spans="1:25" x14ac:dyDescent="0.25">
      <c r="A61" s="56"/>
      <c r="B61" s="162" t="s">
        <v>131</v>
      </c>
      <c r="C61" s="163">
        <v>0</v>
      </c>
      <c r="D61" s="163">
        <v>10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7"/>
        <v>-</v>
      </c>
      <c r="J61" s="164">
        <f t="shared" si="34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8"/>
        <v>-</v>
      </c>
      <c r="R61" s="164">
        <f t="shared" si="36"/>
        <v>0</v>
      </c>
      <c r="S61" s="163">
        <v>105</v>
      </c>
      <c r="T61" s="163">
        <v>79</v>
      </c>
      <c r="U61" s="163">
        <v>119</v>
      </c>
      <c r="V61" s="163">
        <v>75</v>
      </c>
      <c r="W61" s="163">
        <v>102</v>
      </c>
      <c r="X61" s="164">
        <f t="shared" si="39"/>
        <v>0.3600000000000001</v>
      </c>
      <c r="Y61" s="164">
        <f t="shared" si="40"/>
        <v>9.8567485871993687E-5</v>
      </c>
    </row>
    <row r="62" spans="1:25" x14ac:dyDescent="0.25">
      <c r="A62" s="56"/>
      <c r="B62" s="167" t="s">
        <v>145</v>
      </c>
      <c r="C62" s="168">
        <f t="shared" ref="C62" si="41">C54-SUM(C55:C61)</f>
        <v>0</v>
      </c>
      <c r="D62" s="168">
        <f t="shared" ref="D62:H62" si="42">D54-SUM(D55:D61)</f>
        <v>502</v>
      </c>
      <c r="E62" s="168">
        <f t="shared" si="42"/>
        <v>0</v>
      </c>
      <c r="F62" s="168">
        <f t="shared" si="42"/>
        <v>0</v>
      </c>
      <c r="G62" s="168">
        <f t="shared" si="42"/>
        <v>0</v>
      </c>
      <c r="H62" s="168">
        <f t="shared" si="42"/>
        <v>0</v>
      </c>
      <c r="I62" s="169" t="str">
        <f t="shared" si="37"/>
        <v>-</v>
      </c>
      <c r="J62" s="169">
        <f t="shared" si="34"/>
        <v>0</v>
      </c>
      <c r="K62" s="168">
        <f t="shared" ref="K62:P62" si="43">K54-SUM(K55:K61)</f>
        <v>0</v>
      </c>
      <c r="L62" s="168">
        <f t="shared" si="43"/>
        <v>0</v>
      </c>
      <c r="M62" s="168">
        <f t="shared" si="43"/>
        <v>0</v>
      </c>
      <c r="N62" s="168">
        <f t="shared" si="43"/>
        <v>0</v>
      </c>
      <c r="O62" s="168">
        <f t="shared" si="43"/>
        <v>0</v>
      </c>
      <c r="P62" s="168">
        <f t="shared" si="43"/>
        <v>0</v>
      </c>
      <c r="Q62" s="169" t="str">
        <f t="shared" si="38"/>
        <v>-</v>
      </c>
      <c r="R62" s="169">
        <f t="shared" si="36"/>
        <v>0</v>
      </c>
      <c r="S62" s="168">
        <f>S54-SUM(S55:S61)</f>
        <v>2040</v>
      </c>
      <c r="T62" s="168">
        <f>T54-SUM(T55:T61)</f>
        <v>2165</v>
      </c>
      <c r="U62" s="168">
        <f>U54-SUM(U55:U61)</f>
        <v>3298</v>
      </c>
      <c r="V62" s="168">
        <f>V54-SUM(V55:V61)</f>
        <v>3744</v>
      </c>
      <c r="W62" s="168">
        <f>W54-SUM(W55:W61)</f>
        <v>3026</v>
      </c>
      <c r="X62" s="169">
        <f t="shared" si="39"/>
        <v>-0.19177350427350426</v>
      </c>
      <c r="Y62" s="169">
        <f t="shared" si="40"/>
        <v>2.9241687475358128E-3</v>
      </c>
    </row>
    <row r="63" spans="1:25" x14ac:dyDescent="0.25">
      <c r="A63" s="56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6"/>
      <c r="B64" s="155" t="s">
        <v>68</v>
      </c>
      <c r="C64" s="175">
        <f t="shared" ref="C64:H64" si="44">C65+C68</f>
        <v>1940</v>
      </c>
      <c r="D64" s="175">
        <f t="shared" si="44"/>
        <v>0</v>
      </c>
      <c r="E64" s="175">
        <f t="shared" si="44"/>
        <v>0</v>
      </c>
      <c r="F64" s="175">
        <f t="shared" si="44"/>
        <v>0</v>
      </c>
      <c r="G64" s="175">
        <f t="shared" si="44"/>
        <v>0</v>
      </c>
      <c r="H64" s="175">
        <f t="shared" si="44"/>
        <v>0</v>
      </c>
      <c r="I64" s="176" t="str">
        <f>IFERROR(H64/G64-1,"-")</f>
        <v>-</v>
      </c>
      <c r="J64" s="176">
        <f t="shared" ref="J64:J76" si="45">H64/H$8</f>
        <v>0</v>
      </c>
      <c r="K64" s="175">
        <f t="shared" ref="K64:P64" si="46">K65+K68</f>
        <v>21395</v>
      </c>
      <c r="L64" s="175">
        <f t="shared" si="46"/>
        <v>5567</v>
      </c>
      <c r="M64" s="175">
        <f t="shared" si="46"/>
        <v>0</v>
      </c>
      <c r="N64" s="175">
        <f t="shared" si="46"/>
        <v>0</v>
      </c>
      <c r="O64" s="175">
        <f t="shared" si="46"/>
        <v>0</v>
      </c>
      <c r="P64" s="175">
        <f t="shared" si="46"/>
        <v>0</v>
      </c>
      <c r="Q64" s="176" t="str">
        <f>IFERROR(P64/O64-1,"-")</f>
        <v>-</v>
      </c>
      <c r="R64" s="176">
        <f t="shared" ref="R64:R76" si="47">P64/P$8</f>
        <v>0</v>
      </c>
      <c r="S64" s="175">
        <f>S65+S68</f>
        <v>23335</v>
      </c>
      <c r="T64" s="175">
        <f>T65+T68</f>
        <v>27741</v>
      </c>
      <c r="U64" s="175">
        <f>U65+U68</f>
        <v>50438</v>
      </c>
      <c r="V64" s="175">
        <f>V65+V68</f>
        <v>49581</v>
      </c>
      <c r="W64" s="175">
        <f>W65+W68</f>
        <v>36460</v>
      </c>
      <c r="X64" s="176">
        <f>IFERROR(W64/V64-1,"-")</f>
        <v>-0.26463766362114516</v>
      </c>
      <c r="Y64" s="176">
        <f>W64/W$8</f>
        <v>3.5233044459734214E-2</v>
      </c>
    </row>
    <row r="65" spans="1:25" x14ac:dyDescent="0.25">
      <c r="A65" s="56"/>
      <c r="B65" s="158" t="s">
        <v>97</v>
      </c>
      <c r="C65" s="159">
        <v>97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5"/>
        <v>0</v>
      </c>
      <c r="K65" s="159">
        <v>5384</v>
      </c>
      <c r="L65" s="159">
        <v>3008</v>
      </c>
      <c r="M65" s="159">
        <v>0</v>
      </c>
      <c r="N65" s="159">
        <v>0</v>
      </c>
      <c r="O65" s="159">
        <v>0</v>
      </c>
      <c r="P65" s="159">
        <v>0</v>
      </c>
      <c r="Q65" s="160" t="str">
        <f>IFERROR(P65/O65-1,"-")</f>
        <v>-</v>
      </c>
      <c r="R65" s="160">
        <f t="shared" si="47"/>
        <v>0</v>
      </c>
      <c r="S65" s="159">
        <v>5481</v>
      </c>
      <c r="T65" s="159">
        <v>6128</v>
      </c>
      <c r="U65" s="159">
        <v>5696</v>
      </c>
      <c r="V65" s="159">
        <v>7703</v>
      </c>
      <c r="W65" s="159">
        <v>5974</v>
      </c>
      <c r="X65" s="160">
        <f>IFERROR(W65/V65-1,"-")</f>
        <v>-0.2244580033753083</v>
      </c>
      <c r="Y65" s="160">
        <f>W65/W$8</f>
        <v>5.7729623588165715E-3</v>
      </c>
    </row>
    <row r="66" spans="1:25" x14ac:dyDescent="0.25">
      <c r="A66" s="56"/>
      <c r="B66" s="162" t="s">
        <v>103</v>
      </c>
      <c r="C66" s="163">
        <v>57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5"/>
        <v>0</v>
      </c>
      <c r="K66" s="163">
        <v>2142</v>
      </c>
      <c r="L66" s="163">
        <v>3008</v>
      </c>
      <c r="M66" s="163">
        <v>0</v>
      </c>
      <c r="N66" s="163">
        <v>0</v>
      </c>
      <c r="O66" s="163">
        <v>0</v>
      </c>
      <c r="P66" s="163">
        <v>0</v>
      </c>
      <c r="Q66" s="164" t="str">
        <f>IFERROR(P66/O66-1,"-")</f>
        <v>-</v>
      </c>
      <c r="R66" s="164">
        <f t="shared" si="47"/>
        <v>0</v>
      </c>
      <c r="S66" s="163">
        <v>2199</v>
      </c>
      <c r="T66" s="163">
        <v>3771</v>
      </c>
      <c r="U66" s="163">
        <v>4324</v>
      </c>
      <c r="V66" s="163">
        <v>3620</v>
      </c>
      <c r="W66" s="163">
        <v>1718</v>
      </c>
      <c r="X66" s="164">
        <f>IFERROR(W66/V66-1,"-")</f>
        <v>-0.52541436464088398</v>
      </c>
      <c r="Y66" s="164">
        <f>W66/W$8</f>
        <v>1.6601856934125997E-3</v>
      </c>
    </row>
    <row r="67" spans="1:25" x14ac:dyDescent="0.25">
      <c r="A67" s="56"/>
      <c r="B67" s="162" t="s">
        <v>100</v>
      </c>
      <c r="C67" s="163">
        <v>40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5"/>
        <v>0</v>
      </c>
      <c r="K67" s="163">
        <v>3242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  <c r="Q67" s="164" t="str">
        <f>IFERROR(P67/O67-1,"-")</f>
        <v>-</v>
      </c>
      <c r="R67" s="164">
        <f t="shared" si="47"/>
        <v>0</v>
      </c>
      <c r="S67" s="163">
        <v>3282</v>
      </c>
      <c r="T67" s="163">
        <v>2357</v>
      </c>
      <c r="U67" s="163">
        <v>1372</v>
      </c>
      <c r="V67" s="163">
        <v>4083</v>
      </c>
      <c r="W67" s="163">
        <v>4256</v>
      </c>
      <c r="X67" s="164">
        <f>IFERROR(W67/V67-1,"-")</f>
        <v>4.2370805780063581E-2</v>
      </c>
      <c r="Y67" s="164">
        <f>W67/W$8</f>
        <v>4.1127766654039718E-3</v>
      </c>
    </row>
    <row r="68" spans="1:25" x14ac:dyDescent="0.25">
      <c r="A68" s="56"/>
      <c r="B68" s="158" t="s">
        <v>107</v>
      </c>
      <c r="C68" s="159">
        <v>1843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5"/>
        <v>0</v>
      </c>
      <c r="K68" s="159">
        <v>16011</v>
      </c>
      <c r="L68" s="159">
        <v>2559</v>
      </c>
      <c r="M68" s="159">
        <v>0</v>
      </c>
      <c r="N68" s="159">
        <v>0</v>
      </c>
      <c r="O68" s="159">
        <v>0</v>
      </c>
      <c r="P68" s="159">
        <v>0</v>
      </c>
      <c r="Q68" s="160" t="str">
        <f>IFERROR(P68/O68-1,"-")</f>
        <v>-</v>
      </c>
      <c r="R68" s="160">
        <f t="shared" si="47"/>
        <v>0</v>
      </c>
      <c r="S68" s="159">
        <v>17854</v>
      </c>
      <c r="T68" s="159">
        <v>21613</v>
      </c>
      <c r="U68" s="159">
        <v>44742</v>
      </c>
      <c r="V68" s="159">
        <v>41878</v>
      </c>
      <c r="W68" s="159">
        <v>30486</v>
      </c>
      <c r="X68" s="160">
        <f>IFERROR(W68/V68-1,"-")</f>
        <v>-0.27202827260136586</v>
      </c>
      <c r="Y68" s="160">
        <f>W68/W$8</f>
        <v>2.9460082100917644E-2</v>
      </c>
    </row>
    <row r="69" spans="1:25" s="56" customFormat="1" x14ac:dyDescent="0.25">
      <c r="B69" s="162" t="s">
        <v>110</v>
      </c>
      <c r="C69" s="163">
        <v>217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8">IFERROR(H69/G69-1,"-")</f>
        <v>-</v>
      </c>
      <c r="J69" s="164">
        <f t="shared" si="45"/>
        <v>0</v>
      </c>
      <c r="K69" s="163">
        <v>6895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  <c r="Q69" s="164" t="str">
        <f t="shared" ref="Q69:Q76" si="49">IFERROR(P69/O69-1,"-")</f>
        <v>-</v>
      </c>
      <c r="R69" s="164">
        <f t="shared" si="47"/>
        <v>0</v>
      </c>
      <c r="S69" s="163">
        <v>7112</v>
      </c>
      <c r="T69" s="163">
        <v>7316</v>
      </c>
      <c r="U69" s="163">
        <v>15428</v>
      </c>
      <c r="V69" s="163">
        <v>13017</v>
      </c>
      <c r="W69" s="163">
        <v>12146</v>
      </c>
      <c r="X69" s="164">
        <f t="shared" ref="X69:X76" si="50">IFERROR(W69/V69-1,"-")</f>
        <v>-6.6912499039717299E-2</v>
      </c>
      <c r="Y69" s="164">
        <f t="shared" ref="Y69:Y76" si="51">W69/W$8</f>
        <v>1.1737261601972896E-2</v>
      </c>
    </row>
    <row r="70" spans="1:25" s="56" customFormat="1" x14ac:dyDescent="0.25">
      <c r="B70" s="162" t="s">
        <v>113</v>
      </c>
      <c r="C70" s="163">
        <v>271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8"/>
        <v>-</v>
      </c>
      <c r="J70" s="164">
        <f t="shared" si="45"/>
        <v>0</v>
      </c>
      <c r="K70" s="163">
        <v>1796</v>
      </c>
      <c r="L70" s="163">
        <v>690</v>
      </c>
      <c r="M70" s="163">
        <v>0</v>
      </c>
      <c r="N70" s="163">
        <v>0</v>
      </c>
      <c r="O70" s="163">
        <v>0</v>
      </c>
      <c r="P70" s="163">
        <v>0</v>
      </c>
      <c r="Q70" s="164" t="str">
        <f t="shared" si="49"/>
        <v>-</v>
      </c>
      <c r="R70" s="164">
        <f t="shared" si="47"/>
        <v>0</v>
      </c>
      <c r="S70" s="163">
        <v>2067</v>
      </c>
      <c r="T70" s="163">
        <v>2967</v>
      </c>
      <c r="U70" s="163">
        <v>2315</v>
      </c>
      <c r="V70" s="163">
        <v>3931</v>
      </c>
      <c r="W70" s="163">
        <v>3206</v>
      </c>
      <c r="X70" s="164">
        <f t="shared" si="50"/>
        <v>-0.18443144238107356</v>
      </c>
      <c r="Y70" s="164">
        <f t="shared" si="51"/>
        <v>3.0981113696628604E-3</v>
      </c>
    </row>
    <row r="71" spans="1:25" x14ac:dyDescent="0.25">
      <c r="A71" s="56"/>
      <c r="B71" s="162" t="s">
        <v>116</v>
      </c>
      <c r="C71" s="163">
        <v>564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8"/>
        <v>-</v>
      </c>
      <c r="J71" s="164">
        <f t="shared" si="45"/>
        <v>0</v>
      </c>
      <c r="K71" s="163">
        <v>1867</v>
      </c>
      <c r="L71" s="163">
        <v>442</v>
      </c>
      <c r="M71" s="163">
        <v>0</v>
      </c>
      <c r="N71" s="163">
        <v>0</v>
      </c>
      <c r="O71" s="163">
        <v>0</v>
      </c>
      <c r="P71" s="163">
        <v>0</v>
      </c>
      <c r="Q71" s="164" t="str">
        <f t="shared" si="49"/>
        <v>-</v>
      </c>
      <c r="R71" s="164">
        <f t="shared" si="47"/>
        <v>0</v>
      </c>
      <c r="S71" s="163">
        <v>2431</v>
      </c>
      <c r="T71" s="163">
        <v>2635</v>
      </c>
      <c r="U71" s="163">
        <v>6510</v>
      </c>
      <c r="V71" s="163">
        <v>5012</v>
      </c>
      <c r="W71" s="163">
        <v>2335</v>
      </c>
      <c r="X71" s="164">
        <f t="shared" si="50"/>
        <v>-0.53411811652035124</v>
      </c>
      <c r="Y71" s="164">
        <f t="shared" si="51"/>
        <v>2.2564223481480908E-3</v>
      </c>
    </row>
    <row r="72" spans="1:25" x14ac:dyDescent="0.25">
      <c r="A72" s="56"/>
      <c r="B72" s="162" t="s">
        <v>123</v>
      </c>
      <c r="C72" s="163">
        <v>22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8"/>
        <v>-</v>
      </c>
      <c r="J72" s="164">
        <f t="shared" si="45"/>
        <v>0</v>
      </c>
      <c r="K72" s="163">
        <v>182</v>
      </c>
      <c r="L72" s="163">
        <v>24</v>
      </c>
      <c r="M72" s="163">
        <v>0</v>
      </c>
      <c r="N72" s="163">
        <v>0</v>
      </c>
      <c r="O72" s="163">
        <v>0</v>
      </c>
      <c r="P72" s="163">
        <v>0</v>
      </c>
      <c r="Q72" s="164" t="str">
        <f t="shared" si="49"/>
        <v>-</v>
      </c>
      <c r="R72" s="164">
        <f t="shared" si="47"/>
        <v>0</v>
      </c>
      <c r="S72" s="163">
        <v>204</v>
      </c>
      <c r="T72" s="163">
        <v>493</v>
      </c>
      <c r="U72" s="163">
        <v>1008</v>
      </c>
      <c r="V72" s="163">
        <v>1487</v>
      </c>
      <c r="W72" s="163">
        <v>816</v>
      </c>
      <c r="X72" s="164">
        <f t="shared" si="50"/>
        <v>-0.45124411566913247</v>
      </c>
      <c r="Y72" s="164">
        <f t="shared" si="51"/>
        <v>7.885398869759495E-4</v>
      </c>
    </row>
    <row r="73" spans="1:25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8"/>
        <v>-</v>
      </c>
      <c r="J73" s="164">
        <f t="shared" si="45"/>
        <v>0</v>
      </c>
      <c r="K73" s="163">
        <v>442</v>
      </c>
      <c r="L73" s="163">
        <v>149</v>
      </c>
      <c r="M73" s="163">
        <v>0</v>
      </c>
      <c r="N73" s="163">
        <v>0</v>
      </c>
      <c r="O73" s="163">
        <v>0</v>
      </c>
      <c r="P73" s="163">
        <v>0</v>
      </c>
      <c r="Q73" s="164" t="str">
        <f t="shared" si="49"/>
        <v>-</v>
      </c>
      <c r="R73" s="164">
        <f t="shared" si="47"/>
        <v>0</v>
      </c>
      <c r="S73" s="163">
        <v>442</v>
      </c>
      <c r="T73" s="163">
        <v>810</v>
      </c>
      <c r="U73" s="163">
        <v>710</v>
      </c>
      <c r="V73" s="163">
        <v>927</v>
      </c>
      <c r="W73" s="163">
        <v>853</v>
      </c>
      <c r="X73" s="164">
        <f t="shared" si="50"/>
        <v>-7.9827400215749744E-2</v>
      </c>
      <c r="Y73" s="164">
        <f t="shared" si="51"/>
        <v>8.2429475930206485E-4</v>
      </c>
    </row>
    <row r="74" spans="1:25" x14ac:dyDescent="0.25">
      <c r="A74" s="56"/>
      <c r="B74" s="162" t="s">
        <v>128</v>
      </c>
      <c r="C74" s="163">
        <v>83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8"/>
        <v>-</v>
      </c>
      <c r="J74" s="164">
        <f t="shared" si="45"/>
        <v>0</v>
      </c>
      <c r="K74" s="163">
        <v>551</v>
      </c>
      <c r="L74" s="163">
        <v>0</v>
      </c>
      <c r="M74" s="163">
        <v>0</v>
      </c>
      <c r="N74" s="163">
        <v>0</v>
      </c>
      <c r="O74" s="163">
        <v>0</v>
      </c>
      <c r="P74" s="163">
        <v>0</v>
      </c>
      <c r="Q74" s="164" t="str">
        <f t="shared" si="49"/>
        <v>-</v>
      </c>
      <c r="R74" s="164">
        <f t="shared" si="47"/>
        <v>0</v>
      </c>
      <c r="S74" s="163">
        <v>634</v>
      </c>
      <c r="T74" s="163">
        <v>751</v>
      </c>
      <c r="U74" s="163">
        <v>2992</v>
      </c>
      <c r="V74" s="163">
        <v>1591</v>
      </c>
      <c r="W74" s="163">
        <v>674</v>
      </c>
      <c r="X74" s="164">
        <f t="shared" si="50"/>
        <v>-0.57636706473915778</v>
      </c>
      <c r="Y74" s="164">
        <f t="shared" si="51"/>
        <v>6.5131848507572298E-4</v>
      </c>
    </row>
    <row r="75" spans="1:25" x14ac:dyDescent="0.25">
      <c r="A75" s="56"/>
      <c r="B75" s="162" t="s">
        <v>131</v>
      </c>
      <c r="C75" s="163">
        <v>63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8"/>
        <v>-</v>
      </c>
      <c r="J75" s="164">
        <f t="shared" si="45"/>
        <v>0</v>
      </c>
      <c r="K75" s="163">
        <v>710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4" t="str">
        <f t="shared" si="49"/>
        <v>-</v>
      </c>
      <c r="R75" s="164">
        <f t="shared" si="47"/>
        <v>0</v>
      </c>
      <c r="S75" s="163">
        <v>773</v>
      </c>
      <c r="T75" s="163">
        <v>179</v>
      </c>
      <c r="U75" s="163">
        <v>705</v>
      </c>
      <c r="V75" s="163">
        <v>202</v>
      </c>
      <c r="W75" s="163">
        <v>450</v>
      </c>
      <c r="X75" s="164">
        <f t="shared" si="50"/>
        <v>1.2277227722772279</v>
      </c>
      <c r="Y75" s="164">
        <f t="shared" si="51"/>
        <v>4.3485655531761921E-4</v>
      </c>
    </row>
    <row r="76" spans="1:25" x14ac:dyDescent="0.25">
      <c r="A76" s="56"/>
      <c r="B76" s="167" t="s">
        <v>145</v>
      </c>
      <c r="C76" s="168">
        <f t="shared" ref="C76" si="52">C68-SUM(C69:C75)</f>
        <v>623</v>
      </c>
      <c r="D76" s="168">
        <f t="shared" ref="D76:H76" si="53">D68-SUM(D69:D75)</f>
        <v>0</v>
      </c>
      <c r="E76" s="168">
        <f t="shared" si="53"/>
        <v>0</v>
      </c>
      <c r="F76" s="168">
        <f t="shared" si="53"/>
        <v>0</v>
      </c>
      <c r="G76" s="168">
        <f t="shared" si="53"/>
        <v>0</v>
      </c>
      <c r="H76" s="168">
        <f t="shared" si="53"/>
        <v>0</v>
      </c>
      <c r="I76" s="169" t="str">
        <f t="shared" si="48"/>
        <v>-</v>
      </c>
      <c r="J76" s="169">
        <f t="shared" si="45"/>
        <v>0</v>
      </c>
      <c r="K76" s="168">
        <f t="shared" ref="K76:P76" si="54">K68-SUM(K69:K75)</f>
        <v>3568</v>
      </c>
      <c r="L76" s="168">
        <f t="shared" si="54"/>
        <v>1254</v>
      </c>
      <c r="M76" s="168">
        <f t="shared" si="54"/>
        <v>0</v>
      </c>
      <c r="N76" s="168">
        <f t="shared" si="54"/>
        <v>0</v>
      </c>
      <c r="O76" s="168">
        <f t="shared" si="54"/>
        <v>0</v>
      </c>
      <c r="P76" s="168">
        <f t="shared" si="54"/>
        <v>0</v>
      </c>
      <c r="Q76" s="169" t="str">
        <f t="shared" si="49"/>
        <v>-</v>
      </c>
      <c r="R76" s="169">
        <f t="shared" si="47"/>
        <v>0</v>
      </c>
      <c r="S76" s="168">
        <f>S68-SUM(S69:S75)</f>
        <v>4191</v>
      </c>
      <c r="T76" s="168">
        <f>T68-SUM(T69:T75)</f>
        <v>6462</v>
      </c>
      <c r="U76" s="168">
        <f>U68-SUM(U69:U75)</f>
        <v>15074</v>
      </c>
      <c r="V76" s="168">
        <f>V68-SUM(V69:V75)</f>
        <v>15711</v>
      </c>
      <c r="W76" s="168">
        <f>W68-SUM(W69:W75)</f>
        <v>10006</v>
      </c>
      <c r="X76" s="169">
        <f t="shared" si="50"/>
        <v>-0.36312137992489335</v>
      </c>
      <c r="Y76" s="169">
        <f t="shared" si="51"/>
        <v>9.66927709446244E-3</v>
      </c>
    </row>
    <row r="77" spans="1:25" x14ac:dyDescent="0.25">
      <c r="A77" s="56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6"/>
      <c r="B78" s="155" t="s">
        <v>68</v>
      </c>
      <c r="C78" s="175">
        <f t="shared" ref="C78:H78" si="55">C79+C82</f>
        <v>22825</v>
      </c>
      <c r="D78" s="175">
        <f t="shared" si="55"/>
        <v>6525</v>
      </c>
      <c r="E78" s="175">
        <f t="shared" si="55"/>
        <v>26921</v>
      </c>
      <c r="F78" s="175">
        <f t="shared" si="55"/>
        <v>24090</v>
      </c>
      <c r="G78" s="175">
        <f t="shared" si="55"/>
        <v>26014</v>
      </c>
      <c r="H78" s="175">
        <f t="shared" si="55"/>
        <v>28206</v>
      </c>
      <c r="I78" s="176">
        <f>IFERROR(H78/G78-1,"-")</f>
        <v>8.4262320289075099E-2</v>
      </c>
      <c r="J78" s="176">
        <f t="shared" ref="J78:J90" si="56">H78/H$8</f>
        <v>0.1466793553721587</v>
      </c>
      <c r="K78" s="175">
        <f t="shared" ref="K78:P78" si="57">K79+K82</f>
        <v>93394</v>
      </c>
      <c r="L78" s="175">
        <f t="shared" si="57"/>
        <v>7208</v>
      </c>
      <c r="M78" s="175">
        <f t="shared" si="57"/>
        <v>90075</v>
      </c>
      <c r="N78" s="175">
        <f t="shared" si="57"/>
        <v>127180</v>
      </c>
      <c r="O78" s="175">
        <f t="shared" si="57"/>
        <v>147764</v>
      </c>
      <c r="P78" s="175">
        <f t="shared" si="57"/>
        <v>147183</v>
      </c>
      <c r="Q78" s="176">
        <f>IFERROR(P78/O78-1,"-")</f>
        <v>-3.9319455347716081E-3</v>
      </c>
      <c r="R78" s="176">
        <f t="shared" ref="R78:R90" si="58">P78/P$8</f>
        <v>0.17469232440028629</v>
      </c>
      <c r="S78" s="175">
        <f>S79+S82</f>
        <v>116219</v>
      </c>
      <c r="T78" s="175">
        <f>T79+T82</f>
        <v>116996</v>
      </c>
      <c r="U78" s="175">
        <f>U79+U82</f>
        <v>151270</v>
      </c>
      <c r="V78" s="175">
        <f>V79+V82</f>
        <v>173778</v>
      </c>
      <c r="W78" s="175">
        <f>W79+W82</f>
        <v>175389</v>
      </c>
      <c r="X78" s="176">
        <f>IFERROR(W78/V78-1,"-")</f>
        <v>9.2704485032628625E-3</v>
      </c>
      <c r="Y78" s="176">
        <f>W78/W$8</f>
        <v>0.16948679195689315</v>
      </c>
    </row>
    <row r="79" spans="1:25" x14ac:dyDescent="0.25">
      <c r="A79" s="56"/>
      <c r="B79" s="158" t="s">
        <v>97</v>
      </c>
      <c r="C79" s="159">
        <v>7130</v>
      </c>
      <c r="D79" s="159">
        <v>3199</v>
      </c>
      <c r="E79" s="159">
        <v>9856</v>
      </c>
      <c r="F79" s="159">
        <v>8407</v>
      </c>
      <c r="G79" s="159">
        <v>8197</v>
      </c>
      <c r="H79" s="159">
        <v>10007</v>
      </c>
      <c r="I79" s="160">
        <f>IFERROR(H79/G79-1,"-")</f>
        <v>0.22081249237525924</v>
      </c>
      <c r="J79" s="160">
        <f t="shared" si="56"/>
        <v>5.2039293384712193E-2</v>
      </c>
      <c r="K79" s="159">
        <v>33582</v>
      </c>
      <c r="L79" s="159">
        <v>3501</v>
      </c>
      <c r="M79" s="159">
        <v>36784</v>
      </c>
      <c r="N79" s="159">
        <v>45513</v>
      </c>
      <c r="O79" s="159">
        <v>44496</v>
      </c>
      <c r="P79" s="159">
        <v>42485</v>
      </c>
      <c r="Q79" s="160">
        <f>IFERROR(P79/O79-1,"-")</f>
        <v>-4.5195073714491163E-2</v>
      </c>
      <c r="R79" s="160">
        <f t="shared" si="58"/>
        <v>5.0425683687288357E-2</v>
      </c>
      <c r="S79" s="159">
        <v>40712</v>
      </c>
      <c r="T79" s="159">
        <v>46640</v>
      </c>
      <c r="U79" s="159">
        <v>53920</v>
      </c>
      <c r="V79" s="159">
        <v>52693</v>
      </c>
      <c r="W79" s="159">
        <v>52492</v>
      </c>
      <c r="X79" s="160">
        <f>IFERROR(W79/V79-1,"-")</f>
        <v>-3.8145484219915815E-3</v>
      </c>
      <c r="Y79" s="160">
        <f>W79/W$8</f>
        <v>5.072553400384993E-2</v>
      </c>
    </row>
    <row r="80" spans="1:25" x14ac:dyDescent="0.25">
      <c r="A80" s="56"/>
      <c r="B80" s="162" t="s">
        <v>103</v>
      </c>
      <c r="C80" s="163">
        <v>2296</v>
      </c>
      <c r="D80" s="163">
        <v>2388</v>
      </c>
      <c r="E80" s="163">
        <v>6265</v>
      </c>
      <c r="F80" s="163">
        <v>4605</v>
      </c>
      <c r="G80" s="163">
        <v>3632</v>
      </c>
      <c r="H80" s="163">
        <v>4650</v>
      </c>
      <c r="I80" s="164">
        <f>IFERROR(H80/G80-1,"-")</f>
        <v>0.28028634361233484</v>
      </c>
      <c r="J80" s="164">
        <f t="shared" si="56"/>
        <v>2.4181344482753241E-2</v>
      </c>
      <c r="K80" s="163">
        <v>4508</v>
      </c>
      <c r="L80" s="163">
        <v>1144</v>
      </c>
      <c r="M80" s="163">
        <v>4724</v>
      </c>
      <c r="N80" s="163">
        <v>3490</v>
      </c>
      <c r="O80" s="163">
        <v>6260</v>
      </c>
      <c r="P80" s="163">
        <v>4527</v>
      </c>
      <c r="Q80" s="164">
        <f>IFERROR(P80/O80-1,"-")</f>
        <v>-0.27683706070287539</v>
      </c>
      <c r="R80" s="164">
        <f t="shared" si="58"/>
        <v>5.3731215735519453E-3</v>
      </c>
      <c r="S80" s="163">
        <v>6804</v>
      </c>
      <c r="T80" s="163">
        <v>10989</v>
      </c>
      <c r="U80" s="163">
        <v>8095</v>
      </c>
      <c r="V80" s="163">
        <v>9892</v>
      </c>
      <c r="W80" s="163">
        <v>9177</v>
      </c>
      <c r="X80" s="164">
        <f>IFERROR(W80/V80-1,"-")</f>
        <v>-7.2280630812778024E-2</v>
      </c>
      <c r="Y80" s="164">
        <f>W80/W$8</f>
        <v>8.8681746847773142E-3</v>
      </c>
    </row>
    <row r="81" spans="1:25" x14ac:dyDescent="0.25">
      <c r="A81" s="56"/>
      <c r="B81" s="162" t="s">
        <v>100</v>
      </c>
      <c r="C81" s="163">
        <v>4834</v>
      </c>
      <c r="D81" s="163">
        <v>811</v>
      </c>
      <c r="E81" s="163">
        <v>3591</v>
      </c>
      <c r="F81" s="163">
        <v>3802</v>
      </c>
      <c r="G81" s="163">
        <v>4565</v>
      </c>
      <c r="H81" s="163">
        <v>5357</v>
      </c>
      <c r="I81" s="164">
        <f>IFERROR(H81/G81-1,"-")</f>
        <v>0.17349397590361448</v>
      </c>
      <c r="J81" s="164">
        <f t="shared" si="56"/>
        <v>2.7857948901958949E-2</v>
      </c>
      <c r="K81" s="163">
        <v>29074</v>
      </c>
      <c r="L81" s="163">
        <v>2357</v>
      </c>
      <c r="M81" s="163">
        <v>32060</v>
      </c>
      <c r="N81" s="163">
        <v>42023</v>
      </c>
      <c r="O81" s="163">
        <v>38236</v>
      </c>
      <c r="P81" s="163">
        <v>37958</v>
      </c>
      <c r="Q81" s="164">
        <f>IFERROR(P81/O81-1,"-")</f>
        <v>-7.2706350036614298E-3</v>
      </c>
      <c r="R81" s="164">
        <f t="shared" si="58"/>
        <v>4.5052562113736414E-2</v>
      </c>
      <c r="S81" s="163">
        <v>33908</v>
      </c>
      <c r="T81" s="163">
        <v>35651</v>
      </c>
      <c r="U81" s="163">
        <v>45825</v>
      </c>
      <c r="V81" s="163">
        <v>42801</v>
      </c>
      <c r="W81" s="163">
        <v>43315</v>
      </c>
      <c r="X81" s="164">
        <f>IFERROR(W81/V81-1,"-")</f>
        <v>1.2009065208756775E-2</v>
      </c>
      <c r="Y81" s="164">
        <f>W81/W$8</f>
        <v>4.1857359319072612E-2</v>
      </c>
    </row>
    <row r="82" spans="1:25" x14ac:dyDescent="0.25">
      <c r="A82" s="56"/>
      <c r="B82" s="158" t="s">
        <v>107</v>
      </c>
      <c r="C82" s="159">
        <v>15695</v>
      </c>
      <c r="D82" s="159">
        <v>3326</v>
      </c>
      <c r="E82" s="159">
        <v>17065</v>
      </c>
      <c r="F82" s="159">
        <v>15683</v>
      </c>
      <c r="G82" s="159">
        <v>17817</v>
      </c>
      <c r="H82" s="159">
        <v>18199</v>
      </c>
      <c r="I82" s="160">
        <f>IFERROR(H82/G82-1,"-")</f>
        <v>2.1440197564124075E-2</v>
      </c>
      <c r="J82" s="160">
        <f t="shared" si="56"/>
        <v>9.4640061987446497E-2</v>
      </c>
      <c r="K82" s="159">
        <v>59812</v>
      </c>
      <c r="L82" s="159">
        <v>3707</v>
      </c>
      <c r="M82" s="159">
        <v>53291</v>
      </c>
      <c r="N82" s="159">
        <v>81667</v>
      </c>
      <c r="O82" s="159">
        <v>103268</v>
      </c>
      <c r="P82" s="159">
        <v>104698</v>
      </c>
      <c r="Q82" s="160">
        <f>IFERROR(P82/O82-1,"-")</f>
        <v>1.3847464848742996E-2</v>
      </c>
      <c r="R82" s="160">
        <f t="shared" si="58"/>
        <v>0.12426664071299792</v>
      </c>
      <c r="S82" s="159">
        <v>75507</v>
      </c>
      <c r="T82" s="159">
        <v>70356</v>
      </c>
      <c r="U82" s="159">
        <v>97350</v>
      </c>
      <c r="V82" s="159">
        <v>121085</v>
      </c>
      <c r="W82" s="159">
        <v>122897</v>
      </c>
      <c r="X82" s="160">
        <f>IFERROR(W82/V82-1,"-")</f>
        <v>1.4964694223066344E-2</v>
      </c>
      <c r="Y82" s="160">
        <f>W82/W$8</f>
        <v>0.11876125795304322</v>
      </c>
    </row>
    <row r="83" spans="1:25" s="56" customFormat="1" x14ac:dyDescent="0.25">
      <c r="B83" s="162" t="s">
        <v>110</v>
      </c>
      <c r="C83" s="163">
        <v>2122</v>
      </c>
      <c r="D83" s="163">
        <v>241</v>
      </c>
      <c r="E83" s="163">
        <v>1680</v>
      </c>
      <c r="F83" s="163">
        <v>2240</v>
      </c>
      <c r="G83" s="163">
        <v>2832</v>
      </c>
      <c r="H83" s="163">
        <v>2506</v>
      </c>
      <c r="I83" s="164">
        <f t="shared" ref="I83:I90" si="59">IFERROR(H83/G83-1,"-")</f>
        <v>-0.11511299435028244</v>
      </c>
      <c r="J83" s="164">
        <f t="shared" si="56"/>
        <v>1.3031924575006371E-2</v>
      </c>
      <c r="K83" s="163">
        <v>12866</v>
      </c>
      <c r="L83" s="163">
        <v>268</v>
      </c>
      <c r="M83" s="163">
        <v>10322</v>
      </c>
      <c r="N83" s="163">
        <v>17344</v>
      </c>
      <c r="O83" s="163">
        <v>22218</v>
      </c>
      <c r="P83" s="163">
        <v>22568</v>
      </c>
      <c r="Q83" s="164">
        <f t="shared" ref="Q83:Q90" si="60">IFERROR(P83/O83-1,"-")</f>
        <v>1.5752993068683052E-2</v>
      </c>
      <c r="R83" s="164">
        <f t="shared" si="58"/>
        <v>2.6786085193708925E-2</v>
      </c>
      <c r="S83" s="163">
        <v>14988</v>
      </c>
      <c r="T83" s="163">
        <v>12002</v>
      </c>
      <c r="U83" s="163">
        <v>19584</v>
      </c>
      <c r="V83" s="163">
        <v>25050</v>
      </c>
      <c r="W83" s="163">
        <v>25074</v>
      </c>
      <c r="X83" s="164">
        <f t="shared" ref="X83:X90" si="61">IFERROR(W83/V83-1,"-")</f>
        <v>9.5808383233531025E-4</v>
      </c>
      <c r="Y83" s="164">
        <f t="shared" ref="Y83:Y90" si="62">W83/W$8</f>
        <v>2.4230207262297743E-2</v>
      </c>
    </row>
    <row r="84" spans="1:25" s="56" customFormat="1" x14ac:dyDescent="0.25">
      <c r="B84" s="162" t="s">
        <v>113</v>
      </c>
      <c r="C84" s="163">
        <v>4630</v>
      </c>
      <c r="D84" s="163">
        <v>830</v>
      </c>
      <c r="E84" s="163">
        <v>4204</v>
      </c>
      <c r="F84" s="163">
        <v>4711</v>
      </c>
      <c r="G84" s="163">
        <v>5146</v>
      </c>
      <c r="H84" s="163">
        <v>4650</v>
      </c>
      <c r="I84" s="164">
        <f t="shared" si="59"/>
        <v>-9.6385542168674676E-2</v>
      </c>
      <c r="J84" s="164">
        <f t="shared" si="56"/>
        <v>2.4181344482753241E-2</v>
      </c>
      <c r="K84" s="163">
        <v>23780</v>
      </c>
      <c r="L84" s="163">
        <v>715</v>
      </c>
      <c r="M84" s="163">
        <v>19057</v>
      </c>
      <c r="N84" s="163">
        <v>28064</v>
      </c>
      <c r="O84" s="163">
        <v>34381</v>
      </c>
      <c r="P84" s="163">
        <v>33421</v>
      </c>
      <c r="Q84" s="164">
        <f t="shared" si="60"/>
        <v>-2.7922398999447373E-2</v>
      </c>
      <c r="R84" s="164">
        <f t="shared" si="58"/>
        <v>3.9667571484355992E-2</v>
      </c>
      <c r="S84" s="163">
        <v>28410</v>
      </c>
      <c r="T84" s="163">
        <v>23261</v>
      </c>
      <c r="U84" s="163">
        <v>32775</v>
      </c>
      <c r="V84" s="163">
        <v>39527</v>
      </c>
      <c r="W84" s="163">
        <v>38071</v>
      </c>
      <c r="X84" s="164">
        <f t="shared" si="61"/>
        <v>-3.6835580742277441E-2</v>
      </c>
      <c r="Y84" s="164">
        <f t="shared" si="62"/>
        <v>3.6789830927771293E-2</v>
      </c>
    </row>
    <row r="85" spans="1:25" x14ac:dyDescent="0.25">
      <c r="A85" s="56"/>
      <c r="B85" s="162" t="s">
        <v>116</v>
      </c>
      <c r="C85" s="163">
        <v>1312</v>
      </c>
      <c r="D85" s="163">
        <v>1090</v>
      </c>
      <c r="E85" s="163">
        <v>2063</v>
      </c>
      <c r="F85" s="163">
        <v>1591</v>
      </c>
      <c r="G85" s="163">
        <v>1452</v>
      </c>
      <c r="H85" s="163">
        <v>1612</v>
      </c>
      <c r="I85" s="164">
        <f t="shared" si="59"/>
        <v>0.11019283746556474</v>
      </c>
      <c r="J85" s="164">
        <f t="shared" si="56"/>
        <v>8.3828660873544562E-3</v>
      </c>
      <c r="K85" s="163">
        <v>3742</v>
      </c>
      <c r="L85" s="163">
        <v>801</v>
      </c>
      <c r="M85" s="163">
        <v>4756</v>
      </c>
      <c r="N85" s="163">
        <v>7487</v>
      </c>
      <c r="O85" s="163">
        <v>11240</v>
      </c>
      <c r="P85" s="163">
        <v>10520</v>
      </c>
      <c r="Q85" s="164">
        <f t="shared" si="60"/>
        <v>-6.4056939501779375E-2</v>
      </c>
      <c r="R85" s="164">
        <f t="shared" si="58"/>
        <v>1.2486246731558751E-2</v>
      </c>
      <c r="S85" s="163">
        <v>5054</v>
      </c>
      <c r="T85" s="163">
        <v>6819</v>
      </c>
      <c r="U85" s="163">
        <v>9078</v>
      </c>
      <c r="V85" s="163">
        <v>12692</v>
      </c>
      <c r="W85" s="163">
        <v>12132</v>
      </c>
      <c r="X85" s="164">
        <f t="shared" si="61"/>
        <v>-4.4122281752284942E-2</v>
      </c>
      <c r="Y85" s="164">
        <f t="shared" si="62"/>
        <v>1.1723732731363014E-2</v>
      </c>
    </row>
    <row r="86" spans="1:25" x14ac:dyDescent="0.25">
      <c r="A86" s="56"/>
      <c r="B86" s="162" t="s">
        <v>123</v>
      </c>
      <c r="C86" s="163">
        <v>223</v>
      </c>
      <c r="D86" s="163">
        <v>27</v>
      </c>
      <c r="E86" s="163">
        <v>447</v>
      </c>
      <c r="F86" s="163">
        <v>358</v>
      </c>
      <c r="G86" s="163">
        <v>469</v>
      </c>
      <c r="H86" s="163">
        <v>506</v>
      </c>
      <c r="I86" s="164">
        <f t="shared" si="59"/>
        <v>7.8891257995735709E-2</v>
      </c>
      <c r="J86" s="164">
        <f t="shared" si="56"/>
        <v>2.6313463028544387E-3</v>
      </c>
      <c r="K86" s="163">
        <v>951</v>
      </c>
      <c r="L86" s="163">
        <v>56</v>
      </c>
      <c r="M86" s="163">
        <v>1191</v>
      </c>
      <c r="N86" s="163">
        <v>1246</v>
      </c>
      <c r="O86" s="163">
        <v>1975</v>
      </c>
      <c r="P86" s="163">
        <v>2914</v>
      </c>
      <c r="Q86" s="164">
        <f t="shared" si="60"/>
        <v>0.47544303797468346</v>
      </c>
      <c r="R86" s="164">
        <f t="shared" si="58"/>
        <v>3.45864286841846E-3</v>
      </c>
      <c r="S86" s="163">
        <v>1174</v>
      </c>
      <c r="T86" s="163">
        <v>1638</v>
      </c>
      <c r="U86" s="163">
        <v>1604</v>
      </c>
      <c r="V86" s="163">
        <v>2444</v>
      </c>
      <c r="W86" s="163">
        <v>3420</v>
      </c>
      <c r="X86" s="164">
        <f t="shared" si="61"/>
        <v>0.39934533551554829</v>
      </c>
      <c r="Y86" s="164">
        <f t="shared" si="62"/>
        <v>3.3049098204139061E-3</v>
      </c>
    </row>
    <row r="87" spans="1:25" x14ac:dyDescent="0.25">
      <c r="A87" s="56"/>
      <c r="B87" s="162" t="s">
        <v>119</v>
      </c>
      <c r="C87" s="163">
        <v>139</v>
      </c>
      <c r="D87" s="163">
        <v>49</v>
      </c>
      <c r="E87" s="163">
        <v>348</v>
      </c>
      <c r="F87" s="163">
        <v>273</v>
      </c>
      <c r="G87" s="163">
        <v>200</v>
      </c>
      <c r="H87" s="163">
        <v>242</v>
      </c>
      <c r="I87" s="164">
        <f t="shared" si="59"/>
        <v>0.20999999999999996</v>
      </c>
      <c r="J87" s="164">
        <f t="shared" si="56"/>
        <v>1.2584699709303837E-3</v>
      </c>
      <c r="K87" s="163">
        <v>854</v>
      </c>
      <c r="L87" s="163">
        <v>57</v>
      </c>
      <c r="M87" s="163">
        <v>1109</v>
      </c>
      <c r="N87" s="163">
        <v>1269</v>
      </c>
      <c r="O87" s="163">
        <v>1443</v>
      </c>
      <c r="P87" s="163">
        <v>1791</v>
      </c>
      <c r="Q87" s="164">
        <f t="shared" si="60"/>
        <v>0.24116424116424118</v>
      </c>
      <c r="R87" s="164">
        <f t="shared" si="58"/>
        <v>2.1257478988803919E-3</v>
      </c>
      <c r="S87" s="163">
        <v>993</v>
      </c>
      <c r="T87" s="163">
        <v>1457</v>
      </c>
      <c r="U87" s="163">
        <v>1542</v>
      </c>
      <c r="V87" s="163">
        <v>1643</v>
      </c>
      <c r="W87" s="163">
        <v>2033</v>
      </c>
      <c r="X87" s="164">
        <f t="shared" si="61"/>
        <v>0.23737066342057211</v>
      </c>
      <c r="Y87" s="164">
        <f t="shared" si="62"/>
        <v>1.9645852821349331E-3</v>
      </c>
    </row>
    <row r="88" spans="1:25" x14ac:dyDescent="0.25">
      <c r="A88" s="56"/>
      <c r="B88" s="162" t="s">
        <v>128</v>
      </c>
      <c r="C88" s="163">
        <v>282</v>
      </c>
      <c r="D88" s="163">
        <v>11</v>
      </c>
      <c r="E88" s="163">
        <v>207</v>
      </c>
      <c r="F88" s="163">
        <v>237</v>
      </c>
      <c r="G88" s="163">
        <v>261</v>
      </c>
      <c r="H88" s="163">
        <v>276</v>
      </c>
      <c r="I88" s="164">
        <f t="shared" si="59"/>
        <v>5.7471264367816133E-2</v>
      </c>
      <c r="J88" s="164">
        <f t="shared" si="56"/>
        <v>1.4352798015569667E-3</v>
      </c>
      <c r="K88" s="163">
        <v>1406</v>
      </c>
      <c r="L88" s="163">
        <v>4</v>
      </c>
      <c r="M88" s="163">
        <v>1174</v>
      </c>
      <c r="N88" s="163">
        <v>1961</v>
      </c>
      <c r="O88" s="163">
        <v>1954</v>
      </c>
      <c r="P88" s="163">
        <v>1872</v>
      </c>
      <c r="Q88" s="164">
        <f t="shared" si="60"/>
        <v>-4.1965199590583424E-2</v>
      </c>
      <c r="R88" s="164">
        <f t="shared" si="58"/>
        <v>2.221887251091063E-3</v>
      </c>
      <c r="S88" s="163">
        <v>1688</v>
      </c>
      <c r="T88" s="163">
        <v>1381</v>
      </c>
      <c r="U88" s="163">
        <v>2198</v>
      </c>
      <c r="V88" s="163">
        <v>2215</v>
      </c>
      <c r="W88" s="163">
        <v>2148</v>
      </c>
      <c r="X88" s="164">
        <f t="shared" si="61"/>
        <v>-3.0248306997742613E-2</v>
      </c>
      <c r="Y88" s="164">
        <f t="shared" si="62"/>
        <v>2.0757152907161023E-3</v>
      </c>
    </row>
    <row r="89" spans="1:25" x14ac:dyDescent="0.25">
      <c r="A89" s="56"/>
      <c r="B89" s="162" t="s">
        <v>131</v>
      </c>
      <c r="C89" s="163">
        <v>378</v>
      </c>
      <c r="D89" s="163">
        <v>64</v>
      </c>
      <c r="E89" s="163">
        <v>341</v>
      </c>
      <c r="F89" s="163">
        <v>287</v>
      </c>
      <c r="G89" s="163">
        <v>292</v>
      </c>
      <c r="H89" s="163">
        <v>364</v>
      </c>
      <c r="I89" s="164">
        <f t="shared" si="59"/>
        <v>0.24657534246575352</v>
      </c>
      <c r="J89" s="164">
        <f t="shared" si="56"/>
        <v>1.8929052455316515E-3</v>
      </c>
      <c r="K89" s="163">
        <v>1875</v>
      </c>
      <c r="L89" s="163">
        <v>36</v>
      </c>
      <c r="M89" s="163">
        <v>766</v>
      </c>
      <c r="N89" s="163">
        <v>1696</v>
      </c>
      <c r="O89" s="163">
        <v>2233</v>
      </c>
      <c r="P89" s="163">
        <v>1452</v>
      </c>
      <c r="Q89" s="164">
        <f t="shared" si="60"/>
        <v>-0.34975369458128081</v>
      </c>
      <c r="R89" s="164">
        <f t="shared" si="58"/>
        <v>1.7233869062949912E-3</v>
      </c>
      <c r="S89" s="163">
        <v>2253</v>
      </c>
      <c r="T89" s="163">
        <v>1107</v>
      </c>
      <c r="U89" s="163">
        <v>1983</v>
      </c>
      <c r="V89" s="163">
        <v>2525</v>
      </c>
      <c r="W89" s="163">
        <v>1816</v>
      </c>
      <c r="X89" s="164">
        <f t="shared" si="61"/>
        <v>-0.28079207920792082</v>
      </c>
      <c r="Y89" s="164">
        <f t="shared" si="62"/>
        <v>1.75488778768177E-3</v>
      </c>
    </row>
    <row r="90" spans="1:25" x14ac:dyDescent="0.25">
      <c r="A90" s="56"/>
      <c r="B90" s="167" t="s">
        <v>145</v>
      </c>
      <c r="C90" s="168">
        <f t="shared" ref="C90" si="63">C82-SUM(C83:C89)</f>
        <v>6609</v>
      </c>
      <c r="D90" s="168">
        <f t="shared" ref="D90:H90" si="64">D82-SUM(D83:D89)</f>
        <v>1014</v>
      </c>
      <c r="E90" s="168">
        <f t="shared" si="64"/>
        <v>7775</v>
      </c>
      <c r="F90" s="168">
        <f t="shared" si="64"/>
        <v>5986</v>
      </c>
      <c r="G90" s="168">
        <f t="shared" si="64"/>
        <v>7165</v>
      </c>
      <c r="H90" s="168">
        <f t="shared" si="64"/>
        <v>8043</v>
      </c>
      <c r="I90" s="169">
        <f t="shared" si="59"/>
        <v>0.12254012561060712</v>
      </c>
      <c r="J90" s="169">
        <f t="shared" si="56"/>
        <v>4.1825925521458994E-2</v>
      </c>
      <c r="K90" s="168">
        <f t="shared" ref="K90:P90" si="65">K82-SUM(K83:K89)</f>
        <v>14338</v>
      </c>
      <c r="L90" s="168">
        <f t="shared" si="65"/>
        <v>1770</v>
      </c>
      <c r="M90" s="168">
        <f t="shared" si="65"/>
        <v>14916</v>
      </c>
      <c r="N90" s="168">
        <f t="shared" si="65"/>
        <v>22600</v>
      </c>
      <c r="O90" s="168">
        <f t="shared" si="65"/>
        <v>27824</v>
      </c>
      <c r="P90" s="168">
        <f t="shared" si="65"/>
        <v>30160</v>
      </c>
      <c r="Q90" s="169">
        <f t="shared" si="60"/>
        <v>8.3956296722254242E-2</v>
      </c>
      <c r="R90" s="169">
        <f t="shared" si="58"/>
        <v>3.579707237868935E-2</v>
      </c>
      <c r="S90" s="168">
        <f>S82-SUM(S83:S89)</f>
        <v>20947</v>
      </c>
      <c r="T90" s="168">
        <f>T82-SUM(T83:T89)</f>
        <v>22691</v>
      </c>
      <c r="U90" s="168">
        <f>U82-SUM(U83:U89)</f>
        <v>28586</v>
      </c>
      <c r="V90" s="168">
        <f>V82-SUM(V83:V89)</f>
        <v>34989</v>
      </c>
      <c r="W90" s="168">
        <f>W82-SUM(W83:W89)</f>
        <v>38203</v>
      </c>
      <c r="X90" s="169">
        <f t="shared" si="61"/>
        <v>9.1857440910000365E-2</v>
      </c>
      <c r="Y90" s="169">
        <f t="shared" si="62"/>
        <v>3.6917388850664458E-2</v>
      </c>
    </row>
    <row r="91" spans="1:25" x14ac:dyDescent="0.25">
      <c r="A91" s="56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6"/>
      <c r="B92" s="155" t="s">
        <v>68</v>
      </c>
      <c r="C92" s="175">
        <f t="shared" ref="C92:H92" si="66">C93+C96</f>
        <v>4061</v>
      </c>
      <c r="D92" s="175">
        <f t="shared" si="66"/>
        <v>0</v>
      </c>
      <c r="E92" s="175">
        <f t="shared" si="66"/>
        <v>0</v>
      </c>
      <c r="F92" s="175">
        <f t="shared" si="66"/>
        <v>2355</v>
      </c>
      <c r="G92" s="175">
        <f t="shared" si="66"/>
        <v>2291</v>
      </c>
      <c r="H92" s="175">
        <f t="shared" si="66"/>
        <v>2482</v>
      </c>
      <c r="I92" s="176">
        <f>IFERROR(H92/G92-1,"-")</f>
        <v>8.3369707551287586E-2</v>
      </c>
      <c r="J92" s="176">
        <f t="shared" ref="J92:J104" si="67">H92/H$8</f>
        <v>1.2907117635740548E-2</v>
      </c>
      <c r="K92" s="175">
        <f t="shared" ref="K92:P92" si="68">K93+K96</f>
        <v>8693</v>
      </c>
      <c r="L92" s="175">
        <f t="shared" si="68"/>
        <v>0</v>
      </c>
      <c r="M92" s="175">
        <f t="shared" si="68"/>
        <v>0</v>
      </c>
      <c r="N92" s="175">
        <f t="shared" si="68"/>
        <v>13964</v>
      </c>
      <c r="O92" s="175">
        <f t="shared" si="68"/>
        <v>12897</v>
      </c>
      <c r="P92" s="175">
        <f t="shared" si="68"/>
        <v>12365</v>
      </c>
      <c r="Q92" s="176">
        <f>IFERROR(P92/O92-1,"-")</f>
        <v>-4.1249903078235284E-2</v>
      </c>
      <c r="R92" s="176">
        <f t="shared" ref="R92:R104" si="69">P92/P$8</f>
        <v>1.4676087531912924E-2</v>
      </c>
      <c r="S92" s="175">
        <f>S93+S96</f>
        <v>12754</v>
      </c>
      <c r="T92" s="175">
        <f>T93+T96</f>
        <v>12444</v>
      </c>
      <c r="U92" s="175">
        <f>U93+U96</f>
        <v>16319</v>
      </c>
      <c r="V92" s="175">
        <f>V93+V96</f>
        <v>15188</v>
      </c>
      <c r="W92" s="175">
        <f>W93+W96</f>
        <v>14847</v>
      </c>
      <c r="X92" s="176">
        <f>IFERROR(W92/V92-1,"-")</f>
        <v>-2.2451935738741158E-2</v>
      </c>
      <c r="Y92" s="176">
        <f>W92/W$8</f>
        <v>1.4347367281779317E-2</v>
      </c>
    </row>
    <row r="93" spans="1:25" x14ac:dyDescent="0.25">
      <c r="A93" s="56"/>
      <c r="B93" s="158" t="s">
        <v>97</v>
      </c>
      <c r="C93" s="159">
        <v>2731</v>
      </c>
      <c r="D93" s="159">
        <v>0</v>
      </c>
      <c r="E93" s="159">
        <v>0</v>
      </c>
      <c r="F93" s="159">
        <v>1469</v>
      </c>
      <c r="G93" s="159">
        <v>1517</v>
      </c>
      <c r="H93" s="159">
        <v>1578</v>
      </c>
      <c r="I93" s="160">
        <f>IFERROR(H93/G93-1,"-")</f>
        <v>4.0210942649967052E-2</v>
      </c>
      <c r="J93" s="160">
        <f t="shared" si="67"/>
        <v>8.2060562567278748E-3</v>
      </c>
      <c r="K93" s="159">
        <v>4723</v>
      </c>
      <c r="L93" s="159">
        <v>0</v>
      </c>
      <c r="M93" s="159">
        <v>0</v>
      </c>
      <c r="N93" s="159">
        <v>8095</v>
      </c>
      <c r="O93" s="159">
        <v>5459</v>
      </c>
      <c r="P93" s="159">
        <v>5597</v>
      </c>
      <c r="Q93" s="160">
        <f>IFERROR(P93/O93-1,"-")</f>
        <v>2.5279355193258857E-2</v>
      </c>
      <c r="R93" s="160">
        <f t="shared" si="69"/>
        <v>6.643110547199081E-3</v>
      </c>
      <c r="S93" s="159">
        <v>7454</v>
      </c>
      <c r="T93" s="159">
        <v>6703</v>
      </c>
      <c r="U93" s="159">
        <v>9564</v>
      </c>
      <c r="V93" s="159">
        <v>6976</v>
      </c>
      <c r="W93" s="159">
        <v>7175</v>
      </c>
      <c r="X93" s="160">
        <f>IFERROR(W93/V93-1,"-")</f>
        <v>2.8526376146789101E-2</v>
      </c>
      <c r="Y93" s="160">
        <f>W93/W$8</f>
        <v>6.9335461875642624E-3</v>
      </c>
    </row>
    <row r="94" spans="1:25" x14ac:dyDescent="0.25">
      <c r="A94" s="56"/>
      <c r="B94" s="162" t="s">
        <v>103</v>
      </c>
      <c r="C94" s="163">
        <v>2063</v>
      </c>
      <c r="D94" s="163">
        <v>0</v>
      </c>
      <c r="E94" s="163">
        <v>0</v>
      </c>
      <c r="F94" s="163">
        <v>1010</v>
      </c>
      <c r="G94" s="163">
        <v>1048</v>
      </c>
      <c r="H94" s="163">
        <v>1131</v>
      </c>
      <c r="I94" s="164">
        <f>IFERROR(H94/G94-1,"-")</f>
        <v>7.9198473282442672E-2</v>
      </c>
      <c r="J94" s="164">
        <f t="shared" si="67"/>
        <v>5.8815270129019175E-3</v>
      </c>
      <c r="K94" s="163">
        <v>2176</v>
      </c>
      <c r="L94" s="163">
        <v>0</v>
      </c>
      <c r="M94" s="163">
        <v>0</v>
      </c>
      <c r="N94" s="163">
        <v>1591</v>
      </c>
      <c r="O94" s="163">
        <v>748</v>
      </c>
      <c r="P94" s="163">
        <v>994</v>
      </c>
      <c r="Q94" s="164">
        <f>IFERROR(P94/O94-1,"-")</f>
        <v>0.32887700534759357</v>
      </c>
      <c r="R94" s="164">
        <f t="shared" si="69"/>
        <v>1.1797841493507034E-3</v>
      </c>
      <c r="S94" s="163">
        <v>4239</v>
      </c>
      <c r="T94" s="163">
        <v>3234</v>
      </c>
      <c r="U94" s="163">
        <v>2601</v>
      </c>
      <c r="V94" s="163">
        <v>1796</v>
      </c>
      <c r="W94" s="163">
        <v>2125</v>
      </c>
      <c r="X94" s="164">
        <f>IFERROR(W94/V94-1,"-")</f>
        <v>0.18318485523385308</v>
      </c>
      <c r="Y94" s="164">
        <f>W94/W$8</f>
        <v>2.0534892889998687E-3</v>
      </c>
    </row>
    <row r="95" spans="1:25" x14ac:dyDescent="0.25">
      <c r="A95" s="56"/>
      <c r="B95" s="162" t="s">
        <v>100</v>
      </c>
      <c r="C95" s="163">
        <v>668</v>
      </c>
      <c r="D95" s="163">
        <v>0</v>
      </c>
      <c r="E95" s="163">
        <v>0</v>
      </c>
      <c r="F95" s="163">
        <v>459</v>
      </c>
      <c r="G95" s="163">
        <v>469</v>
      </c>
      <c r="H95" s="163">
        <v>447</v>
      </c>
      <c r="I95" s="164">
        <f>IFERROR(H95/G95-1,"-")</f>
        <v>-4.6908315565031944E-2</v>
      </c>
      <c r="J95" s="164">
        <f t="shared" si="67"/>
        <v>2.3245292438259569E-3</v>
      </c>
      <c r="K95" s="163">
        <v>2547</v>
      </c>
      <c r="L95" s="163">
        <v>0</v>
      </c>
      <c r="M95" s="163">
        <v>0</v>
      </c>
      <c r="N95" s="163">
        <v>6504</v>
      </c>
      <c r="O95" s="163">
        <v>4711</v>
      </c>
      <c r="P95" s="163">
        <v>4603</v>
      </c>
      <c r="Q95" s="164">
        <f>IFERROR(P95/O95-1,"-")</f>
        <v>-2.2925068987476149E-2</v>
      </c>
      <c r="R95" s="164">
        <f t="shared" si="69"/>
        <v>5.4633263978483776E-3</v>
      </c>
      <c r="S95" s="163">
        <v>3215</v>
      </c>
      <c r="T95" s="163">
        <v>3469</v>
      </c>
      <c r="U95" s="163">
        <v>6963</v>
      </c>
      <c r="V95" s="163">
        <v>5180</v>
      </c>
      <c r="W95" s="163">
        <v>5050</v>
      </c>
      <c r="X95" s="164">
        <f>IFERROR(W95/V95-1,"-")</f>
        <v>-2.5096525096525046E-2</v>
      </c>
      <c r="Y95" s="164">
        <f>W95/W$8</f>
        <v>4.8800568985643937E-3</v>
      </c>
    </row>
    <row r="96" spans="1:25" x14ac:dyDescent="0.25">
      <c r="A96" s="56"/>
      <c r="B96" s="158" t="s">
        <v>107</v>
      </c>
      <c r="C96" s="159">
        <v>1330</v>
      </c>
      <c r="D96" s="159">
        <v>0</v>
      </c>
      <c r="E96" s="159">
        <v>0</v>
      </c>
      <c r="F96" s="159">
        <v>886</v>
      </c>
      <c r="G96" s="159">
        <v>774</v>
      </c>
      <c r="H96" s="159">
        <v>904</v>
      </c>
      <c r="I96" s="160">
        <f>IFERROR(H96/G96-1,"-")</f>
        <v>0.16795865633074936</v>
      </c>
      <c r="J96" s="160">
        <f t="shared" si="67"/>
        <v>4.7010613790126731E-3</v>
      </c>
      <c r="K96" s="159">
        <v>3970</v>
      </c>
      <c r="L96" s="159">
        <v>0</v>
      </c>
      <c r="M96" s="159">
        <v>0</v>
      </c>
      <c r="N96" s="159">
        <v>5869</v>
      </c>
      <c r="O96" s="159">
        <v>7438</v>
      </c>
      <c r="P96" s="159">
        <v>6768</v>
      </c>
      <c r="Q96" s="160">
        <f>IFERROR(P96/O96-1,"-")</f>
        <v>-9.0077977951062094E-2</v>
      </c>
      <c r="R96" s="160">
        <f t="shared" si="69"/>
        <v>8.0329769847138424E-3</v>
      </c>
      <c r="S96" s="159">
        <v>5300</v>
      </c>
      <c r="T96" s="159">
        <v>5741</v>
      </c>
      <c r="U96" s="159">
        <v>6755</v>
      </c>
      <c r="V96" s="159">
        <v>8212</v>
      </c>
      <c r="W96" s="159">
        <v>7672</v>
      </c>
      <c r="X96" s="160">
        <f>IFERROR(W96/V96-1,"-")</f>
        <v>-6.5757428153921049E-2</v>
      </c>
      <c r="Y96" s="160">
        <f>W96/W$8</f>
        <v>7.4138210942150552E-3</v>
      </c>
    </row>
    <row r="97" spans="1:25" s="56" customFormat="1" x14ac:dyDescent="0.25">
      <c r="B97" s="162" t="s">
        <v>110</v>
      </c>
      <c r="C97" s="163">
        <v>79</v>
      </c>
      <c r="D97" s="163">
        <v>0</v>
      </c>
      <c r="E97" s="163">
        <v>0</v>
      </c>
      <c r="F97" s="163">
        <v>57</v>
      </c>
      <c r="G97" s="163">
        <v>74</v>
      </c>
      <c r="H97" s="163">
        <v>66</v>
      </c>
      <c r="I97" s="164">
        <f t="shared" ref="I97:I104" si="70">IFERROR(H97/G97-1,"-")</f>
        <v>-0.10810810810810811</v>
      </c>
      <c r="J97" s="164">
        <f t="shared" si="67"/>
        <v>3.4321908298101374E-4</v>
      </c>
      <c r="K97" s="163">
        <v>915</v>
      </c>
      <c r="L97" s="163">
        <v>0</v>
      </c>
      <c r="M97" s="163">
        <v>0</v>
      </c>
      <c r="N97" s="163">
        <v>1076</v>
      </c>
      <c r="O97" s="163">
        <v>1290</v>
      </c>
      <c r="P97" s="163">
        <v>1122</v>
      </c>
      <c r="Q97" s="164">
        <f t="shared" ref="Q97:Q104" si="71">IFERROR(P97/O97-1,"-")</f>
        <v>-0.13023255813953494</v>
      </c>
      <c r="R97" s="164">
        <f t="shared" si="69"/>
        <v>1.3317080639552205E-3</v>
      </c>
      <c r="S97" s="163">
        <v>994</v>
      </c>
      <c r="T97" s="163">
        <v>915</v>
      </c>
      <c r="U97" s="163">
        <v>1133</v>
      </c>
      <c r="V97" s="163">
        <v>1364</v>
      </c>
      <c r="W97" s="163">
        <v>1188</v>
      </c>
      <c r="X97" s="164">
        <f t="shared" ref="X97:X104" si="72">IFERROR(W97/V97-1,"-")</f>
        <v>-0.12903225806451613</v>
      </c>
      <c r="Y97" s="164">
        <f t="shared" ref="Y97:Y104" si="73">W97/W$8</f>
        <v>1.1480213060385148E-3</v>
      </c>
    </row>
    <row r="98" spans="1:25" s="56" customFormat="1" x14ac:dyDescent="0.25">
      <c r="B98" s="162" t="s">
        <v>113</v>
      </c>
      <c r="C98" s="163">
        <v>299</v>
      </c>
      <c r="D98" s="163">
        <v>0</v>
      </c>
      <c r="E98" s="163">
        <v>0</v>
      </c>
      <c r="F98" s="163">
        <v>111</v>
      </c>
      <c r="G98" s="163">
        <v>144</v>
      </c>
      <c r="H98" s="163">
        <v>141</v>
      </c>
      <c r="I98" s="164">
        <f t="shared" si="70"/>
        <v>-2.083333333333337E-2</v>
      </c>
      <c r="J98" s="164">
        <f t="shared" si="67"/>
        <v>7.332407681867112E-4</v>
      </c>
      <c r="K98" s="163">
        <v>772</v>
      </c>
      <c r="L98" s="163">
        <v>0</v>
      </c>
      <c r="M98" s="163">
        <v>0</v>
      </c>
      <c r="N98" s="163">
        <v>1239</v>
      </c>
      <c r="O98" s="163">
        <v>1601</v>
      </c>
      <c r="P98" s="163">
        <v>1409</v>
      </c>
      <c r="Q98" s="164">
        <f t="shared" si="71"/>
        <v>-0.11992504684572147</v>
      </c>
      <c r="R98" s="164">
        <f t="shared" si="69"/>
        <v>1.6723499662325361E-3</v>
      </c>
      <c r="S98" s="163">
        <v>1071</v>
      </c>
      <c r="T98" s="163">
        <v>1130</v>
      </c>
      <c r="U98" s="163">
        <v>1350</v>
      </c>
      <c r="V98" s="163">
        <v>1745</v>
      </c>
      <c r="W98" s="163">
        <v>1550</v>
      </c>
      <c r="X98" s="164">
        <f t="shared" si="72"/>
        <v>-0.11174785100286533</v>
      </c>
      <c r="Y98" s="164">
        <f t="shared" si="73"/>
        <v>1.4978392460940218E-3</v>
      </c>
    </row>
    <row r="99" spans="1:25" x14ac:dyDescent="0.25">
      <c r="A99" s="56"/>
      <c r="B99" s="162" t="s">
        <v>116</v>
      </c>
      <c r="C99" s="163">
        <v>539</v>
      </c>
      <c r="D99" s="163">
        <v>0</v>
      </c>
      <c r="E99" s="163">
        <v>0</v>
      </c>
      <c r="F99" s="163">
        <v>380</v>
      </c>
      <c r="G99" s="163">
        <v>243</v>
      </c>
      <c r="H99" s="163">
        <v>294</v>
      </c>
      <c r="I99" s="164">
        <f t="shared" si="70"/>
        <v>0.20987654320987659</v>
      </c>
      <c r="J99" s="164">
        <f t="shared" si="67"/>
        <v>1.5288850060063339E-3</v>
      </c>
      <c r="K99" s="163">
        <v>622</v>
      </c>
      <c r="L99" s="163">
        <v>0</v>
      </c>
      <c r="M99" s="163">
        <v>0</v>
      </c>
      <c r="N99" s="163">
        <v>978</v>
      </c>
      <c r="O99" s="163">
        <v>1088</v>
      </c>
      <c r="P99" s="163">
        <v>1023</v>
      </c>
      <c r="Q99" s="164">
        <f t="shared" si="71"/>
        <v>-5.9742647058823484E-2</v>
      </c>
      <c r="R99" s="164">
        <f t="shared" si="69"/>
        <v>1.2142044112532892E-3</v>
      </c>
      <c r="S99" s="163">
        <v>1161</v>
      </c>
      <c r="T99" s="163">
        <v>1096</v>
      </c>
      <c r="U99" s="163">
        <v>1358</v>
      </c>
      <c r="V99" s="163">
        <v>1331</v>
      </c>
      <c r="W99" s="163">
        <v>1317</v>
      </c>
      <c r="X99" s="164">
        <f t="shared" si="72"/>
        <v>-1.0518407212622094E-2</v>
      </c>
      <c r="Y99" s="164">
        <f t="shared" si="73"/>
        <v>1.2726801852295656E-3</v>
      </c>
    </row>
    <row r="100" spans="1:25" x14ac:dyDescent="0.25">
      <c r="A100" s="56"/>
      <c r="B100" s="162" t="s">
        <v>123</v>
      </c>
      <c r="C100" s="163">
        <v>55</v>
      </c>
      <c r="D100" s="163">
        <v>0</v>
      </c>
      <c r="E100" s="163">
        <v>0</v>
      </c>
      <c r="F100" s="163">
        <v>15</v>
      </c>
      <c r="G100" s="163">
        <v>47</v>
      </c>
      <c r="H100" s="163">
        <v>36</v>
      </c>
      <c r="I100" s="164">
        <f t="shared" si="70"/>
        <v>-0.23404255319148937</v>
      </c>
      <c r="J100" s="164">
        <f t="shared" si="67"/>
        <v>1.8721040889873477E-4</v>
      </c>
      <c r="K100" s="163">
        <v>210</v>
      </c>
      <c r="L100" s="163">
        <v>0</v>
      </c>
      <c r="M100" s="163">
        <v>0</v>
      </c>
      <c r="N100" s="163">
        <v>365</v>
      </c>
      <c r="O100" s="163">
        <v>411</v>
      </c>
      <c r="P100" s="163">
        <v>389</v>
      </c>
      <c r="Q100" s="164">
        <f t="shared" si="71"/>
        <v>-5.3527980535279851E-2</v>
      </c>
      <c r="R100" s="164">
        <f t="shared" si="69"/>
        <v>4.6170627172779032E-4</v>
      </c>
      <c r="S100" s="163">
        <v>265</v>
      </c>
      <c r="T100" s="163">
        <v>402</v>
      </c>
      <c r="U100" s="163">
        <v>380</v>
      </c>
      <c r="V100" s="163">
        <v>458</v>
      </c>
      <c r="W100" s="163">
        <v>425</v>
      </c>
      <c r="X100" s="164">
        <f t="shared" si="72"/>
        <v>-7.2052401746724892E-2</v>
      </c>
      <c r="Y100" s="164">
        <f t="shared" si="73"/>
        <v>4.106978577999737E-4</v>
      </c>
    </row>
    <row r="101" spans="1:25" x14ac:dyDescent="0.25">
      <c r="A101" s="56"/>
      <c r="B101" s="162" t="s">
        <v>119</v>
      </c>
      <c r="C101" s="163">
        <v>30</v>
      </c>
      <c r="D101" s="163">
        <v>0</v>
      </c>
      <c r="E101" s="163">
        <v>0</v>
      </c>
      <c r="F101" s="163">
        <v>51</v>
      </c>
      <c r="G101" s="163">
        <v>22</v>
      </c>
      <c r="H101" s="163">
        <v>37</v>
      </c>
      <c r="I101" s="164">
        <f t="shared" si="70"/>
        <v>0.68181818181818188</v>
      </c>
      <c r="J101" s="164">
        <f t="shared" si="67"/>
        <v>1.9241069803481074E-4</v>
      </c>
      <c r="K101" s="163">
        <v>102</v>
      </c>
      <c r="L101" s="163">
        <v>0</v>
      </c>
      <c r="M101" s="163">
        <v>0</v>
      </c>
      <c r="N101" s="163">
        <v>134</v>
      </c>
      <c r="O101" s="163">
        <v>337</v>
      </c>
      <c r="P101" s="163">
        <v>297</v>
      </c>
      <c r="Q101" s="164">
        <f t="shared" si="71"/>
        <v>-0.11869436201780414</v>
      </c>
      <c r="R101" s="164">
        <f t="shared" si="69"/>
        <v>3.5251095810579365E-4</v>
      </c>
      <c r="S101" s="163">
        <v>132</v>
      </c>
      <c r="T101" s="163">
        <v>250</v>
      </c>
      <c r="U101" s="163">
        <v>185</v>
      </c>
      <c r="V101" s="163">
        <v>359</v>
      </c>
      <c r="W101" s="163">
        <v>334</v>
      </c>
      <c r="X101" s="164">
        <f t="shared" si="72"/>
        <v>-6.9637883008356494E-2</v>
      </c>
      <c r="Y101" s="164">
        <f t="shared" si="73"/>
        <v>3.2276019883574405E-4</v>
      </c>
    </row>
    <row r="102" spans="1:25" x14ac:dyDescent="0.25">
      <c r="A102" s="56"/>
      <c r="B102" s="162" t="s">
        <v>128</v>
      </c>
      <c r="C102" s="163">
        <v>22</v>
      </c>
      <c r="D102" s="163">
        <v>0</v>
      </c>
      <c r="E102" s="163">
        <v>0</v>
      </c>
      <c r="F102" s="163">
        <v>6</v>
      </c>
      <c r="G102" s="163">
        <v>14</v>
      </c>
      <c r="H102" s="163">
        <v>12</v>
      </c>
      <c r="I102" s="164">
        <f t="shared" si="70"/>
        <v>-0.1428571428571429</v>
      </c>
      <c r="J102" s="164">
        <f t="shared" si="67"/>
        <v>6.2403469632911585E-5</v>
      </c>
      <c r="K102" s="163">
        <v>90</v>
      </c>
      <c r="L102" s="163">
        <v>0</v>
      </c>
      <c r="M102" s="163">
        <v>0</v>
      </c>
      <c r="N102" s="163">
        <v>61</v>
      </c>
      <c r="O102" s="163">
        <v>90</v>
      </c>
      <c r="P102" s="163">
        <v>98</v>
      </c>
      <c r="Q102" s="164">
        <f t="shared" si="71"/>
        <v>8.8888888888888795E-2</v>
      </c>
      <c r="R102" s="164">
        <f t="shared" si="69"/>
        <v>1.1631674711908343E-4</v>
      </c>
      <c r="S102" s="163">
        <v>112</v>
      </c>
      <c r="T102" s="163">
        <v>159</v>
      </c>
      <c r="U102" s="163">
        <v>67</v>
      </c>
      <c r="V102" s="163">
        <v>104</v>
      </c>
      <c r="W102" s="163">
        <v>110</v>
      </c>
      <c r="X102" s="164">
        <f t="shared" si="72"/>
        <v>5.7692307692307709E-2</v>
      </c>
      <c r="Y102" s="164">
        <f t="shared" si="73"/>
        <v>1.0629826907764026E-4</v>
      </c>
    </row>
    <row r="103" spans="1:25" x14ac:dyDescent="0.25">
      <c r="A103" s="56"/>
      <c r="B103" s="162" t="s">
        <v>131</v>
      </c>
      <c r="C103" s="163">
        <v>0</v>
      </c>
      <c r="D103" s="163">
        <v>0</v>
      </c>
      <c r="E103" s="163">
        <v>0</v>
      </c>
      <c r="F103" s="163">
        <v>0</v>
      </c>
      <c r="G103" s="163">
        <v>11</v>
      </c>
      <c r="H103" s="163">
        <v>8</v>
      </c>
      <c r="I103" s="164">
        <f t="shared" si="70"/>
        <v>-0.27272727272727271</v>
      </c>
      <c r="J103" s="164">
        <f t="shared" si="67"/>
        <v>4.1602313088607726E-5</v>
      </c>
      <c r="K103" s="163">
        <v>61</v>
      </c>
      <c r="L103" s="163">
        <v>0</v>
      </c>
      <c r="M103" s="163">
        <v>0</v>
      </c>
      <c r="N103" s="163">
        <v>118</v>
      </c>
      <c r="O103" s="163">
        <v>230</v>
      </c>
      <c r="P103" s="163">
        <v>115</v>
      </c>
      <c r="Q103" s="164">
        <f t="shared" si="71"/>
        <v>-0.5</v>
      </c>
      <c r="R103" s="164">
        <f t="shared" si="69"/>
        <v>1.3649414202749585E-4</v>
      </c>
      <c r="S103" s="163">
        <v>61</v>
      </c>
      <c r="T103" s="163">
        <v>69</v>
      </c>
      <c r="U103" s="163">
        <v>118</v>
      </c>
      <c r="V103" s="163">
        <v>241</v>
      </c>
      <c r="W103" s="163">
        <v>123</v>
      </c>
      <c r="X103" s="164">
        <f t="shared" si="72"/>
        <v>-0.48962655601659755</v>
      </c>
      <c r="Y103" s="164">
        <f t="shared" si="73"/>
        <v>1.1886079178681592E-4</v>
      </c>
    </row>
    <row r="104" spans="1:25" x14ac:dyDescent="0.25">
      <c r="A104" s="56"/>
      <c r="B104" s="167" t="s">
        <v>145</v>
      </c>
      <c r="C104" s="168">
        <f t="shared" ref="C104" si="74">C96-SUM(C97:C103)</f>
        <v>306</v>
      </c>
      <c r="D104" s="168">
        <f t="shared" ref="D104:H104" si="75">D96-SUM(D97:D103)</f>
        <v>0</v>
      </c>
      <c r="E104" s="168">
        <f t="shared" si="75"/>
        <v>0</v>
      </c>
      <c r="F104" s="168">
        <f t="shared" si="75"/>
        <v>266</v>
      </c>
      <c r="G104" s="168">
        <f t="shared" si="75"/>
        <v>219</v>
      </c>
      <c r="H104" s="168">
        <f t="shared" si="75"/>
        <v>310</v>
      </c>
      <c r="I104" s="169">
        <f t="shared" si="70"/>
        <v>0.41552511415525117</v>
      </c>
      <c r="J104" s="169">
        <f t="shared" si="67"/>
        <v>1.6120896321835494E-3</v>
      </c>
      <c r="K104" s="168">
        <f t="shared" ref="K104:P104" si="76">K96-SUM(K97:K103)</f>
        <v>1198</v>
      </c>
      <c r="L104" s="168">
        <f t="shared" si="76"/>
        <v>0</v>
      </c>
      <c r="M104" s="168">
        <f t="shared" si="76"/>
        <v>0</v>
      </c>
      <c r="N104" s="168">
        <f t="shared" si="76"/>
        <v>1898</v>
      </c>
      <c r="O104" s="168">
        <f t="shared" si="76"/>
        <v>2391</v>
      </c>
      <c r="P104" s="168">
        <f t="shared" si="76"/>
        <v>2315</v>
      </c>
      <c r="Q104" s="169">
        <f t="shared" si="71"/>
        <v>-3.178586365537428E-2</v>
      </c>
      <c r="R104" s="169">
        <f t="shared" si="69"/>
        <v>2.7476864242926341E-3</v>
      </c>
      <c r="S104" s="168">
        <f>S96-SUM(S97:S103)</f>
        <v>1504</v>
      </c>
      <c r="T104" s="168">
        <f>T96-SUM(T97:T103)</f>
        <v>1720</v>
      </c>
      <c r="U104" s="168">
        <f>U96-SUM(U97:U103)</f>
        <v>2164</v>
      </c>
      <c r="V104" s="168">
        <f>V96-SUM(V97:V103)</f>
        <v>2610</v>
      </c>
      <c r="W104" s="168">
        <f>W96-SUM(W97:W103)</f>
        <v>2625</v>
      </c>
      <c r="X104" s="169">
        <f t="shared" si="72"/>
        <v>5.7471264367816577E-3</v>
      </c>
      <c r="Y104" s="169">
        <f t="shared" si="73"/>
        <v>2.5366632393527787E-3</v>
      </c>
    </row>
    <row r="105" spans="1:25" x14ac:dyDescent="0.25">
      <c r="A105" s="56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6"/>
      <c r="B106" s="155" t="s">
        <v>68</v>
      </c>
      <c r="C106" s="175">
        <f t="shared" ref="C106:H106" si="77">C107+C110</f>
        <v>0</v>
      </c>
      <c r="D106" s="175">
        <f t="shared" si="77"/>
        <v>0</v>
      </c>
      <c r="E106" s="175">
        <f t="shared" si="77"/>
        <v>0</v>
      </c>
      <c r="F106" s="175">
        <f t="shared" si="77"/>
        <v>0</v>
      </c>
      <c r="G106" s="175">
        <f t="shared" si="77"/>
        <v>0</v>
      </c>
      <c r="H106" s="175">
        <f t="shared" si="77"/>
        <v>0</v>
      </c>
      <c r="I106" s="176" t="str">
        <f>IFERROR(H106/G106-1,"-")</f>
        <v>-</v>
      </c>
      <c r="J106" s="176">
        <f t="shared" ref="J106:J118" si="78">H106/H$8</f>
        <v>0</v>
      </c>
      <c r="K106" s="175">
        <f t="shared" ref="K106:P106" si="79">K107+K110</f>
        <v>22627</v>
      </c>
      <c r="L106" s="175">
        <f t="shared" si="79"/>
        <v>0</v>
      </c>
      <c r="M106" s="175">
        <f t="shared" si="79"/>
        <v>0</v>
      </c>
      <c r="N106" s="175">
        <f t="shared" si="79"/>
        <v>0</v>
      </c>
      <c r="O106" s="175">
        <f t="shared" si="79"/>
        <v>0</v>
      </c>
      <c r="P106" s="175">
        <f t="shared" si="79"/>
        <v>0</v>
      </c>
      <c r="Q106" s="176" t="str">
        <f>IFERROR(P106/O106-1,"-")</f>
        <v>-</v>
      </c>
      <c r="R106" s="176">
        <f t="shared" ref="R106:R118" si="80">P106/P$8</f>
        <v>0</v>
      </c>
      <c r="S106" s="175">
        <f>S107+S110</f>
        <v>22627</v>
      </c>
      <c r="T106" s="175">
        <f>T107+T110</f>
        <v>40659</v>
      </c>
      <c r="U106" s="175">
        <f>U107+U110</f>
        <v>51144</v>
      </c>
      <c r="V106" s="175">
        <f>V107+V110</f>
        <v>49721</v>
      </c>
      <c r="W106" s="175">
        <f>W107+W110</f>
        <v>53497</v>
      </c>
      <c r="X106" s="176">
        <f>IFERROR(W106/V106-1,"-")</f>
        <v>7.5943766215482489E-2</v>
      </c>
      <c r="Y106" s="176">
        <f>W106/W$8</f>
        <v>5.1696713644059276E-2</v>
      </c>
    </row>
    <row r="107" spans="1:25" x14ac:dyDescent="0.25">
      <c r="A107" s="56"/>
      <c r="B107" s="158" t="s">
        <v>97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8"/>
        <v>0</v>
      </c>
      <c r="K107" s="159">
        <v>5441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80"/>
        <v>0</v>
      </c>
      <c r="S107" s="159">
        <v>5441</v>
      </c>
      <c r="T107" s="159">
        <v>6243</v>
      </c>
      <c r="U107" s="159">
        <v>8171</v>
      </c>
      <c r="V107" s="159">
        <v>7134</v>
      </c>
      <c r="W107" s="159">
        <v>7551</v>
      </c>
      <c r="X107" s="160">
        <f>IFERROR(W107/V107-1,"-")</f>
        <v>5.8452481076535001E-2</v>
      </c>
      <c r="Y107" s="160">
        <f>W107/W$8</f>
        <v>7.296892998229651E-3</v>
      </c>
    </row>
    <row r="108" spans="1:25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8"/>
        <v>0</v>
      </c>
      <c r="K108" s="163">
        <v>273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80"/>
        <v>0</v>
      </c>
      <c r="S108" s="163">
        <v>273</v>
      </c>
      <c r="T108" s="163">
        <v>2825</v>
      </c>
      <c r="U108" s="163">
        <v>2748</v>
      </c>
      <c r="V108" s="163">
        <v>1900</v>
      </c>
      <c r="W108" s="163">
        <v>2105</v>
      </c>
      <c r="X108" s="164">
        <f>IFERROR(W108/V108-1,"-")</f>
        <v>0.10789473684210527</v>
      </c>
      <c r="Y108" s="164">
        <f>W108/W$8</f>
        <v>2.0341623309857522E-3</v>
      </c>
    </row>
    <row r="109" spans="1:25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8"/>
        <v>0</v>
      </c>
      <c r="K109" s="163">
        <v>5168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80"/>
        <v>0</v>
      </c>
      <c r="S109" s="163">
        <v>5168</v>
      </c>
      <c r="T109" s="163">
        <v>3418</v>
      </c>
      <c r="U109" s="163">
        <v>5423</v>
      </c>
      <c r="V109" s="163">
        <v>5234</v>
      </c>
      <c r="W109" s="163">
        <v>5446</v>
      </c>
      <c r="X109" s="164">
        <f>IFERROR(W109/V109-1,"-")</f>
        <v>4.0504394344669459E-2</v>
      </c>
      <c r="Y109" s="164">
        <f>W109/W$8</f>
        <v>5.2627306672438983E-3</v>
      </c>
    </row>
    <row r="110" spans="1:25" x14ac:dyDescent="0.25">
      <c r="A110" s="56"/>
      <c r="B110" s="158" t="s">
        <v>107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8"/>
        <v>0</v>
      </c>
      <c r="K110" s="159">
        <v>17186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80"/>
        <v>0</v>
      </c>
      <c r="S110" s="159">
        <v>17186</v>
      </c>
      <c r="T110" s="159">
        <v>34416</v>
      </c>
      <c r="U110" s="159">
        <v>42973</v>
      </c>
      <c r="V110" s="159">
        <v>42587</v>
      </c>
      <c r="W110" s="159">
        <v>45946</v>
      </c>
      <c r="X110" s="160">
        <f>IFERROR(W110/V110-1,"-")</f>
        <v>7.8873834738300452E-2</v>
      </c>
      <c r="Y110" s="160">
        <f>W110/W$8</f>
        <v>4.4399820645829632E-2</v>
      </c>
    </row>
    <row r="111" spans="1:25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81">IFERROR(H111/G111-1,"-")</f>
        <v>-</v>
      </c>
      <c r="J111" s="164">
        <f t="shared" si="78"/>
        <v>0</v>
      </c>
      <c r="K111" s="163">
        <v>9701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82">IFERROR(P111/O111-1,"-")</f>
        <v>-</v>
      </c>
      <c r="R111" s="164">
        <f t="shared" si="80"/>
        <v>0</v>
      </c>
      <c r="S111" s="163">
        <v>9701</v>
      </c>
      <c r="T111" s="163">
        <v>16952</v>
      </c>
      <c r="U111" s="163">
        <v>26586</v>
      </c>
      <c r="V111" s="163">
        <v>24446</v>
      </c>
      <c r="W111" s="163">
        <v>25092</v>
      </c>
      <c r="X111" s="164">
        <f t="shared" ref="X111:X118" si="83">IFERROR(W111/V111-1,"-")</f>
        <v>2.6425591098748313E-2</v>
      </c>
      <c r="Y111" s="164">
        <f t="shared" ref="Y111:Y118" si="84">W111/W$8</f>
        <v>2.424760152451045E-2</v>
      </c>
    </row>
    <row r="112" spans="1:25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81"/>
        <v>-</v>
      </c>
      <c r="J112" s="164">
        <f t="shared" si="78"/>
        <v>0</v>
      </c>
      <c r="K112" s="163">
        <v>1353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82"/>
        <v>-</v>
      </c>
      <c r="R112" s="164">
        <f t="shared" si="80"/>
        <v>0</v>
      </c>
      <c r="S112" s="163">
        <v>1353</v>
      </c>
      <c r="T112" s="163">
        <v>2470</v>
      </c>
      <c r="U112" s="163">
        <v>2372</v>
      </c>
      <c r="V112" s="163">
        <v>2405</v>
      </c>
      <c r="W112" s="163">
        <v>2498</v>
      </c>
      <c r="X112" s="164">
        <f t="shared" si="83"/>
        <v>3.8669438669438616E-2</v>
      </c>
      <c r="Y112" s="164">
        <f t="shared" si="84"/>
        <v>2.4139370559631396E-3</v>
      </c>
    </row>
    <row r="113" spans="1:25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81"/>
        <v>-</v>
      </c>
      <c r="J113" s="164">
        <f t="shared" si="78"/>
        <v>0</v>
      </c>
      <c r="K113" s="163">
        <v>895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82"/>
        <v>-</v>
      </c>
      <c r="R113" s="164">
        <f t="shared" si="80"/>
        <v>0</v>
      </c>
      <c r="S113" s="163">
        <v>895</v>
      </c>
      <c r="T113" s="163">
        <v>2575</v>
      </c>
      <c r="U113" s="163">
        <v>4012</v>
      </c>
      <c r="V113" s="163">
        <v>2563</v>
      </c>
      <c r="W113" s="163">
        <v>3754</v>
      </c>
      <c r="X113" s="164">
        <f t="shared" si="83"/>
        <v>0.46468981662114706</v>
      </c>
      <c r="Y113" s="164">
        <f t="shared" si="84"/>
        <v>3.62767001924965E-3</v>
      </c>
    </row>
    <row r="114" spans="1:25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81"/>
        <v>-</v>
      </c>
      <c r="J114" s="164">
        <f t="shared" si="78"/>
        <v>0</v>
      </c>
      <c r="K114" s="163">
        <v>429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82"/>
        <v>-</v>
      </c>
      <c r="R114" s="164">
        <f t="shared" si="80"/>
        <v>0</v>
      </c>
      <c r="S114" s="163">
        <v>429</v>
      </c>
      <c r="T114" s="163">
        <v>1894</v>
      </c>
      <c r="U114" s="163">
        <v>1620</v>
      </c>
      <c r="V114" s="163">
        <v>1971</v>
      </c>
      <c r="W114" s="163">
        <v>2020</v>
      </c>
      <c r="X114" s="164">
        <f t="shared" si="83"/>
        <v>2.4860476915271379E-2</v>
      </c>
      <c r="Y114" s="164">
        <f t="shared" si="84"/>
        <v>1.9520227594257574E-3</v>
      </c>
    </row>
    <row r="115" spans="1:25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81"/>
        <v>-</v>
      </c>
      <c r="J115" s="164">
        <f t="shared" si="78"/>
        <v>0</v>
      </c>
      <c r="K115" s="163">
        <v>623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82"/>
        <v>-</v>
      </c>
      <c r="R115" s="164">
        <f t="shared" si="80"/>
        <v>0</v>
      </c>
      <c r="S115" s="163">
        <v>623</v>
      </c>
      <c r="T115" s="163">
        <v>1403</v>
      </c>
      <c r="U115" s="163">
        <v>1321</v>
      </c>
      <c r="V115" s="163">
        <v>1553</v>
      </c>
      <c r="W115" s="163">
        <v>1366</v>
      </c>
      <c r="X115" s="164">
        <f t="shared" si="83"/>
        <v>-0.1204121056020605</v>
      </c>
      <c r="Y115" s="164">
        <f t="shared" si="84"/>
        <v>1.3200312323641509E-3</v>
      </c>
    </row>
    <row r="116" spans="1:25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81"/>
        <v>-</v>
      </c>
      <c r="J116" s="164">
        <f t="shared" si="78"/>
        <v>0</v>
      </c>
      <c r="K116" s="163">
        <v>206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82"/>
        <v>-</v>
      </c>
      <c r="R116" s="164">
        <f t="shared" si="80"/>
        <v>0</v>
      </c>
      <c r="S116" s="163">
        <v>206</v>
      </c>
      <c r="T116" s="163">
        <v>344</v>
      </c>
      <c r="U116" s="163">
        <v>518</v>
      </c>
      <c r="V116" s="163">
        <v>742</v>
      </c>
      <c r="W116" s="163">
        <v>686</v>
      </c>
      <c r="X116" s="164">
        <f t="shared" si="83"/>
        <v>-7.547169811320753E-2</v>
      </c>
      <c r="Y116" s="164">
        <f t="shared" si="84"/>
        <v>6.6291465988419288E-4</v>
      </c>
    </row>
    <row r="117" spans="1:25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81"/>
        <v>-</v>
      </c>
      <c r="J117" s="164">
        <f t="shared" si="78"/>
        <v>0</v>
      </c>
      <c r="K117" s="163">
        <v>526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82"/>
        <v>-</v>
      </c>
      <c r="R117" s="164">
        <f t="shared" si="80"/>
        <v>0</v>
      </c>
      <c r="S117" s="163">
        <v>526</v>
      </c>
      <c r="T117" s="163">
        <v>560</v>
      </c>
      <c r="U117" s="163">
        <v>337</v>
      </c>
      <c r="V117" s="163">
        <v>947</v>
      </c>
      <c r="W117" s="163">
        <v>568</v>
      </c>
      <c r="X117" s="164">
        <f t="shared" si="83"/>
        <v>-0.40021119324181631</v>
      </c>
      <c r="Y117" s="164">
        <f t="shared" si="84"/>
        <v>5.4888560760090604E-4</v>
      </c>
    </row>
    <row r="118" spans="1:25" x14ac:dyDescent="0.25">
      <c r="A118" s="56"/>
      <c r="B118" s="167" t="s">
        <v>145</v>
      </c>
      <c r="C118" s="168">
        <f t="shared" ref="C118" si="85">C110-SUM(C111:C117)</f>
        <v>0</v>
      </c>
      <c r="D118" s="168">
        <f t="shared" ref="D118:H118" si="86">D110-SUM(D111:D117)</f>
        <v>0</v>
      </c>
      <c r="E118" s="168">
        <f t="shared" si="86"/>
        <v>0</v>
      </c>
      <c r="F118" s="168">
        <f t="shared" si="86"/>
        <v>0</v>
      </c>
      <c r="G118" s="168">
        <f t="shared" si="86"/>
        <v>0</v>
      </c>
      <c r="H118" s="168">
        <f t="shared" si="86"/>
        <v>0</v>
      </c>
      <c r="I118" s="169" t="str">
        <f t="shared" si="81"/>
        <v>-</v>
      </c>
      <c r="J118" s="169">
        <f t="shared" si="78"/>
        <v>0</v>
      </c>
      <c r="K118" s="168">
        <f t="shared" ref="K118:P118" si="87">K110-SUM(K111:K117)</f>
        <v>3453</v>
      </c>
      <c r="L118" s="168">
        <f t="shared" si="87"/>
        <v>0</v>
      </c>
      <c r="M118" s="168">
        <f t="shared" si="87"/>
        <v>0</v>
      </c>
      <c r="N118" s="168">
        <f t="shared" si="87"/>
        <v>0</v>
      </c>
      <c r="O118" s="168">
        <f t="shared" si="87"/>
        <v>0</v>
      </c>
      <c r="P118" s="168">
        <f t="shared" si="87"/>
        <v>0</v>
      </c>
      <c r="Q118" s="169" t="str">
        <f t="shared" si="82"/>
        <v>-</v>
      </c>
      <c r="R118" s="169">
        <f t="shared" si="80"/>
        <v>0</v>
      </c>
      <c r="S118" s="168">
        <f>S110-SUM(S111:S117)</f>
        <v>3453</v>
      </c>
      <c r="T118" s="168">
        <f>T110-SUM(T111:T117)</f>
        <v>8218</v>
      </c>
      <c r="U118" s="168">
        <f>U110-SUM(U111:U117)</f>
        <v>6207</v>
      </c>
      <c r="V118" s="168">
        <f>V110-SUM(V111:V117)</f>
        <v>7960</v>
      </c>
      <c r="W118" s="168">
        <f>W110-SUM(W111:W117)</f>
        <v>9962</v>
      </c>
      <c r="X118" s="169">
        <f t="shared" si="83"/>
        <v>0.25150753768844214</v>
      </c>
      <c r="Y118" s="169">
        <f t="shared" si="84"/>
        <v>9.6267577868313844E-3</v>
      </c>
    </row>
    <row r="119" spans="1:25" x14ac:dyDescent="0.25">
      <c r="A119" s="56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6"/>
      <c r="B120" s="155" t="s">
        <v>68</v>
      </c>
      <c r="C120" s="175">
        <f t="shared" ref="C120:H120" si="88">C121+C124</f>
        <v>26561</v>
      </c>
      <c r="D120" s="175">
        <f t="shared" si="88"/>
        <v>12109</v>
      </c>
      <c r="E120" s="175">
        <f t="shared" si="88"/>
        <v>19439</v>
      </c>
      <c r="F120" s="175">
        <f t="shared" si="88"/>
        <v>28563</v>
      </c>
      <c r="G120" s="175">
        <f t="shared" si="88"/>
        <v>29434</v>
      </c>
      <c r="H120" s="175">
        <f t="shared" si="88"/>
        <v>27882</v>
      </c>
      <c r="I120" s="176">
        <f>IFERROR(H120/G120-1,"-")</f>
        <v>-5.2728137528028851E-2</v>
      </c>
      <c r="J120" s="176">
        <f t="shared" ref="J120:J132" si="89">H120/H$8</f>
        <v>0.14499446169207009</v>
      </c>
      <c r="K120" s="175">
        <f t="shared" ref="K120:P120" si="90">K121+K124</f>
        <v>26292</v>
      </c>
      <c r="L120" s="175">
        <f t="shared" si="90"/>
        <v>11011</v>
      </c>
      <c r="M120" s="175">
        <f t="shared" si="90"/>
        <v>31820</v>
      </c>
      <c r="N120" s="175">
        <f t="shared" si="90"/>
        <v>42995</v>
      </c>
      <c r="O120" s="175">
        <f t="shared" si="90"/>
        <v>40029</v>
      </c>
      <c r="P120" s="175">
        <f t="shared" si="90"/>
        <v>48529</v>
      </c>
      <c r="Q120" s="176">
        <f>IFERROR(P120/O120-1,"-")</f>
        <v>0.21234604911439203</v>
      </c>
      <c r="R120" s="176">
        <f t="shared" ref="R120:R132" si="91">P120/P$8</f>
        <v>5.7599341030020401E-2</v>
      </c>
      <c r="S120" s="175">
        <f>S121+S124</f>
        <v>52853</v>
      </c>
      <c r="T120" s="175">
        <f>T121+T124</f>
        <v>51259</v>
      </c>
      <c r="U120" s="175">
        <f>U121+U124</f>
        <v>71558</v>
      </c>
      <c r="V120" s="175">
        <f>V121+V124</f>
        <v>69463</v>
      </c>
      <c r="W120" s="175">
        <f>W121+W124</f>
        <v>76411</v>
      </c>
      <c r="X120" s="176">
        <f>IFERROR(W120/V120-1,"-")</f>
        <v>0.10002447346069121</v>
      </c>
      <c r="Y120" s="176">
        <f>W120/W$8</f>
        <v>7.3839609440832454E-2</v>
      </c>
    </row>
    <row r="121" spans="1:25" x14ac:dyDescent="0.25">
      <c r="A121" s="56"/>
      <c r="B121" s="158" t="s">
        <v>97</v>
      </c>
      <c r="C121" s="159">
        <v>12262</v>
      </c>
      <c r="D121" s="159">
        <v>5951</v>
      </c>
      <c r="E121" s="159">
        <v>9612</v>
      </c>
      <c r="F121" s="159">
        <v>15603</v>
      </c>
      <c r="G121" s="159">
        <v>17208</v>
      </c>
      <c r="H121" s="159">
        <v>14633</v>
      </c>
      <c r="I121" s="160">
        <f>IFERROR(H121/G121-1,"-")</f>
        <v>-0.14963970246397029</v>
      </c>
      <c r="J121" s="160">
        <f t="shared" si="89"/>
        <v>7.6095830928199604E-2</v>
      </c>
      <c r="K121" s="159">
        <v>14678</v>
      </c>
      <c r="L121" s="159">
        <v>7887</v>
      </c>
      <c r="M121" s="159">
        <v>17531</v>
      </c>
      <c r="N121" s="159">
        <v>22312</v>
      </c>
      <c r="O121" s="159">
        <v>19375</v>
      </c>
      <c r="P121" s="159">
        <v>26389</v>
      </c>
      <c r="Q121" s="160">
        <f>IFERROR(P121/O121-1,"-")</f>
        <v>0.36201290322580637</v>
      </c>
      <c r="R121" s="160">
        <f t="shared" si="91"/>
        <v>3.132125142577033E-2</v>
      </c>
      <c r="S121" s="159">
        <v>26940</v>
      </c>
      <c r="T121" s="159">
        <v>27143</v>
      </c>
      <c r="U121" s="159">
        <v>37915</v>
      </c>
      <c r="V121" s="159">
        <v>36583</v>
      </c>
      <c r="W121" s="159">
        <v>41022</v>
      </c>
      <c r="X121" s="160">
        <f>IFERROR(W121/V121-1,"-")</f>
        <v>0.12134051335319684</v>
      </c>
      <c r="Y121" s="160">
        <f>W121/W$8</f>
        <v>3.9641523582754169E-2</v>
      </c>
    </row>
    <row r="122" spans="1:25" x14ac:dyDescent="0.25">
      <c r="A122" s="56"/>
      <c r="B122" s="162" t="s">
        <v>103</v>
      </c>
      <c r="C122" s="163">
        <v>6450</v>
      </c>
      <c r="D122" s="163">
        <v>3228</v>
      </c>
      <c r="E122" s="163">
        <v>4182</v>
      </c>
      <c r="F122" s="163">
        <v>6993</v>
      </c>
      <c r="G122" s="163">
        <v>9785</v>
      </c>
      <c r="H122" s="163">
        <v>7637</v>
      </c>
      <c r="I122" s="164">
        <f>IFERROR(H122/G122-1,"-")</f>
        <v>-0.21951967296882979</v>
      </c>
      <c r="J122" s="164">
        <f t="shared" si="89"/>
        <v>3.9714608132212149E-2</v>
      </c>
      <c r="K122" s="163">
        <v>7265</v>
      </c>
      <c r="L122" s="163">
        <v>4308</v>
      </c>
      <c r="M122" s="163">
        <v>7728</v>
      </c>
      <c r="N122" s="163">
        <v>10229</v>
      </c>
      <c r="O122" s="163">
        <v>6565</v>
      </c>
      <c r="P122" s="163">
        <v>11327</v>
      </c>
      <c r="Q122" s="164">
        <f>IFERROR(P122/O122-1,"-")</f>
        <v>0.72536176694592536</v>
      </c>
      <c r="R122" s="164">
        <f t="shared" si="91"/>
        <v>1.3444079536916918E-2</v>
      </c>
      <c r="S122" s="163">
        <v>13715</v>
      </c>
      <c r="T122" s="163">
        <v>11910</v>
      </c>
      <c r="U122" s="163">
        <v>17222</v>
      </c>
      <c r="V122" s="163">
        <v>16350</v>
      </c>
      <c r="W122" s="163">
        <v>18964</v>
      </c>
      <c r="X122" s="164">
        <f>IFERROR(W122/V122-1,"-")</f>
        <v>0.15987767584097856</v>
      </c>
      <c r="Y122" s="164">
        <f>W122/W$8</f>
        <v>1.8325821588985179E-2</v>
      </c>
    </row>
    <row r="123" spans="1:25" x14ac:dyDescent="0.25">
      <c r="A123" s="56"/>
      <c r="B123" s="162" t="s">
        <v>100</v>
      </c>
      <c r="C123" s="163">
        <v>5812</v>
      </c>
      <c r="D123" s="163">
        <v>2723</v>
      </c>
      <c r="E123" s="163">
        <v>5430</v>
      </c>
      <c r="F123" s="163">
        <v>8610</v>
      </c>
      <c r="G123" s="163">
        <v>7423</v>
      </c>
      <c r="H123" s="163">
        <v>6996</v>
      </c>
      <c r="I123" s="164">
        <f>IFERROR(H123/G123-1,"-")</f>
        <v>-5.7523912164892943E-2</v>
      </c>
      <c r="J123" s="164">
        <f t="shared" si="89"/>
        <v>3.6381222795987454E-2</v>
      </c>
      <c r="K123" s="163">
        <v>7413</v>
      </c>
      <c r="L123" s="163">
        <v>3579</v>
      </c>
      <c r="M123" s="163">
        <v>9803</v>
      </c>
      <c r="N123" s="163">
        <v>12083</v>
      </c>
      <c r="O123" s="163">
        <v>12810</v>
      </c>
      <c r="P123" s="163">
        <v>15062</v>
      </c>
      <c r="Q123" s="164">
        <f>IFERROR(P123/O123-1,"-")</f>
        <v>0.17580015612802491</v>
      </c>
      <c r="R123" s="164">
        <f t="shared" si="91"/>
        <v>1.7877171888853415E-2</v>
      </c>
      <c r="S123" s="163">
        <v>13225</v>
      </c>
      <c r="T123" s="163">
        <v>15233</v>
      </c>
      <c r="U123" s="163">
        <v>20693</v>
      </c>
      <c r="V123" s="163">
        <v>20233</v>
      </c>
      <c r="W123" s="163">
        <v>22058</v>
      </c>
      <c r="X123" s="164">
        <f>IFERROR(W123/V123-1,"-")</f>
        <v>9.0199179558147602E-2</v>
      </c>
      <c r="Y123" s="164">
        <f>W123/W$8</f>
        <v>2.131570199376899E-2</v>
      </c>
    </row>
    <row r="124" spans="1:25" x14ac:dyDescent="0.25">
      <c r="A124" s="56"/>
      <c r="B124" s="158" t="s">
        <v>107</v>
      </c>
      <c r="C124" s="159">
        <v>14299</v>
      </c>
      <c r="D124" s="159">
        <v>6158</v>
      </c>
      <c r="E124" s="159">
        <v>9827</v>
      </c>
      <c r="F124" s="159">
        <v>12960</v>
      </c>
      <c r="G124" s="159">
        <v>12226</v>
      </c>
      <c r="H124" s="159">
        <v>13249</v>
      </c>
      <c r="I124" s="160">
        <f>IFERROR(H124/G124-1,"-")</f>
        <v>8.3674137084901012E-2</v>
      </c>
      <c r="J124" s="160">
        <f t="shared" si="89"/>
        <v>6.8898630763870469E-2</v>
      </c>
      <c r="K124" s="159">
        <v>11614</v>
      </c>
      <c r="L124" s="159">
        <v>3124</v>
      </c>
      <c r="M124" s="159">
        <v>14289</v>
      </c>
      <c r="N124" s="159">
        <v>20683</v>
      </c>
      <c r="O124" s="159">
        <v>20654</v>
      </c>
      <c r="P124" s="159">
        <v>22140</v>
      </c>
      <c r="Q124" s="160">
        <f>IFERROR(P124/O124-1,"-")</f>
        <v>7.1947322552532222E-2</v>
      </c>
      <c r="R124" s="160">
        <f t="shared" si="91"/>
        <v>2.6278089604250071E-2</v>
      </c>
      <c r="S124" s="159">
        <v>25913</v>
      </c>
      <c r="T124" s="159">
        <v>24116</v>
      </c>
      <c r="U124" s="159">
        <v>33643</v>
      </c>
      <c r="V124" s="159">
        <v>32880</v>
      </c>
      <c r="W124" s="159">
        <v>35389</v>
      </c>
      <c r="X124" s="160">
        <f>IFERROR(W124/V124-1,"-")</f>
        <v>7.630778588807785E-2</v>
      </c>
      <c r="Y124" s="160">
        <f>W124/W$8</f>
        <v>3.4198085858078285E-2</v>
      </c>
    </row>
    <row r="125" spans="1:25" s="56" customFormat="1" x14ac:dyDescent="0.25">
      <c r="B125" s="162" t="s">
        <v>110</v>
      </c>
      <c r="C125" s="163">
        <v>1009</v>
      </c>
      <c r="D125" s="163">
        <v>78</v>
      </c>
      <c r="E125" s="163">
        <v>548</v>
      </c>
      <c r="F125" s="163">
        <v>1063</v>
      </c>
      <c r="G125" s="163">
        <v>1042</v>
      </c>
      <c r="H125" s="163">
        <v>1065</v>
      </c>
      <c r="I125" s="164">
        <f t="shared" ref="I125:I132" si="92">IFERROR(H125/G125-1,"-")</f>
        <v>2.2072936660268772E-2</v>
      </c>
      <c r="J125" s="164">
        <f t="shared" si="89"/>
        <v>5.5383079299209034E-3</v>
      </c>
      <c r="K125" s="163">
        <v>1801</v>
      </c>
      <c r="L125" s="163">
        <v>188</v>
      </c>
      <c r="M125" s="163">
        <v>1930</v>
      </c>
      <c r="N125" s="163">
        <v>3031</v>
      </c>
      <c r="O125" s="163">
        <v>3192</v>
      </c>
      <c r="P125" s="163">
        <v>2857</v>
      </c>
      <c r="Q125" s="164">
        <f t="shared" ref="Q125:Q132" si="93">IFERROR(P125/O125-1,"-")</f>
        <v>-0.10494987468671679</v>
      </c>
      <c r="R125" s="164">
        <f t="shared" si="91"/>
        <v>3.390989250196136E-3</v>
      </c>
      <c r="S125" s="163">
        <v>2810</v>
      </c>
      <c r="T125" s="163">
        <v>2478</v>
      </c>
      <c r="U125" s="163">
        <v>4094</v>
      </c>
      <c r="V125" s="163">
        <v>4234</v>
      </c>
      <c r="W125" s="163">
        <v>3922</v>
      </c>
      <c r="X125" s="164">
        <f t="shared" ref="X125:X132" si="94">IFERROR(W125/V125-1,"-")</f>
        <v>-7.3689182805857345E-2</v>
      </c>
      <c r="Y125" s="164">
        <f t="shared" ref="Y125:Y132" si="95">W125/W$8</f>
        <v>3.7900164665682278E-3</v>
      </c>
    </row>
    <row r="126" spans="1:25" s="56" customFormat="1" x14ac:dyDescent="0.25">
      <c r="B126" s="162" t="s">
        <v>113</v>
      </c>
      <c r="C126" s="163">
        <v>1174</v>
      </c>
      <c r="D126" s="163">
        <v>634</v>
      </c>
      <c r="E126" s="163">
        <v>1065</v>
      </c>
      <c r="F126" s="163">
        <v>2144</v>
      </c>
      <c r="G126" s="163">
        <v>2104</v>
      </c>
      <c r="H126" s="163">
        <v>2192</v>
      </c>
      <c r="I126" s="164">
        <f t="shared" si="92"/>
        <v>4.1825095057034245E-2</v>
      </c>
      <c r="J126" s="164">
        <f t="shared" si="89"/>
        <v>1.1399033786278517E-2</v>
      </c>
      <c r="K126" s="163">
        <v>1720</v>
      </c>
      <c r="L126" s="163">
        <v>424</v>
      </c>
      <c r="M126" s="163">
        <v>1924</v>
      </c>
      <c r="N126" s="163">
        <v>3372</v>
      </c>
      <c r="O126" s="163">
        <v>3212</v>
      </c>
      <c r="P126" s="163">
        <v>3998</v>
      </c>
      <c r="Q126" s="164">
        <f t="shared" si="93"/>
        <v>0.24470734744707356</v>
      </c>
      <c r="R126" s="164">
        <f t="shared" si="91"/>
        <v>4.7452485202254648E-3</v>
      </c>
      <c r="S126" s="163">
        <v>2894</v>
      </c>
      <c r="T126" s="163">
        <v>2989</v>
      </c>
      <c r="U126" s="163">
        <v>5516</v>
      </c>
      <c r="V126" s="163">
        <v>5316</v>
      </c>
      <c r="W126" s="163">
        <v>6190</v>
      </c>
      <c r="X126" s="164">
        <f t="shared" si="94"/>
        <v>0.16440933032355165</v>
      </c>
      <c r="Y126" s="164">
        <f t="shared" si="95"/>
        <v>5.9816935053690293E-3</v>
      </c>
    </row>
    <row r="127" spans="1:25" x14ac:dyDescent="0.25">
      <c r="A127" s="56"/>
      <c r="B127" s="162" t="s">
        <v>116</v>
      </c>
      <c r="C127" s="163">
        <v>890</v>
      </c>
      <c r="D127" s="163">
        <v>491</v>
      </c>
      <c r="E127" s="163">
        <v>777</v>
      </c>
      <c r="F127" s="163">
        <v>984</v>
      </c>
      <c r="G127" s="163">
        <v>977</v>
      </c>
      <c r="H127" s="163">
        <v>1074</v>
      </c>
      <c r="I127" s="164">
        <f t="shared" si="92"/>
        <v>9.9283520982599738E-2</v>
      </c>
      <c r="J127" s="164">
        <f t="shared" si="89"/>
        <v>5.585110532145587E-3</v>
      </c>
      <c r="K127" s="163">
        <v>1060</v>
      </c>
      <c r="L127" s="163">
        <v>656</v>
      </c>
      <c r="M127" s="163">
        <v>1684</v>
      </c>
      <c r="N127" s="163">
        <v>1847</v>
      </c>
      <c r="O127" s="163">
        <v>1579</v>
      </c>
      <c r="P127" s="163">
        <v>1599</v>
      </c>
      <c r="Q127" s="164">
        <f t="shared" si="93"/>
        <v>1.2666244458517939E-2</v>
      </c>
      <c r="R127" s="164">
        <f t="shared" si="91"/>
        <v>1.8978620269736162E-3</v>
      </c>
      <c r="S127" s="163">
        <v>1950</v>
      </c>
      <c r="T127" s="163">
        <v>2461</v>
      </c>
      <c r="U127" s="163">
        <v>2831</v>
      </c>
      <c r="V127" s="163">
        <v>2556</v>
      </c>
      <c r="W127" s="163">
        <v>2673</v>
      </c>
      <c r="X127" s="164">
        <f t="shared" si="94"/>
        <v>4.5774647887323994E-2</v>
      </c>
      <c r="Y127" s="164">
        <f t="shared" si="95"/>
        <v>2.5830479385866583E-3</v>
      </c>
    </row>
    <row r="128" spans="1:25" x14ac:dyDescent="0.25">
      <c r="A128" s="56"/>
      <c r="B128" s="162" t="s">
        <v>123</v>
      </c>
      <c r="C128" s="163">
        <v>261</v>
      </c>
      <c r="D128" s="163">
        <v>57</v>
      </c>
      <c r="E128" s="163">
        <v>245</v>
      </c>
      <c r="F128" s="163">
        <v>257</v>
      </c>
      <c r="G128" s="163">
        <v>263</v>
      </c>
      <c r="H128" s="163">
        <v>371</v>
      </c>
      <c r="I128" s="164">
        <f t="shared" si="92"/>
        <v>0.41064638783269958</v>
      </c>
      <c r="J128" s="164">
        <f t="shared" si="89"/>
        <v>1.9293072694841833E-3</v>
      </c>
      <c r="K128" s="163">
        <v>266</v>
      </c>
      <c r="L128" s="163">
        <v>71</v>
      </c>
      <c r="M128" s="163">
        <v>507</v>
      </c>
      <c r="N128" s="163">
        <v>550</v>
      </c>
      <c r="O128" s="163">
        <v>546</v>
      </c>
      <c r="P128" s="163">
        <v>560</v>
      </c>
      <c r="Q128" s="164">
        <f t="shared" si="93"/>
        <v>2.564102564102555E-2</v>
      </c>
      <c r="R128" s="164">
        <f t="shared" si="91"/>
        <v>6.6466712639476247E-4</v>
      </c>
      <c r="S128" s="163">
        <v>527</v>
      </c>
      <c r="T128" s="163">
        <v>752</v>
      </c>
      <c r="U128" s="163">
        <v>807</v>
      </c>
      <c r="V128" s="163">
        <v>809</v>
      </c>
      <c r="W128" s="163">
        <v>931</v>
      </c>
      <c r="X128" s="164">
        <f t="shared" si="94"/>
        <v>0.15080346106304088</v>
      </c>
      <c r="Y128" s="164">
        <f t="shared" si="95"/>
        <v>8.9966989555711888E-4</v>
      </c>
    </row>
    <row r="129" spans="1:25" x14ac:dyDescent="0.25">
      <c r="A129" s="56"/>
      <c r="B129" s="162" t="s">
        <v>119</v>
      </c>
      <c r="C129" s="163">
        <v>170</v>
      </c>
      <c r="D129" s="163">
        <v>54</v>
      </c>
      <c r="E129" s="163">
        <v>180</v>
      </c>
      <c r="F129" s="163">
        <v>192</v>
      </c>
      <c r="G129" s="163">
        <v>220</v>
      </c>
      <c r="H129" s="163">
        <v>205</v>
      </c>
      <c r="I129" s="164">
        <f t="shared" si="92"/>
        <v>-6.8181818181818232E-2</v>
      </c>
      <c r="J129" s="164">
        <f t="shared" si="89"/>
        <v>1.066059272895573E-3</v>
      </c>
      <c r="K129" s="163">
        <v>285</v>
      </c>
      <c r="L129" s="163">
        <v>58</v>
      </c>
      <c r="M129" s="163">
        <v>366</v>
      </c>
      <c r="N129" s="163">
        <v>453</v>
      </c>
      <c r="O129" s="163">
        <v>436</v>
      </c>
      <c r="P129" s="163">
        <v>523</v>
      </c>
      <c r="Q129" s="164">
        <f t="shared" si="93"/>
        <v>0.19954128440366969</v>
      </c>
      <c r="R129" s="164">
        <f t="shared" si="91"/>
        <v>6.207516198293942E-4</v>
      </c>
      <c r="S129" s="163">
        <v>455</v>
      </c>
      <c r="T129" s="163">
        <v>546</v>
      </c>
      <c r="U129" s="163">
        <v>645</v>
      </c>
      <c r="V129" s="163">
        <v>656</v>
      </c>
      <c r="W129" s="163">
        <v>728</v>
      </c>
      <c r="X129" s="164">
        <f t="shared" si="94"/>
        <v>0.10975609756097571</v>
      </c>
      <c r="Y129" s="164">
        <f t="shared" si="95"/>
        <v>7.0350127171383734E-4</v>
      </c>
    </row>
    <row r="130" spans="1:25" x14ac:dyDescent="0.25">
      <c r="A130" s="56"/>
      <c r="B130" s="162" t="s">
        <v>128</v>
      </c>
      <c r="C130" s="163">
        <v>169</v>
      </c>
      <c r="D130" s="163">
        <v>4</v>
      </c>
      <c r="E130" s="163">
        <v>113</v>
      </c>
      <c r="F130" s="163">
        <v>123</v>
      </c>
      <c r="G130" s="163">
        <v>145</v>
      </c>
      <c r="H130" s="163">
        <v>177</v>
      </c>
      <c r="I130" s="164">
        <f t="shared" si="92"/>
        <v>0.22068965517241379</v>
      </c>
      <c r="J130" s="164">
        <f t="shared" si="89"/>
        <v>9.20451177085446E-4</v>
      </c>
      <c r="K130" s="163">
        <v>461</v>
      </c>
      <c r="L130" s="163">
        <v>4</v>
      </c>
      <c r="M130" s="163">
        <v>289</v>
      </c>
      <c r="N130" s="163">
        <v>484</v>
      </c>
      <c r="O130" s="163">
        <v>556</v>
      </c>
      <c r="P130" s="163">
        <v>371</v>
      </c>
      <c r="Q130" s="164">
        <f t="shared" si="93"/>
        <v>-0.33273381294964033</v>
      </c>
      <c r="R130" s="164">
        <f t="shared" si="91"/>
        <v>4.4034197123653013E-4</v>
      </c>
      <c r="S130" s="163">
        <v>630</v>
      </c>
      <c r="T130" s="163">
        <v>402</v>
      </c>
      <c r="U130" s="163">
        <v>607</v>
      </c>
      <c r="V130" s="163">
        <v>701</v>
      </c>
      <c r="W130" s="163">
        <v>548</v>
      </c>
      <c r="X130" s="164">
        <f t="shared" si="94"/>
        <v>-0.21825962910128383</v>
      </c>
      <c r="Y130" s="164">
        <f t="shared" si="95"/>
        <v>5.2955864958678959E-4</v>
      </c>
    </row>
    <row r="131" spans="1:25" x14ac:dyDescent="0.25">
      <c r="A131" s="56"/>
      <c r="B131" s="162" t="s">
        <v>131</v>
      </c>
      <c r="C131" s="163">
        <v>146</v>
      </c>
      <c r="D131" s="163">
        <v>24</v>
      </c>
      <c r="E131" s="163">
        <v>99</v>
      </c>
      <c r="F131" s="163">
        <v>230</v>
      </c>
      <c r="G131" s="163">
        <v>132</v>
      </c>
      <c r="H131" s="163">
        <v>147</v>
      </c>
      <c r="I131" s="164">
        <f t="shared" si="92"/>
        <v>0.11363636363636354</v>
      </c>
      <c r="J131" s="164">
        <f t="shared" si="89"/>
        <v>7.6444250300316695E-4</v>
      </c>
      <c r="K131" s="163">
        <v>824</v>
      </c>
      <c r="L131" s="163">
        <v>30</v>
      </c>
      <c r="M131" s="163">
        <v>625</v>
      </c>
      <c r="N131" s="163">
        <v>857</v>
      </c>
      <c r="O131" s="163">
        <v>909</v>
      </c>
      <c r="P131" s="163">
        <v>993</v>
      </c>
      <c r="Q131" s="164">
        <f t="shared" si="93"/>
        <v>9.2409240924092417E-2</v>
      </c>
      <c r="R131" s="164">
        <f t="shared" si="91"/>
        <v>1.1785972437678555E-3</v>
      </c>
      <c r="S131" s="163">
        <v>970</v>
      </c>
      <c r="T131" s="163">
        <v>724</v>
      </c>
      <c r="U131" s="163">
        <v>1087</v>
      </c>
      <c r="V131" s="163">
        <v>1041</v>
      </c>
      <c r="W131" s="163">
        <v>1140</v>
      </c>
      <c r="X131" s="164">
        <f t="shared" si="94"/>
        <v>9.5100864553314013E-2</v>
      </c>
      <c r="Y131" s="164">
        <f t="shared" si="95"/>
        <v>1.1016366068046354E-3</v>
      </c>
    </row>
    <row r="132" spans="1:25" x14ac:dyDescent="0.25">
      <c r="A132" s="56"/>
      <c r="B132" s="167" t="s">
        <v>145</v>
      </c>
      <c r="C132" s="168">
        <f t="shared" ref="C132" si="96">C124-SUM(C125:C131)</f>
        <v>10480</v>
      </c>
      <c r="D132" s="168">
        <f t="shared" ref="D132:H132" si="97">D124-SUM(D125:D131)</f>
        <v>4816</v>
      </c>
      <c r="E132" s="168">
        <f t="shared" si="97"/>
        <v>6800</v>
      </c>
      <c r="F132" s="168">
        <f t="shared" si="97"/>
        <v>7967</v>
      </c>
      <c r="G132" s="168">
        <f t="shared" si="97"/>
        <v>7343</v>
      </c>
      <c r="H132" s="168">
        <f t="shared" si="97"/>
        <v>8018</v>
      </c>
      <c r="I132" s="169">
        <f t="shared" si="92"/>
        <v>9.1924281628761983E-2</v>
      </c>
      <c r="J132" s="169">
        <f t="shared" si="89"/>
        <v>4.1695918293057091E-2</v>
      </c>
      <c r="K132" s="168">
        <f t="shared" ref="K132:P132" si="98">K124-SUM(K125:K131)</f>
        <v>5197</v>
      </c>
      <c r="L132" s="168">
        <f t="shared" si="98"/>
        <v>1693</v>
      </c>
      <c r="M132" s="168">
        <f t="shared" si="98"/>
        <v>6964</v>
      </c>
      <c r="N132" s="168">
        <f t="shared" si="98"/>
        <v>10089</v>
      </c>
      <c r="O132" s="168">
        <f t="shared" si="98"/>
        <v>10224</v>
      </c>
      <c r="P132" s="168">
        <f t="shared" si="98"/>
        <v>11239</v>
      </c>
      <c r="Q132" s="169">
        <f t="shared" si="93"/>
        <v>9.9276212832550836E-2</v>
      </c>
      <c r="R132" s="169">
        <f t="shared" si="91"/>
        <v>1.3339631845626313E-2</v>
      </c>
      <c r="S132" s="168">
        <f>S124-SUM(S125:S131)</f>
        <v>15677</v>
      </c>
      <c r="T132" s="168">
        <f>T124-SUM(T125:T131)</f>
        <v>13764</v>
      </c>
      <c r="U132" s="168">
        <f>U124-SUM(U125:U131)</f>
        <v>18056</v>
      </c>
      <c r="V132" s="168">
        <f>V124-SUM(V125:V131)</f>
        <v>17567</v>
      </c>
      <c r="W132" s="168">
        <f>W124-SUM(W125:W131)</f>
        <v>19257</v>
      </c>
      <c r="X132" s="169">
        <f t="shared" si="94"/>
        <v>9.6203108100415546E-2</v>
      </c>
      <c r="Y132" s="169">
        <f t="shared" si="95"/>
        <v>1.8608961523891986E-2</v>
      </c>
    </row>
    <row r="133" spans="1:25" x14ac:dyDescent="0.25">
      <c r="A133" s="56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6"/>
      <c r="B134" s="155" t="s">
        <v>68</v>
      </c>
      <c r="C134" s="175">
        <f t="shared" ref="C134:H134" si="99">C135+C138</f>
        <v>6753</v>
      </c>
      <c r="D134" s="175">
        <f t="shared" si="99"/>
        <v>0</v>
      </c>
      <c r="E134" s="175">
        <f t="shared" si="99"/>
        <v>10954</v>
      </c>
      <c r="F134" s="175">
        <f t="shared" si="99"/>
        <v>10643</v>
      </c>
      <c r="G134" s="175">
        <f t="shared" si="99"/>
        <v>13007</v>
      </c>
      <c r="H134" s="175">
        <f t="shared" si="99"/>
        <v>11769</v>
      </c>
      <c r="I134" s="176">
        <f>IFERROR(H134/G134-1,"-")</f>
        <v>-9.517951872068886E-2</v>
      </c>
      <c r="J134" s="176">
        <f t="shared" ref="J134:J146" si="100">H134/H$8</f>
        <v>6.1202202842478043E-2</v>
      </c>
      <c r="K134" s="175">
        <f t="shared" ref="K134:P134" si="101">K135+K138</f>
        <v>32534</v>
      </c>
      <c r="L134" s="175">
        <f t="shared" si="101"/>
        <v>0</v>
      </c>
      <c r="M134" s="175">
        <f t="shared" si="101"/>
        <v>36716</v>
      </c>
      <c r="N134" s="175">
        <f t="shared" si="101"/>
        <v>44121</v>
      </c>
      <c r="O134" s="175">
        <f t="shared" si="101"/>
        <v>47581</v>
      </c>
      <c r="P134" s="175">
        <f t="shared" si="101"/>
        <v>45024</v>
      </c>
      <c r="Q134" s="176">
        <f>IFERROR(P134/O134-1,"-")</f>
        <v>-5.3739938210630278E-2</v>
      </c>
      <c r="R134" s="176">
        <f t="shared" ref="R134:R146" si="102">P134/P$8</f>
        <v>5.3439236962138897E-2</v>
      </c>
      <c r="S134" s="175">
        <f>S135+S138</f>
        <v>39287</v>
      </c>
      <c r="T134" s="175">
        <f>T135+T138</f>
        <v>47670</v>
      </c>
      <c r="U134" s="175">
        <f>U135+U138</f>
        <v>54764</v>
      </c>
      <c r="V134" s="175">
        <f>V135+V138</f>
        <v>60588</v>
      </c>
      <c r="W134" s="175">
        <f>W135+W138</f>
        <v>56793</v>
      </c>
      <c r="X134" s="176">
        <f>IFERROR(W134/V134-1,"-")</f>
        <v>-6.2636165577342084E-2</v>
      </c>
      <c r="Y134" s="176">
        <f>W134/W$8</f>
        <v>5.4881796324785667E-2</v>
      </c>
    </row>
    <row r="135" spans="1:25" x14ac:dyDescent="0.25">
      <c r="A135" s="56"/>
      <c r="B135" s="158" t="s">
        <v>97</v>
      </c>
      <c r="C135" s="159">
        <v>514</v>
      </c>
      <c r="D135" s="159">
        <v>0</v>
      </c>
      <c r="E135" s="159">
        <v>601</v>
      </c>
      <c r="F135" s="159">
        <v>689</v>
      </c>
      <c r="G135" s="159">
        <v>1715</v>
      </c>
      <c r="H135" s="159">
        <v>239</v>
      </c>
      <c r="I135" s="160">
        <f>IFERROR(H135/G135-1,"-")</f>
        <v>-0.86064139941690965</v>
      </c>
      <c r="J135" s="160">
        <f t="shared" si="100"/>
        <v>1.2428691035221559E-3</v>
      </c>
      <c r="K135" s="159">
        <v>1373</v>
      </c>
      <c r="L135" s="159">
        <v>0</v>
      </c>
      <c r="M135" s="159">
        <v>2431</v>
      </c>
      <c r="N135" s="159">
        <v>2917</v>
      </c>
      <c r="O135" s="159">
        <v>2020</v>
      </c>
      <c r="P135" s="159">
        <v>1662</v>
      </c>
      <c r="Q135" s="160">
        <f>IFERROR(P135/O135-1,"-")</f>
        <v>-0.17722772277227727</v>
      </c>
      <c r="R135" s="160">
        <f t="shared" si="102"/>
        <v>1.9726370786930271E-3</v>
      </c>
      <c r="S135" s="159">
        <v>1887</v>
      </c>
      <c r="T135" s="159">
        <v>3032</v>
      </c>
      <c r="U135" s="159">
        <v>3606</v>
      </c>
      <c r="V135" s="159">
        <v>3735</v>
      </c>
      <c r="W135" s="159">
        <v>1901</v>
      </c>
      <c r="X135" s="160">
        <f>IFERROR(W135/V135-1,"-")</f>
        <v>-0.49103078982597059</v>
      </c>
      <c r="Y135" s="160">
        <f>W135/W$8</f>
        <v>1.8370273592417648E-3</v>
      </c>
    </row>
    <row r="136" spans="1:25" x14ac:dyDescent="0.25">
      <c r="A136" s="56"/>
      <c r="B136" s="162" t="s">
        <v>103</v>
      </c>
      <c r="C136" s="163">
        <v>514</v>
      </c>
      <c r="D136" s="163">
        <v>0</v>
      </c>
      <c r="E136" s="163">
        <v>530</v>
      </c>
      <c r="F136" s="163">
        <v>689</v>
      </c>
      <c r="G136" s="163">
        <v>1715</v>
      </c>
      <c r="H136" s="163">
        <v>239</v>
      </c>
      <c r="I136" s="164">
        <f>IFERROR(H136/G136-1,"-")</f>
        <v>-0.86064139941690965</v>
      </c>
      <c r="J136" s="164">
        <f t="shared" si="100"/>
        <v>1.2428691035221559E-3</v>
      </c>
      <c r="K136" s="163">
        <v>632</v>
      </c>
      <c r="L136" s="163">
        <v>0</v>
      </c>
      <c r="M136" s="163">
        <v>1221</v>
      </c>
      <c r="N136" s="163">
        <v>1519</v>
      </c>
      <c r="O136" s="163">
        <v>598</v>
      </c>
      <c r="P136" s="163">
        <v>429</v>
      </c>
      <c r="Q136" s="164">
        <f>IFERROR(P136/O136-1,"-")</f>
        <v>-0.28260869565217395</v>
      </c>
      <c r="R136" s="164">
        <f t="shared" si="102"/>
        <v>5.0918249504170192E-4</v>
      </c>
      <c r="S136" s="163">
        <v>1146</v>
      </c>
      <c r="T136" s="163">
        <v>1751</v>
      </c>
      <c r="U136" s="163">
        <v>2208</v>
      </c>
      <c r="V136" s="163">
        <v>2313</v>
      </c>
      <c r="W136" s="163">
        <v>668</v>
      </c>
      <c r="X136" s="164">
        <f>IFERROR(W136/V136-1,"-")</f>
        <v>-0.71119757890185908</v>
      </c>
      <c r="Y136" s="164">
        <f>W136/W$8</f>
        <v>6.4552039767148809E-4</v>
      </c>
    </row>
    <row r="137" spans="1:25" x14ac:dyDescent="0.25">
      <c r="A137" s="56"/>
      <c r="B137" s="162" t="s">
        <v>100</v>
      </c>
      <c r="C137" s="163">
        <v>0</v>
      </c>
      <c r="D137" s="163">
        <v>0</v>
      </c>
      <c r="E137" s="163">
        <v>71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100"/>
        <v>0</v>
      </c>
      <c r="K137" s="163">
        <v>741</v>
      </c>
      <c r="L137" s="163">
        <v>0</v>
      </c>
      <c r="M137" s="163">
        <v>1210</v>
      </c>
      <c r="N137" s="163">
        <v>1398</v>
      </c>
      <c r="O137" s="163">
        <v>1422</v>
      </c>
      <c r="P137" s="163">
        <v>1233</v>
      </c>
      <c r="Q137" s="164">
        <f>IFERROR(P137/O137-1,"-")</f>
        <v>-0.13291139240506333</v>
      </c>
      <c r="R137" s="164">
        <f t="shared" si="102"/>
        <v>1.4634545836513251E-3</v>
      </c>
      <c r="S137" s="163">
        <v>741</v>
      </c>
      <c r="T137" s="163">
        <v>1281</v>
      </c>
      <c r="U137" s="163">
        <v>1398</v>
      </c>
      <c r="V137" s="163">
        <v>1422</v>
      </c>
      <c r="W137" s="163">
        <v>1233</v>
      </c>
      <c r="X137" s="164">
        <f>IFERROR(W137/V137-1,"-")</f>
        <v>-0.13291139240506333</v>
      </c>
      <c r="Y137" s="164">
        <f>W137/W$8</f>
        <v>1.1915069615702767E-3</v>
      </c>
    </row>
    <row r="138" spans="1:25" x14ac:dyDescent="0.25">
      <c r="A138" s="56"/>
      <c r="B138" s="158" t="s">
        <v>107</v>
      </c>
      <c r="C138" s="159">
        <v>6239</v>
      </c>
      <c r="D138" s="159">
        <v>0</v>
      </c>
      <c r="E138" s="159">
        <v>10353</v>
      </c>
      <c r="F138" s="159">
        <v>9954</v>
      </c>
      <c r="G138" s="159">
        <v>11292</v>
      </c>
      <c r="H138" s="159">
        <v>11530</v>
      </c>
      <c r="I138" s="160">
        <f>IFERROR(H138/G138-1,"-")</f>
        <v>2.1076868579525287E-2</v>
      </c>
      <c r="J138" s="160">
        <f t="shared" si="100"/>
        <v>5.9959333738955886E-2</v>
      </c>
      <c r="K138" s="159">
        <v>31161</v>
      </c>
      <c r="L138" s="159">
        <v>0</v>
      </c>
      <c r="M138" s="159">
        <v>34285</v>
      </c>
      <c r="N138" s="159">
        <v>41204</v>
      </c>
      <c r="O138" s="159">
        <v>45561</v>
      </c>
      <c r="P138" s="159">
        <v>43362</v>
      </c>
      <c r="Q138" s="160">
        <f>IFERROR(P138/O138-1,"-")</f>
        <v>-4.8264963455587062E-2</v>
      </c>
      <c r="R138" s="160">
        <f t="shared" si="102"/>
        <v>5.1466599883445874E-2</v>
      </c>
      <c r="S138" s="159">
        <v>37400</v>
      </c>
      <c r="T138" s="159">
        <v>44638</v>
      </c>
      <c r="U138" s="159">
        <v>51158</v>
      </c>
      <c r="V138" s="159">
        <v>56853</v>
      </c>
      <c r="W138" s="159">
        <v>54892</v>
      </c>
      <c r="X138" s="160">
        <f>IFERROR(W138/V138-1,"-")</f>
        <v>-3.4492463018662156E-2</v>
      </c>
      <c r="Y138" s="160">
        <f>W138/W$8</f>
        <v>5.3044768965543901E-2</v>
      </c>
    </row>
    <row r="139" spans="1:25" s="56" customFormat="1" x14ac:dyDescent="0.25">
      <c r="B139" s="162" t="s">
        <v>110</v>
      </c>
      <c r="C139" s="163">
        <v>3314</v>
      </c>
      <c r="D139" s="163">
        <v>0</v>
      </c>
      <c r="E139" s="163">
        <v>5175</v>
      </c>
      <c r="F139" s="163">
        <v>5457</v>
      </c>
      <c r="G139" s="163">
        <v>6106</v>
      </c>
      <c r="H139" s="163">
        <v>6505</v>
      </c>
      <c r="I139" s="164">
        <f t="shared" ref="I139:I146" si="103">IFERROR(H139/G139-1,"-")</f>
        <v>6.5345561742548242E-2</v>
      </c>
      <c r="J139" s="164">
        <f t="shared" si="100"/>
        <v>3.3827880830174156E-2</v>
      </c>
      <c r="K139" s="163">
        <v>12322</v>
      </c>
      <c r="L139" s="163">
        <v>0</v>
      </c>
      <c r="M139" s="163">
        <v>11765</v>
      </c>
      <c r="N139" s="163">
        <v>13615</v>
      </c>
      <c r="O139" s="163">
        <v>15783</v>
      </c>
      <c r="P139" s="163">
        <v>15869</v>
      </c>
      <c r="Q139" s="164">
        <f t="shared" ref="Q139:Q146" si="104">IFERROR(P139/O139-1,"-")</f>
        <v>5.4489007159601588E-3</v>
      </c>
      <c r="R139" s="164">
        <f t="shared" si="102"/>
        <v>1.883500469421158E-2</v>
      </c>
      <c r="S139" s="163">
        <v>15636</v>
      </c>
      <c r="T139" s="163">
        <v>16940</v>
      </c>
      <c r="U139" s="163">
        <v>19072</v>
      </c>
      <c r="V139" s="163">
        <v>21889</v>
      </c>
      <c r="W139" s="163">
        <v>22374</v>
      </c>
      <c r="X139" s="164">
        <f t="shared" ref="X139:X146" si="105">IFERROR(W139/V139-1,"-")</f>
        <v>2.2157247932751645E-2</v>
      </c>
      <c r="Y139" s="164">
        <f t="shared" ref="Y139:Y146" si="106">W139/W$8</f>
        <v>2.1621067930392028E-2</v>
      </c>
    </row>
    <row r="140" spans="1:25" s="56" customFormat="1" x14ac:dyDescent="0.25">
      <c r="B140" s="162" t="s">
        <v>113</v>
      </c>
      <c r="C140" s="163">
        <v>966</v>
      </c>
      <c r="D140" s="163">
        <v>0</v>
      </c>
      <c r="E140" s="163">
        <v>252</v>
      </c>
      <c r="F140" s="163">
        <v>658</v>
      </c>
      <c r="G140" s="163">
        <v>637</v>
      </c>
      <c r="H140" s="163">
        <v>616</v>
      </c>
      <c r="I140" s="164">
        <f t="shared" si="103"/>
        <v>-3.2967032967032961E-2</v>
      </c>
      <c r="J140" s="164">
        <f t="shared" si="100"/>
        <v>3.2033781078227947E-3</v>
      </c>
      <c r="K140" s="163">
        <v>1709</v>
      </c>
      <c r="L140" s="163">
        <v>0</v>
      </c>
      <c r="M140" s="163">
        <v>2549</v>
      </c>
      <c r="N140" s="163">
        <v>4170</v>
      </c>
      <c r="O140" s="163">
        <v>5456</v>
      </c>
      <c r="P140" s="163">
        <v>4474</v>
      </c>
      <c r="Q140" s="164">
        <f t="shared" si="104"/>
        <v>-0.17998533724340171</v>
      </c>
      <c r="R140" s="164">
        <f t="shared" si="102"/>
        <v>5.3102155776610128E-3</v>
      </c>
      <c r="S140" s="163">
        <v>2675</v>
      </c>
      <c r="T140" s="163">
        <v>2801</v>
      </c>
      <c r="U140" s="163">
        <v>4828</v>
      </c>
      <c r="V140" s="163">
        <v>6093</v>
      </c>
      <c r="W140" s="163">
        <v>5090</v>
      </c>
      <c r="X140" s="164">
        <f t="shared" si="105"/>
        <v>-0.16461513211882484</v>
      </c>
      <c r="Y140" s="164">
        <f t="shared" si="106"/>
        <v>4.9187108145926266E-3</v>
      </c>
    </row>
    <row r="141" spans="1:25" x14ac:dyDescent="0.25">
      <c r="A141" s="56"/>
      <c r="B141" s="162" t="s">
        <v>116</v>
      </c>
      <c r="C141" s="163">
        <v>87</v>
      </c>
      <c r="D141" s="163">
        <v>0</v>
      </c>
      <c r="E141" s="163">
        <v>1088</v>
      </c>
      <c r="F141" s="163">
        <v>714</v>
      </c>
      <c r="G141" s="163">
        <v>904</v>
      </c>
      <c r="H141" s="163">
        <v>1102</v>
      </c>
      <c r="I141" s="164">
        <f t="shared" si="103"/>
        <v>0.21902654867256643</v>
      </c>
      <c r="J141" s="164">
        <f t="shared" si="100"/>
        <v>5.7307186279557144E-3</v>
      </c>
      <c r="K141" s="163">
        <v>3010</v>
      </c>
      <c r="L141" s="163">
        <v>0</v>
      </c>
      <c r="M141" s="163">
        <v>4310</v>
      </c>
      <c r="N141" s="163">
        <v>4030</v>
      </c>
      <c r="O141" s="163">
        <v>4313</v>
      </c>
      <c r="P141" s="163">
        <v>3886</v>
      </c>
      <c r="Q141" s="164">
        <f t="shared" si="104"/>
        <v>-9.9003014143287715E-2</v>
      </c>
      <c r="R141" s="164">
        <f t="shared" si="102"/>
        <v>4.6123150949465121E-3</v>
      </c>
      <c r="S141" s="163">
        <v>3097</v>
      </c>
      <c r="T141" s="163">
        <v>5398</v>
      </c>
      <c r="U141" s="163">
        <v>4744</v>
      </c>
      <c r="V141" s="163">
        <v>5217</v>
      </c>
      <c r="W141" s="163">
        <v>4988</v>
      </c>
      <c r="X141" s="164">
        <f t="shared" si="105"/>
        <v>-4.3894958788575855E-2</v>
      </c>
      <c r="Y141" s="164">
        <f t="shared" si="106"/>
        <v>4.820143328720633E-3</v>
      </c>
    </row>
    <row r="142" spans="1:25" x14ac:dyDescent="0.25">
      <c r="A142" s="56"/>
      <c r="B142" s="162" t="s">
        <v>123</v>
      </c>
      <c r="C142" s="163">
        <v>94</v>
      </c>
      <c r="D142" s="163">
        <v>0</v>
      </c>
      <c r="E142" s="163">
        <v>1107</v>
      </c>
      <c r="F142" s="163">
        <v>778</v>
      </c>
      <c r="G142" s="163">
        <v>518</v>
      </c>
      <c r="H142" s="163">
        <v>509</v>
      </c>
      <c r="I142" s="164">
        <f t="shared" si="103"/>
        <v>-1.737451737451734E-2</v>
      </c>
      <c r="J142" s="164">
        <f t="shared" si="100"/>
        <v>2.6469471702626666E-3</v>
      </c>
      <c r="K142" s="163">
        <v>312</v>
      </c>
      <c r="L142" s="163">
        <v>0</v>
      </c>
      <c r="M142" s="163">
        <v>655</v>
      </c>
      <c r="N142" s="163">
        <v>931</v>
      </c>
      <c r="O142" s="163">
        <v>885</v>
      </c>
      <c r="P142" s="163">
        <v>812</v>
      </c>
      <c r="Q142" s="164">
        <f t="shared" si="104"/>
        <v>-8.2485875706214684E-2</v>
      </c>
      <c r="R142" s="164">
        <f t="shared" si="102"/>
        <v>9.6376733327240547E-4</v>
      </c>
      <c r="S142" s="163">
        <v>406</v>
      </c>
      <c r="T142" s="163">
        <v>1762</v>
      </c>
      <c r="U142" s="163">
        <v>1709</v>
      </c>
      <c r="V142" s="163">
        <v>1403</v>
      </c>
      <c r="W142" s="163">
        <v>1321</v>
      </c>
      <c r="X142" s="164">
        <f t="shared" si="105"/>
        <v>-5.8446186742694195E-2</v>
      </c>
      <c r="Y142" s="164">
        <f t="shared" si="106"/>
        <v>1.276545576832389E-3</v>
      </c>
    </row>
    <row r="143" spans="1:25" x14ac:dyDescent="0.25">
      <c r="A143" s="56"/>
      <c r="B143" s="162" t="s">
        <v>119</v>
      </c>
      <c r="C143" s="163">
        <v>52</v>
      </c>
      <c r="D143" s="163">
        <v>0</v>
      </c>
      <c r="E143" s="163">
        <v>73</v>
      </c>
      <c r="F143" s="163">
        <v>127</v>
      </c>
      <c r="G143" s="163">
        <v>190</v>
      </c>
      <c r="H143" s="163">
        <v>0</v>
      </c>
      <c r="I143" s="164">
        <f t="shared" si="103"/>
        <v>-1</v>
      </c>
      <c r="J143" s="164">
        <f t="shared" si="100"/>
        <v>0</v>
      </c>
      <c r="K143" s="163">
        <v>619</v>
      </c>
      <c r="L143" s="163">
        <v>0</v>
      </c>
      <c r="M143" s="163">
        <v>790</v>
      </c>
      <c r="N143" s="163">
        <v>775</v>
      </c>
      <c r="O143" s="163">
        <v>984</v>
      </c>
      <c r="P143" s="163">
        <v>807</v>
      </c>
      <c r="Q143" s="164">
        <f t="shared" si="104"/>
        <v>-0.17987804878048785</v>
      </c>
      <c r="R143" s="164">
        <f t="shared" si="102"/>
        <v>9.5783280535816659E-4</v>
      </c>
      <c r="S143" s="163">
        <v>671</v>
      </c>
      <c r="T143" s="163">
        <v>863</v>
      </c>
      <c r="U143" s="163">
        <v>902</v>
      </c>
      <c r="V143" s="163">
        <v>1174</v>
      </c>
      <c r="W143" s="163">
        <v>807</v>
      </c>
      <c r="X143" s="164">
        <f t="shared" si="105"/>
        <v>-0.31260647359454852</v>
      </c>
      <c r="Y143" s="164">
        <f t="shared" si="106"/>
        <v>7.7984275586959716E-4</v>
      </c>
    </row>
    <row r="144" spans="1:25" x14ac:dyDescent="0.25">
      <c r="A144" s="56"/>
      <c r="B144" s="162" t="s">
        <v>128</v>
      </c>
      <c r="C144" s="163">
        <v>142</v>
      </c>
      <c r="D144" s="163">
        <v>0</v>
      </c>
      <c r="E144" s="163">
        <v>68</v>
      </c>
      <c r="F144" s="163">
        <v>135</v>
      </c>
      <c r="G144" s="163">
        <v>0</v>
      </c>
      <c r="H144" s="163">
        <v>0</v>
      </c>
      <c r="I144" s="164" t="str">
        <f t="shared" si="103"/>
        <v>-</v>
      </c>
      <c r="J144" s="164">
        <f t="shared" si="100"/>
        <v>0</v>
      </c>
      <c r="K144" s="163">
        <v>1439</v>
      </c>
      <c r="L144" s="163">
        <v>0</v>
      </c>
      <c r="M144" s="163">
        <v>1169</v>
      </c>
      <c r="N144" s="163">
        <v>1622</v>
      </c>
      <c r="O144" s="163">
        <v>1579</v>
      </c>
      <c r="P144" s="163">
        <v>1672</v>
      </c>
      <c r="Q144" s="164">
        <f t="shared" si="104"/>
        <v>5.8898036732109027E-2</v>
      </c>
      <c r="R144" s="164">
        <f t="shared" si="102"/>
        <v>1.9845061345215051E-3</v>
      </c>
      <c r="S144" s="163">
        <v>1581</v>
      </c>
      <c r="T144" s="163">
        <v>1237</v>
      </c>
      <c r="U144" s="163">
        <v>1757</v>
      </c>
      <c r="V144" s="163">
        <v>1579</v>
      </c>
      <c r="W144" s="163">
        <v>1672</v>
      </c>
      <c r="X144" s="164">
        <f t="shared" si="105"/>
        <v>5.8898036732109027E-2</v>
      </c>
      <c r="Y144" s="164">
        <f t="shared" si="106"/>
        <v>1.6157336899801319E-3</v>
      </c>
    </row>
    <row r="145" spans="1:25" x14ac:dyDescent="0.25">
      <c r="A145" s="56"/>
      <c r="B145" s="162" t="s">
        <v>131</v>
      </c>
      <c r="C145" s="163">
        <v>815</v>
      </c>
      <c r="D145" s="163">
        <v>0</v>
      </c>
      <c r="E145" s="163">
        <v>32</v>
      </c>
      <c r="F145" s="163">
        <v>60</v>
      </c>
      <c r="G145" s="163">
        <v>51</v>
      </c>
      <c r="H145" s="163">
        <v>0</v>
      </c>
      <c r="I145" s="164">
        <f t="shared" si="103"/>
        <v>-1</v>
      </c>
      <c r="J145" s="164">
        <f t="shared" si="100"/>
        <v>0</v>
      </c>
      <c r="K145" s="163">
        <v>2462</v>
      </c>
      <c r="L145" s="163">
        <v>0</v>
      </c>
      <c r="M145" s="163">
        <v>546</v>
      </c>
      <c r="N145" s="163">
        <v>995</v>
      </c>
      <c r="O145" s="163">
        <v>1027</v>
      </c>
      <c r="P145" s="163">
        <v>737</v>
      </c>
      <c r="Q145" s="164">
        <f t="shared" si="104"/>
        <v>-0.28237585199610515</v>
      </c>
      <c r="R145" s="164">
        <f t="shared" si="102"/>
        <v>8.7474941455882127E-4</v>
      </c>
      <c r="S145" s="163">
        <v>3277</v>
      </c>
      <c r="T145" s="163">
        <v>578</v>
      </c>
      <c r="U145" s="163">
        <v>1055</v>
      </c>
      <c r="V145" s="163">
        <v>1078</v>
      </c>
      <c r="W145" s="163">
        <v>737</v>
      </c>
      <c r="X145" s="164">
        <f t="shared" si="105"/>
        <v>-0.31632653061224492</v>
      </c>
      <c r="Y145" s="164">
        <f t="shared" si="106"/>
        <v>7.1219840282018968E-4</v>
      </c>
    </row>
    <row r="146" spans="1:25" x14ac:dyDescent="0.25">
      <c r="A146" s="56"/>
      <c r="B146" s="167" t="s">
        <v>145</v>
      </c>
      <c r="C146" s="168">
        <f t="shared" ref="C146" si="107">C138-SUM(C139:C145)</f>
        <v>769</v>
      </c>
      <c r="D146" s="168">
        <f t="shared" ref="D146:H146" si="108">D138-SUM(D139:D145)</f>
        <v>0</v>
      </c>
      <c r="E146" s="168">
        <f t="shared" si="108"/>
        <v>2558</v>
      </c>
      <c r="F146" s="168">
        <f t="shared" si="108"/>
        <v>2025</v>
      </c>
      <c r="G146" s="168">
        <f t="shared" si="108"/>
        <v>2886</v>
      </c>
      <c r="H146" s="168">
        <f t="shared" si="108"/>
        <v>2798</v>
      </c>
      <c r="I146" s="169">
        <f t="shared" si="103"/>
        <v>-3.0492030492030531E-2</v>
      </c>
      <c r="J146" s="169">
        <f t="shared" si="100"/>
        <v>1.4550409002740553E-2</v>
      </c>
      <c r="K146" s="168">
        <f t="shared" ref="K146:P146" si="109">K138-SUM(K139:K145)</f>
        <v>9288</v>
      </c>
      <c r="L146" s="168">
        <f t="shared" si="109"/>
        <v>0</v>
      </c>
      <c r="M146" s="168">
        <f t="shared" si="109"/>
        <v>12501</v>
      </c>
      <c r="N146" s="168">
        <f t="shared" si="109"/>
        <v>15066</v>
      </c>
      <c r="O146" s="168">
        <f t="shared" si="109"/>
        <v>15534</v>
      </c>
      <c r="P146" s="168">
        <f t="shared" si="109"/>
        <v>15105</v>
      </c>
      <c r="Q146" s="169">
        <f t="shared" si="104"/>
        <v>-2.7616840478949412E-2</v>
      </c>
      <c r="R146" s="169">
        <f t="shared" si="102"/>
        <v>1.7928208828915868E-2</v>
      </c>
      <c r="S146" s="168">
        <f>S138-SUM(S139:S145)</f>
        <v>10057</v>
      </c>
      <c r="T146" s="168">
        <f>T138-SUM(T139:T145)</f>
        <v>15059</v>
      </c>
      <c r="U146" s="168">
        <f>U138-SUM(U139:U145)</f>
        <v>17091</v>
      </c>
      <c r="V146" s="168">
        <f>V138-SUM(V139:V145)</f>
        <v>18420</v>
      </c>
      <c r="W146" s="168">
        <f>W138-SUM(W139:W145)</f>
        <v>17903</v>
      </c>
      <c r="X146" s="169">
        <f t="shared" si="105"/>
        <v>-2.8067318132464658E-2</v>
      </c>
      <c r="Y146" s="169">
        <f t="shared" si="106"/>
        <v>1.7300526466336303E-2</v>
      </c>
    </row>
    <row r="147" spans="1:25" x14ac:dyDescent="0.25">
      <c r="A147" s="56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6"/>
      <c r="B148" s="155" t="s">
        <v>68</v>
      </c>
      <c r="C148" s="175">
        <f t="shared" ref="C148:H148" si="110">C149+C152</f>
        <v>5487</v>
      </c>
      <c r="D148" s="175">
        <f t="shared" si="110"/>
        <v>1720</v>
      </c>
      <c r="E148" s="175">
        <f t="shared" si="110"/>
        <v>7224</v>
      </c>
      <c r="F148" s="175">
        <f t="shared" si="110"/>
        <v>7642</v>
      </c>
      <c r="G148" s="175">
        <f t="shared" si="110"/>
        <v>8833</v>
      </c>
      <c r="H148" s="175">
        <f t="shared" si="110"/>
        <v>9345</v>
      </c>
      <c r="I148" s="176">
        <f>IFERROR(H148/G148-1,"-")</f>
        <v>5.7964451488735413E-2</v>
      </c>
      <c r="J148" s="176">
        <f t="shared" ref="J148:J160" si="111">H148/H$8</f>
        <v>4.8596701976629901E-2</v>
      </c>
      <c r="K148" s="175">
        <f t="shared" ref="K148:P148" si="112">K149+K152</f>
        <v>16907</v>
      </c>
      <c r="L148" s="175">
        <f t="shared" si="112"/>
        <v>6385</v>
      </c>
      <c r="M148" s="175">
        <f t="shared" si="112"/>
        <v>18634</v>
      </c>
      <c r="N148" s="175">
        <f t="shared" si="112"/>
        <v>20271</v>
      </c>
      <c r="O148" s="175">
        <f t="shared" si="112"/>
        <v>22238</v>
      </c>
      <c r="P148" s="175">
        <f t="shared" si="112"/>
        <v>19606</v>
      </c>
      <c r="Q148" s="176">
        <f>IFERROR(P148/O148-1,"-")</f>
        <v>-0.11835596726324304</v>
      </c>
      <c r="R148" s="176">
        <f t="shared" ref="R148:R160" si="113">P148/P$8</f>
        <v>2.327047085731377E-2</v>
      </c>
      <c r="S148" s="175">
        <f>S149+S152</f>
        <v>22394</v>
      </c>
      <c r="T148" s="175">
        <f>T149+T152</f>
        <v>25858</v>
      </c>
      <c r="U148" s="175">
        <f>U149+U152</f>
        <v>27913</v>
      </c>
      <c r="V148" s="175">
        <f>V149+V152</f>
        <v>31071</v>
      </c>
      <c r="W148" s="175">
        <f>W149+W152</f>
        <v>28951</v>
      </c>
      <c r="X148" s="176">
        <f>IFERROR(W148/V148-1,"-")</f>
        <v>-6.8230826172315018E-2</v>
      </c>
      <c r="Y148" s="176">
        <f>W148/W$8</f>
        <v>2.7976738073334208E-2</v>
      </c>
    </row>
    <row r="149" spans="1:25" x14ac:dyDescent="0.25">
      <c r="A149" s="56"/>
      <c r="B149" s="158" t="s">
        <v>97</v>
      </c>
      <c r="C149" s="159">
        <v>3443</v>
      </c>
      <c r="D149" s="159">
        <v>913</v>
      </c>
      <c r="E149" s="159">
        <v>3760</v>
      </c>
      <c r="F149" s="159">
        <v>4236</v>
      </c>
      <c r="G149" s="159">
        <v>3480</v>
      </c>
      <c r="H149" s="159">
        <v>3437</v>
      </c>
      <c r="I149" s="160">
        <f>IFERROR(H149/G149-1,"-")</f>
        <v>-1.235632183908042E-2</v>
      </c>
      <c r="J149" s="160">
        <f t="shared" si="111"/>
        <v>1.7873393760693093E-2</v>
      </c>
      <c r="K149" s="159">
        <v>4415</v>
      </c>
      <c r="L149" s="159">
        <v>4482</v>
      </c>
      <c r="M149" s="159">
        <v>8425</v>
      </c>
      <c r="N149" s="159">
        <v>7784</v>
      </c>
      <c r="O149" s="159">
        <v>8289</v>
      </c>
      <c r="P149" s="159">
        <v>6291</v>
      </c>
      <c r="Q149" s="160">
        <f>IFERROR(P149/O149-1,"-")</f>
        <v>-0.24104234527687296</v>
      </c>
      <c r="R149" s="160">
        <f t="shared" si="113"/>
        <v>7.4668230216954476E-3</v>
      </c>
      <c r="S149" s="159">
        <v>7858</v>
      </c>
      <c r="T149" s="159">
        <v>12185</v>
      </c>
      <c r="U149" s="159">
        <v>12020</v>
      </c>
      <c r="V149" s="159">
        <v>11769</v>
      </c>
      <c r="W149" s="159">
        <v>9728</v>
      </c>
      <c r="X149" s="160">
        <f>IFERROR(W149/V149-1,"-")</f>
        <v>-0.17342170107910615</v>
      </c>
      <c r="Y149" s="160">
        <f>W149/W$8</f>
        <v>9.4006323780662215E-3</v>
      </c>
    </row>
    <row r="150" spans="1:25" x14ac:dyDescent="0.25">
      <c r="A150" s="56"/>
      <c r="B150" s="162" t="s">
        <v>103</v>
      </c>
      <c r="C150" s="163">
        <v>545</v>
      </c>
      <c r="D150" s="163">
        <v>706</v>
      </c>
      <c r="E150" s="163">
        <v>940</v>
      </c>
      <c r="F150" s="163">
        <v>1072</v>
      </c>
      <c r="G150" s="163">
        <v>964</v>
      </c>
      <c r="H150" s="163">
        <v>1143</v>
      </c>
      <c r="I150" s="164">
        <f>IFERROR(H150/G150-1,"-")</f>
        <v>0.18568464730290457</v>
      </c>
      <c r="J150" s="164">
        <f t="shared" si="111"/>
        <v>5.943930482534829E-3</v>
      </c>
      <c r="K150" s="163">
        <v>3315</v>
      </c>
      <c r="L150" s="163">
        <v>4176</v>
      </c>
      <c r="M150" s="163">
        <v>7785</v>
      </c>
      <c r="N150" s="163">
        <v>7276</v>
      </c>
      <c r="O150" s="163">
        <v>8025</v>
      </c>
      <c r="P150" s="163">
        <v>5536</v>
      </c>
      <c r="Q150" s="164">
        <f>IFERROR(P150/O150-1,"-")</f>
        <v>-0.31015576323987537</v>
      </c>
      <c r="R150" s="164">
        <f t="shared" si="113"/>
        <v>6.5707093066453654E-3</v>
      </c>
      <c r="S150" s="163">
        <v>3860</v>
      </c>
      <c r="T150" s="163">
        <v>8725</v>
      </c>
      <c r="U150" s="163">
        <v>8348</v>
      </c>
      <c r="V150" s="163">
        <v>8989</v>
      </c>
      <c r="W150" s="163">
        <v>6679</v>
      </c>
      <c r="X150" s="164">
        <f>IFERROR(W150/V150-1,"-")</f>
        <v>-0.25698075425520084</v>
      </c>
      <c r="Y150" s="164">
        <f>W150/W$8</f>
        <v>6.454237628814175E-3</v>
      </c>
    </row>
    <row r="151" spans="1:25" x14ac:dyDescent="0.25">
      <c r="A151" s="56"/>
      <c r="B151" s="162" t="s">
        <v>100</v>
      </c>
      <c r="C151" s="163">
        <v>2898</v>
      </c>
      <c r="D151" s="163">
        <v>207</v>
      </c>
      <c r="E151" s="163">
        <v>2820</v>
      </c>
      <c r="F151" s="163">
        <v>3164</v>
      </c>
      <c r="G151" s="163">
        <v>2516</v>
      </c>
      <c r="H151" s="163">
        <v>2294</v>
      </c>
      <c r="I151" s="164">
        <f>IFERROR(H151/G151-1,"-")</f>
        <v>-8.8235294117647078E-2</v>
      </c>
      <c r="J151" s="164">
        <f t="shared" si="111"/>
        <v>1.1929463278158265E-2</v>
      </c>
      <c r="K151" s="163">
        <v>1100</v>
      </c>
      <c r="L151" s="163">
        <v>306</v>
      </c>
      <c r="M151" s="163">
        <v>640</v>
      </c>
      <c r="N151" s="163">
        <v>508</v>
      </c>
      <c r="O151" s="163">
        <v>264</v>
      </c>
      <c r="P151" s="163">
        <v>755</v>
      </c>
      <c r="Q151" s="164">
        <f>IFERROR(P151/O151-1,"-")</f>
        <v>1.8598484848484849</v>
      </c>
      <c r="R151" s="164">
        <f t="shared" si="113"/>
        <v>8.9611371505008146E-4</v>
      </c>
      <c r="S151" s="163">
        <v>3998</v>
      </c>
      <c r="T151" s="163">
        <v>3460</v>
      </c>
      <c r="U151" s="163">
        <v>3672</v>
      </c>
      <c r="V151" s="163">
        <v>2780</v>
      </c>
      <c r="W151" s="163">
        <v>3049</v>
      </c>
      <c r="X151" s="164">
        <f>IFERROR(W151/V151-1,"-")</f>
        <v>9.676258992805753E-2</v>
      </c>
      <c r="Y151" s="164">
        <f>W151/W$8</f>
        <v>2.9463947492520469E-3</v>
      </c>
    </row>
    <row r="152" spans="1:25" x14ac:dyDescent="0.25">
      <c r="A152" s="56"/>
      <c r="B152" s="158" t="s">
        <v>107</v>
      </c>
      <c r="C152" s="159">
        <v>2044</v>
      </c>
      <c r="D152" s="159">
        <v>807</v>
      </c>
      <c r="E152" s="159">
        <v>3464</v>
      </c>
      <c r="F152" s="159">
        <v>3406</v>
      </c>
      <c r="G152" s="159">
        <v>5353</v>
      </c>
      <c r="H152" s="159">
        <v>5908</v>
      </c>
      <c r="I152" s="160">
        <f>IFERROR(H152/G152-1,"-")</f>
        <v>0.10368017933868856</v>
      </c>
      <c r="J152" s="160">
        <f t="shared" si="111"/>
        <v>3.0723308215936804E-2</v>
      </c>
      <c r="K152" s="159">
        <v>12492</v>
      </c>
      <c r="L152" s="159">
        <v>1903</v>
      </c>
      <c r="M152" s="159">
        <v>10209</v>
      </c>
      <c r="N152" s="159">
        <v>12487</v>
      </c>
      <c r="O152" s="159">
        <v>13949</v>
      </c>
      <c r="P152" s="159">
        <v>13315</v>
      </c>
      <c r="Q152" s="160">
        <f>IFERROR(P152/O152-1,"-")</f>
        <v>-4.5451286830597182E-2</v>
      </c>
      <c r="R152" s="160">
        <f t="shared" si="113"/>
        <v>1.5803647835618325E-2</v>
      </c>
      <c r="S152" s="159">
        <v>14536</v>
      </c>
      <c r="T152" s="159">
        <v>13673</v>
      </c>
      <c r="U152" s="159">
        <v>15893</v>
      </c>
      <c r="V152" s="159">
        <v>19302</v>
      </c>
      <c r="W152" s="159">
        <v>19223</v>
      </c>
      <c r="X152" s="160">
        <f>IFERROR(W152/V152-1,"-")</f>
        <v>-4.0928401201948406E-3</v>
      </c>
      <c r="Y152" s="160">
        <f>W152/W$8</f>
        <v>1.8576105695267988E-2</v>
      </c>
    </row>
    <row r="153" spans="1:25" s="56" customFormat="1" x14ac:dyDescent="0.25">
      <c r="B153" s="162" t="s">
        <v>110</v>
      </c>
      <c r="C153" s="163">
        <v>267</v>
      </c>
      <c r="D153" s="163">
        <v>33</v>
      </c>
      <c r="E153" s="163">
        <v>375</v>
      </c>
      <c r="F153" s="163">
        <v>294</v>
      </c>
      <c r="G153" s="163">
        <v>498</v>
      </c>
      <c r="H153" s="163">
        <v>495</v>
      </c>
      <c r="I153" s="164">
        <f t="shared" ref="I153:I160" si="114">IFERROR(H153/G153-1,"-")</f>
        <v>-6.0240963855421326E-3</v>
      </c>
      <c r="J153" s="164">
        <f t="shared" si="111"/>
        <v>2.5741431223576029E-3</v>
      </c>
      <c r="K153" s="163">
        <v>4639</v>
      </c>
      <c r="L153" s="163">
        <v>61</v>
      </c>
      <c r="M153" s="163">
        <v>4443</v>
      </c>
      <c r="N153" s="163">
        <v>4956</v>
      </c>
      <c r="O153" s="163">
        <v>5629</v>
      </c>
      <c r="P153" s="163">
        <v>4255</v>
      </c>
      <c r="Q153" s="164">
        <f t="shared" ref="Q153:Q160" si="115">IFERROR(P153/O153-1,"-")</f>
        <v>-0.24409308935867824</v>
      </c>
      <c r="R153" s="164">
        <f t="shared" si="113"/>
        <v>5.0502832550173467E-3</v>
      </c>
      <c r="S153" s="163">
        <v>4906</v>
      </c>
      <c r="T153" s="163">
        <v>4818</v>
      </c>
      <c r="U153" s="163">
        <v>5250</v>
      </c>
      <c r="V153" s="163">
        <v>6127</v>
      </c>
      <c r="W153" s="163">
        <v>4750</v>
      </c>
      <c r="X153" s="164">
        <f t="shared" ref="X153:X160" si="116">IFERROR(W153/V153-1,"-")</f>
        <v>-0.22474294108046355</v>
      </c>
      <c r="Y153" s="164">
        <f t="shared" ref="Y153:Y160" si="117">W153/W$8</f>
        <v>4.5901525283526473E-3</v>
      </c>
    </row>
    <row r="154" spans="1:25" s="56" customFormat="1" x14ac:dyDescent="0.25">
      <c r="B154" s="162" t="s">
        <v>113</v>
      </c>
      <c r="C154" s="163">
        <v>395</v>
      </c>
      <c r="D154" s="163">
        <v>144</v>
      </c>
      <c r="E154" s="163">
        <v>714</v>
      </c>
      <c r="F154" s="163">
        <v>829</v>
      </c>
      <c r="G154" s="163">
        <v>1206</v>
      </c>
      <c r="H154" s="163">
        <v>1168</v>
      </c>
      <c r="I154" s="164">
        <f t="shared" si="114"/>
        <v>-3.1509121061359835E-2</v>
      </c>
      <c r="J154" s="164">
        <f t="shared" si="111"/>
        <v>6.0739377109367285E-3</v>
      </c>
      <c r="K154" s="163">
        <v>3440</v>
      </c>
      <c r="L154" s="163">
        <v>447</v>
      </c>
      <c r="M154" s="163">
        <v>2306</v>
      </c>
      <c r="N154" s="163">
        <v>2497</v>
      </c>
      <c r="O154" s="163">
        <v>2430</v>
      </c>
      <c r="P154" s="163">
        <v>2282</v>
      </c>
      <c r="Q154" s="164">
        <f t="shared" si="115"/>
        <v>-6.0905349794238672E-2</v>
      </c>
      <c r="R154" s="164">
        <f t="shared" si="113"/>
        <v>2.7085185400586567E-3</v>
      </c>
      <c r="S154" s="163">
        <v>3835</v>
      </c>
      <c r="T154" s="163">
        <v>3020</v>
      </c>
      <c r="U154" s="163">
        <v>3326</v>
      </c>
      <c r="V154" s="163">
        <v>3636</v>
      </c>
      <c r="W154" s="163">
        <v>3450</v>
      </c>
      <c r="X154" s="164">
        <f t="shared" si="116"/>
        <v>-5.1155115511551164E-2</v>
      </c>
      <c r="Y154" s="164">
        <f t="shared" si="117"/>
        <v>3.3339002574350809E-3</v>
      </c>
    </row>
    <row r="155" spans="1:25" x14ac:dyDescent="0.25">
      <c r="A155" s="56"/>
      <c r="B155" s="162" t="s">
        <v>116</v>
      </c>
      <c r="C155" s="163">
        <v>268</v>
      </c>
      <c r="D155" s="163">
        <v>199</v>
      </c>
      <c r="E155" s="163">
        <v>579</v>
      </c>
      <c r="F155" s="163">
        <v>586</v>
      </c>
      <c r="G155" s="163">
        <v>780</v>
      </c>
      <c r="H155" s="163">
        <v>1007</v>
      </c>
      <c r="I155" s="164">
        <f t="shared" si="114"/>
        <v>0.2910256410256411</v>
      </c>
      <c r="J155" s="164">
        <f t="shared" si="111"/>
        <v>5.2366911600284973E-3</v>
      </c>
      <c r="K155" s="163">
        <v>1433</v>
      </c>
      <c r="L155" s="163">
        <v>490</v>
      </c>
      <c r="M155" s="163">
        <v>928</v>
      </c>
      <c r="N155" s="163">
        <v>1536</v>
      </c>
      <c r="O155" s="163">
        <v>1953</v>
      </c>
      <c r="P155" s="163">
        <v>3061</v>
      </c>
      <c r="Q155" s="164">
        <f t="shared" si="115"/>
        <v>0.5673323092677931</v>
      </c>
      <c r="R155" s="164">
        <f t="shared" si="113"/>
        <v>3.6331179890970854E-3</v>
      </c>
      <c r="S155" s="163">
        <v>1701</v>
      </c>
      <c r="T155" s="163">
        <v>1507</v>
      </c>
      <c r="U155" s="163">
        <v>2122</v>
      </c>
      <c r="V155" s="163">
        <v>2733</v>
      </c>
      <c r="W155" s="163">
        <v>4068</v>
      </c>
      <c r="X155" s="164">
        <f t="shared" si="116"/>
        <v>0.48847420417124043</v>
      </c>
      <c r="Y155" s="164">
        <f t="shared" si="117"/>
        <v>3.9311032600712779E-3</v>
      </c>
    </row>
    <row r="156" spans="1:25" x14ac:dyDescent="0.25">
      <c r="A156" s="56"/>
      <c r="B156" s="162" t="s">
        <v>123</v>
      </c>
      <c r="C156" s="163">
        <v>189</v>
      </c>
      <c r="D156" s="163">
        <v>34</v>
      </c>
      <c r="E156" s="163">
        <v>203</v>
      </c>
      <c r="F156" s="163">
        <v>243</v>
      </c>
      <c r="G156" s="163">
        <v>339</v>
      </c>
      <c r="H156" s="163">
        <v>424</v>
      </c>
      <c r="I156" s="164">
        <f t="shared" si="114"/>
        <v>0.25073746312684375</v>
      </c>
      <c r="J156" s="164">
        <f t="shared" si="111"/>
        <v>2.2049225936962096E-3</v>
      </c>
      <c r="K156" s="163">
        <v>306</v>
      </c>
      <c r="L156" s="163">
        <v>55</v>
      </c>
      <c r="M156" s="163">
        <v>241</v>
      </c>
      <c r="N156" s="163">
        <v>298</v>
      </c>
      <c r="O156" s="163">
        <v>410</v>
      </c>
      <c r="P156" s="163">
        <v>394</v>
      </c>
      <c r="Q156" s="164">
        <f t="shared" si="115"/>
        <v>-3.9024390243902474E-2</v>
      </c>
      <c r="R156" s="164">
        <f t="shared" si="113"/>
        <v>4.6764079964202926E-4</v>
      </c>
      <c r="S156" s="163">
        <v>495</v>
      </c>
      <c r="T156" s="163">
        <v>444</v>
      </c>
      <c r="U156" s="163">
        <v>541</v>
      </c>
      <c r="V156" s="163">
        <v>749</v>
      </c>
      <c r="W156" s="163">
        <v>818</v>
      </c>
      <c r="X156" s="164">
        <f t="shared" si="116"/>
        <v>9.2122830440587444E-2</v>
      </c>
      <c r="Y156" s="164">
        <f t="shared" si="117"/>
        <v>7.9047258277736116E-4</v>
      </c>
    </row>
    <row r="157" spans="1:25" x14ac:dyDescent="0.25">
      <c r="A157" s="56"/>
      <c r="B157" s="162" t="s">
        <v>119</v>
      </c>
      <c r="C157" s="163">
        <v>114</v>
      </c>
      <c r="D157" s="163">
        <v>58</v>
      </c>
      <c r="E157" s="163">
        <v>142</v>
      </c>
      <c r="F157" s="163">
        <v>180</v>
      </c>
      <c r="G157" s="163">
        <v>257</v>
      </c>
      <c r="H157" s="163">
        <v>295</v>
      </c>
      <c r="I157" s="164">
        <f t="shared" si="114"/>
        <v>0.14785992217898825</v>
      </c>
      <c r="J157" s="164">
        <f t="shared" si="111"/>
        <v>1.53408529514241E-3</v>
      </c>
      <c r="K157" s="163">
        <v>393</v>
      </c>
      <c r="L157" s="163">
        <v>42</v>
      </c>
      <c r="M157" s="163">
        <v>433</v>
      </c>
      <c r="N157" s="163">
        <v>554</v>
      </c>
      <c r="O157" s="163">
        <v>584</v>
      </c>
      <c r="P157" s="163">
        <v>520</v>
      </c>
      <c r="Q157" s="164">
        <f t="shared" si="115"/>
        <v>-0.1095890410958904</v>
      </c>
      <c r="R157" s="164">
        <f t="shared" si="113"/>
        <v>6.1719090308085087E-4</v>
      </c>
      <c r="S157" s="163">
        <v>507</v>
      </c>
      <c r="T157" s="163">
        <v>575</v>
      </c>
      <c r="U157" s="163">
        <v>734</v>
      </c>
      <c r="V157" s="163">
        <v>841</v>
      </c>
      <c r="W157" s="163">
        <v>815</v>
      </c>
      <c r="X157" s="164">
        <f t="shared" si="116"/>
        <v>-3.0915576694411362E-2</v>
      </c>
      <c r="Y157" s="164">
        <f t="shared" si="117"/>
        <v>7.8757353907524372E-4</v>
      </c>
    </row>
    <row r="158" spans="1:25" x14ac:dyDescent="0.25">
      <c r="A158" s="56"/>
      <c r="B158" s="162" t="s">
        <v>128</v>
      </c>
      <c r="C158" s="163">
        <v>42</v>
      </c>
      <c r="D158" s="163">
        <v>13</v>
      </c>
      <c r="E158" s="163">
        <v>59</v>
      </c>
      <c r="F158" s="163">
        <v>55</v>
      </c>
      <c r="G158" s="163">
        <v>51</v>
      </c>
      <c r="H158" s="163">
        <v>43</v>
      </c>
      <c r="I158" s="164">
        <f t="shared" si="114"/>
        <v>-0.15686274509803921</v>
      </c>
      <c r="J158" s="164">
        <f t="shared" si="111"/>
        <v>2.2361243285126653E-4</v>
      </c>
      <c r="K158" s="163">
        <v>167</v>
      </c>
      <c r="L158" s="163">
        <v>3</v>
      </c>
      <c r="M158" s="163">
        <v>145</v>
      </c>
      <c r="N158" s="163">
        <v>154</v>
      </c>
      <c r="O158" s="163">
        <v>186</v>
      </c>
      <c r="P158" s="163">
        <v>123</v>
      </c>
      <c r="Q158" s="164">
        <f t="shared" si="115"/>
        <v>-0.33870967741935487</v>
      </c>
      <c r="R158" s="164">
        <f t="shared" si="113"/>
        <v>1.4598938669027817E-4</v>
      </c>
      <c r="S158" s="163">
        <v>209</v>
      </c>
      <c r="T158" s="163">
        <v>204</v>
      </c>
      <c r="U158" s="163">
        <v>209</v>
      </c>
      <c r="V158" s="163">
        <v>237</v>
      </c>
      <c r="W158" s="163">
        <v>166</v>
      </c>
      <c r="X158" s="164">
        <f t="shared" si="116"/>
        <v>-0.29957805907172996</v>
      </c>
      <c r="Y158" s="164">
        <f t="shared" si="117"/>
        <v>1.6041375151716622E-4</v>
      </c>
    </row>
    <row r="159" spans="1:25" x14ac:dyDescent="0.25">
      <c r="A159" s="56"/>
      <c r="B159" s="162" t="s">
        <v>131</v>
      </c>
      <c r="C159" s="163">
        <v>56</v>
      </c>
      <c r="D159" s="163">
        <v>15</v>
      </c>
      <c r="E159" s="163">
        <v>37</v>
      </c>
      <c r="F159" s="163">
        <v>36</v>
      </c>
      <c r="G159" s="163">
        <v>40</v>
      </c>
      <c r="H159" s="163">
        <v>44</v>
      </c>
      <c r="I159" s="164">
        <f t="shared" si="114"/>
        <v>0.10000000000000009</v>
      </c>
      <c r="J159" s="164">
        <f t="shared" si="111"/>
        <v>2.288127219873425E-4</v>
      </c>
      <c r="K159" s="163">
        <v>221</v>
      </c>
      <c r="L159" s="163">
        <v>11</v>
      </c>
      <c r="M159" s="163">
        <v>287</v>
      </c>
      <c r="N159" s="163">
        <v>407</v>
      </c>
      <c r="O159" s="163">
        <v>318</v>
      </c>
      <c r="P159" s="163">
        <v>182</v>
      </c>
      <c r="Q159" s="164">
        <f t="shared" si="115"/>
        <v>-0.42767295597484278</v>
      </c>
      <c r="R159" s="164">
        <f t="shared" si="113"/>
        <v>2.1601681607829779E-4</v>
      </c>
      <c r="S159" s="163">
        <v>277</v>
      </c>
      <c r="T159" s="163">
        <v>324</v>
      </c>
      <c r="U159" s="163">
        <v>443</v>
      </c>
      <c r="V159" s="163">
        <v>358</v>
      </c>
      <c r="W159" s="163">
        <v>226</v>
      </c>
      <c r="X159" s="164">
        <f t="shared" si="116"/>
        <v>-0.36871508379888274</v>
      </c>
      <c r="Y159" s="164">
        <f t="shared" si="117"/>
        <v>2.1839462555951544E-4</v>
      </c>
    </row>
    <row r="160" spans="1:25" x14ac:dyDescent="0.25">
      <c r="A160" s="56"/>
      <c r="B160" s="167" t="s">
        <v>145</v>
      </c>
      <c r="C160" s="168">
        <f t="shared" ref="C160" si="118">C152-SUM(C153:C159)</f>
        <v>713</v>
      </c>
      <c r="D160" s="168">
        <f t="shared" ref="D160:H160" si="119">D152-SUM(D153:D159)</f>
        <v>311</v>
      </c>
      <c r="E160" s="168">
        <f t="shared" si="119"/>
        <v>1355</v>
      </c>
      <c r="F160" s="168">
        <f t="shared" si="119"/>
        <v>1183</v>
      </c>
      <c r="G160" s="168">
        <f t="shared" si="119"/>
        <v>2182</v>
      </c>
      <c r="H160" s="168">
        <f t="shared" si="119"/>
        <v>2432</v>
      </c>
      <c r="I160" s="169">
        <f t="shared" si="114"/>
        <v>0.11457378551787345</v>
      </c>
      <c r="J160" s="169">
        <f t="shared" si="111"/>
        <v>1.2647103178936749E-2</v>
      </c>
      <c r="K160" s="168">
        <f t="shared" ref="K160:P160" si="120">K152-SUM(K153:K159)</f>
        <v>1893</v>
      </c>
      <c r="L160" s="168">
        <f t="shared" si="120"/>
        <v>794</v>
      </c>
      <c r="M160" s="168">
        <f t="shared" si="120"/>
        <v>1426</v>
      </c>
      <c r="N160" s="168">
        <f t="shared" si="120"/>
        <v>2085</v>
      </c>
      <c r="O160" s="168">
        <f t="shared" si="120"/>
        <v>2439</v>
      </c>
      <c r="P160" s="168">
        <f t="shared" si="120"/>
        <v>2498</v>
      </c>
      <c r="Q160" s="169">
        <f t="shared" si="115"/>
        <v>2.4190241902418919E-2</v>
      </c>
      <c r="R160" s="169">
        <f t="shared" si="113"/>
        <v>2.9648901459537794E-3</v>
      </c>
      <c r="S160" s="168">
        <f>S152-SUM(S153:S159)</f>
        <v>2606</v>
      </c>
      <c r="T160" s="168">
        <f>T152-SUM(T153:T159)</f>
        <v>2781</v>
      </c>
      <c r="U160" s="168">
        <f>U152-SUM(U153:U159)</f>
        <v>3268</v>
      </c>
      <c r="V160" s="168">
        <f>V152-SUM(V153:V159)</f>
        <v>4621</v>
      </c>
      <c r="W160" s="168">
        <f>W152-SUM(W153:W159)</f>
        <v>4930</v>
      </c>
      <c r="X160" s="169">
        <f t="shared" si="116"/>
        <v>6.6868643150833185E-2</v>
      </c>
      <c r="Y160" s="169">
        <f t="shared" si="117"/>
        <v>4.764095150479695E-3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EF4B2-B6EA-4115-98D1-715445BB6B2C}">
  <sheetPr>
    <tabColor theme="7" tint="0.79998168889431442"/>
    <pageSetUpPr fitToPage="1"/>
  </sheetPr>
  <dimension ref="A1:Z164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68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96</v>
      </c>
      <c r="B10" s="158" t="s">
        <v>97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103</v>
      </c>
      <c r="B11" s="162" t="s">
        <v>103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100</v>
      </c>
      <c r="B12" s="162" t="s">
        <v>100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146</v>
      </c>
      <c r="B13" s="158" t="s">
        <v>107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110</v>
      </c>
      <c r="B14" s="162" t="s">
        <v>110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113</v>
      </c>
      <c r="B15" s="162" t="s">
        <v>113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116</v>
      </c>
      <c r="B16" s="162" t="s">
        <v>116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123</v>
      </c>
      <c r="B17" s="162" t="s">
        <v>123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119</v>
      </c>
      <c r="B18" s="162" t="s">
        <v>119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128</v>
      </c>
      <c r="B19" s="162" t="s">
        <v>128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131</v>
      </c>
      <c r="B20" s="162" t="s">
        <v>131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145</v>
      </c>
      <c r="B21" s="167" t="s">
        <v>145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68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96</v>
      </c>
      <c r="B24" s="158" t="s">
        <v>97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103</v>
      </c>
      <c r="B25" s="162" t="s">
        <v>103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100</v>
      </c>
      <c r="B26" s="162" t="s">
        <v>100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146</v>
      </c>
      <c r="B27" s="158" t="s">
        <v>107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110</v>
      </c>
      <c r="B28" s="162" t="s">
        <v>110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113</v>
      </c>
      <c r="B29" s="162" t="s">
        <v>113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116</v>
      </c>
      <c r="B30" s="162" t="s">
        <v>116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123</v>
      </c>
      <c r="B31" s="162" t="s">
        <v>123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119</v>
      </c>
      <c r="B32" s="162" t="s">
        <v>119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128</v>
      </c>
      <c r="B33" s="162" t="s">
        <v>128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131</v>
      </c>
      <c r="B34" s="162" t="s">
        <v>131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145</v>
      </c>
      <c r="B35" s="167" t="s">
        <v>145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68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96</v>
      </c>
      <c r="B38" s="158" t="s">
        <v>97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103</v>
      </c>
      <c r="B39" s="162" t="s">
        <v>103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100</v>
      </c>
      <c r="B40" s="162" t="s">
        <v>100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146</v>
      </c>
      <c r="B41" s="158" t="s">
        <v>107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110</v>
      </c>
      <c r="B42" s="162" t="s">
        <v>110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113</v>
      </c>
      <c r="B43" s="162" t="s">
        <v>113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116</v>
      </c>
      <c r="B44" s="162" t="s">
        <v>116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123</v>
      </c>
      <c r="B45" s="162" t="s">
        <v>123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119</v>
      </c>
      <c r="B46" s="162" t="s">
        <v>119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128</v>
      </c>
      <c r="B47" s="162" t="s">
        <v>128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131</v>
      </c>
      <c r="B48" s="162" t="s">
        <v>131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145</v>
      </c>
      <c r="B49" s="167" t="s">
        <v>145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68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96</v>
      </c>
      <c r="B52" s="158" t="s">
        <v>97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146</v>
      </c>
      <c r="B55" s="158" t="s">
        <v>107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145</v>
      </c>
      <c r="B63" s="167" t="s">
        <v>145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68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96</v>
      </c>
      <c r="B66" s="158" t="s">
        <v>97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103</v>
      </c>
      <c r="B67" s="162" t="s">
        <v>103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100</v>
      </c>
      <c r="B68" s="162" t="s">
        <v>100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146</v>
      </c>
      <c r="B69" s="158" t="s">
        <v>107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110</v>
      </c>
      <c r="B70" s="162" t="s">
        <v>110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113</v>
      </c>
      <c r="B71" s="162" t="s">
        <v>113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116</v>
      </c>
      <c r="B72" s="162" t="s">
        <v>116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123</v>
      </c>
      <c r="B73" s="162" t="s">
        <v>123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128</v>
      </c>
      <c r="B75" s="162" t="s">
        <v>128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131</v>
      </c>
      <c r="B76" s="162" t="s">
        <v>131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145</v>
      </c>
      <c r="B77" s="167" t="s">
        <v>145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68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96</v>
      </c>
      <c r="B80" s="158" t="s">
        <v>97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103</v>
      </c>
      <c r="B81" s="162" t="s">
        <v>103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100</v>
      </c>
      <c r="B82" s="162" t="s">
        <v>100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146</v>
      </c>
      <c r="B83" s="158" t="s">
        <v>107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110</v>
      </c>
      <c r="B84" s="162" t="s">
        <v>110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113</v>
      </c>
      <c r="B85" s="162" t="s">
        <v>113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116</v>
      </c>
      <c r="B86" s="162" t="s">
        <v>116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123</v>
      </c>
      <c r="B87" s="162" t="s">
        <v>123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119</v>
      </c>
      <c r="B88" s="162" t="s">
        <v>119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128</v>
      </c>
      <c r="B89" s="162" t="s">
        <v>128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131</v>
      </c>
      <c r="B90" s="162" t="s">
        <v>131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145</v>
      </c>
      <c r="B91" s="167" t="s">
        <v>145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68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96</v>
      </c>
      <c r="B94" s="158" t="s">
        <v>97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103</v>
      </c>
      <c r="B95" s="162" t="s">
        <v>103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100</v>
      </c>
      <c r="B96" s="162" t="s">
        <v>100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146</v>
      </c>
      <c r="B97" s="158" t="s">
        <v>107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110</v>
      </c>
      <c r="B98" s="162" t="s">
        <v>110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113</v>
      </c>
      <c r="B99" s="162" t="s">
        <v>113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116</v>
      </c>
      <c r="B100" s="162" t="s">
        <v>116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123</v>
      </c>
      <c r="B101" s="162" t="s">
        <v>123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119</v>
      </c>
      <c r="B102" s="162" t="s">
        <v>119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128</v>
      </c>
      <c r="B103" s="162" t="s">
        <v>128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131</v>
      </c>
      <c r="B104" s="162" t="s">
        <v>131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145</v>
      </c>
      <c r="B105" s="167" t="s">
        <v>145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68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96</v>
      </c>
      <c r="B108" s="158" t="s">
        <v>97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146</v>
      </c>
      <c r="B111" s="158" t="s">
        <v>107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145</v>
      </c>
      <c r="B119" s="167" t="s">
        <v>145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68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96</v>
      </c>
      <c r="B122" s="158" t="s">
        <v>97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103</v>
      </c>
      <c r="B123" s="162" t="s">
        <v>103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100</v>
      </c>
      <c r="B124" s="162" t="s">
        <v>100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146</v>
      </c>
      <c r="B125" s="158" t="s">
        <v>107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110</v>
      </c>
      <c r="B126" s="162" t="s">
        <v>110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113</v>
      </c>
      <c r="B127" s="162" t="s">
        <v>113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116</v>
      </c>
      <c r="B128" s="162" t="s">
        <v>116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123</v>
      </c>
      <c r="B129" s="162" t="s">
        <v>123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119</v>
      </c>
      <c r="B130" s="162" t="s">
        <v>119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128</v>
      </c>
      <c r="B131" s="162" t="s">
        <v>128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131</v>
      </c>
      <c r="B132" s="162" t="s">
        <v>131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145</v>
      </c>
      <c r="B133" s="167" t="s">
        <v>145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68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96</v>
      </c>
      <c r="B136" s="158" t="s">
        <v>97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103</v>
      </c>
      <c r="B137" s="162" t="s">
        <v>103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146</v>
      </c>
      <c r="B139" s="158" t="s">
        <v>107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110</v>
      </c>
      <c r="B140" s="162" t="s">
        <v>110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113</v>
      </c>
      <c r="B141" s="162" t="s">
        <v>113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116</v>
      </c>
      <c r="B142" s="162" t="s">
        <v>116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123</v>
      </c>
      <c r="B143" s="162" t="s">
        <v>123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119</v>
      </c>
      <c r="B144" s="162" t="s">
        <v>119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128</v>
      </c>
      <c r="B145" s="162" t="s">
        <v>128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131</v>
      </c>
      <c r="B146" s="162" t="s">
        <v>131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145</v>
      </c>
      <c r="B147" s="167" t="s">
        <v>145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68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96</v>
      </c>
      <c r="B150" s="158" t="s">
        <v>97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103</v>
      </c>
      <c r="B151" s="162" t="s">
        <v>103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100</v>
      </c>
      <c r="B152" s="162" t="s">
        <v>100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146</v>
      </c>
      <c r="B153" s="158" t="s">
        <v>107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110</v>
      </c>
      <c r="B154" s="162" t="s">
        <v>110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113</v>
      </c>
      <c r="B155" s="162" t="s">
        <v>113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116</v>
      </c>
      <c r="B156" s="162" t="s">
        <v>116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123</v>
      </c>
      <c r="B157" s="162" t="s">
        <v>123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119</v>
      </c>
      <c r="B158" s="162" t="s">
        <v>119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128</v>
      </c>
      <c r="B159" s="162" t="s">
        <v>128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131</v>
      </c>
      <c r="B160" s="162" t="s">
        <v>131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145</v>
      </c>
      <c r="B161" s="167" t="s">
        <v>145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46C5A-1C0D-41DB-A6CB-50F0C3F3B004}">
  <sheetPr>
    <tabColor theme="8" tint="0.59999389629810485"/>
  </sheetPr>
  <dimension ref="A4:L76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2" t="s">
        <v>223</v>
      </c>
      <c r="C4" s="272"/>
      <c r="D4" s="272"/>
      <c r="E4" s="272"/>
      <c r="F4" s="272"/>
      <c r="G4" s="272"/>
      <c r="H4" s="272"/>
      <c r="I4" s="272"/>
      <c r="J4" s="272"/>
      <c r="K4" s="27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2" x14ac:dyDescent="0.25">
      <c r="B7" s="273" t="s">
        <v>52</v>
      </c>
      <c r="C7" s="276" t="s">
        <v>8</v>
      </c>
      <c r="D7" s="15" t="s">
        <v>30</v>
      </c>
      <c r="E7" s="16">
        <v>5413</v>
      </c>
      <c r="F7" s="16">
        <v>22231</v>
      </c>
      <c r="G7" s="16">
        <v>21689</v>
      </c>
      <c r="H7" s="16">
        <v>27356</v>
      </c>
      <c r="I7" s="16">
        <v>24054</v>
      </c>
      <c r="J7" s="17">
        <f>I7/H7-1</f>
        <v>-0.12070478140078955</v>
      </c>
      <c r="K7" s="16">
        <f>I7-H7</f>
        <v>-3302</v>
      </c>
      <c r="L7" s="18">
        <f>I7/$I$7</f>
        <v>1</v>
      </c>
    </row>
    <row r="8" spans="2:12" x14ac:dyDescent="0.25">
      <c r="B8" s="274"/>
      <c r="C8" s="277"/>
      <c r="D8" s="19" t="s">
        <v>31</v>
      </c>
      <c r="E8" s="20">
        <v>4438</v>
      </c>
      <c r="F8" s="20">
        <v>17761</v>
      </c>
      <c r="G8" s="20">
        <v>17386</v>
      </c>
      <c r="H8" s="20">
        <v>22158</v>
      </c>
      <c r="I8" s="20">
        <v>19601</v>
      </c>
      <c r="J8" s="21">
        <f t="shared" ref="J8:J20" si="0">I8/H8-1</f>
        <v>-0.11539850166982579</v>
      </c>
      <c r="K8" s="20">
        <f t="shared" ref="K8:K17" si="1">I8-H8</f>
        <v>-2557</v>
      </c>
      <c r="L8" s="22">
        <f>I8/$I$7</f>
        <v>0.81487486488733685</v>
      </c>
    </row>
    <row r="9" spans="2:12" x14ac:dyDescent="0.25">
      <c r="B9" s="274"/>
      <c r="C9" s="278"/>
      <c r="D9" s="23" t="s">
        <v>32</v>
      </c>
      <c r="E9" s="24">
        <v>975</v>
      </c>
      <c r="F9" s="24">
        <v>4470</v>
      </c>
      <c r="G9" s="24">
        <v>4303</v>
      </c>
      <c r="H9" s="24">
        <v>5198</v>
      </c>
      <c r="I9" s="24">
        <v>4453</v>
      </c>
      <c r="J9" s="25">
        <f>IFERROR(I9/H9-1,"-")</f>
        <v>-0.14332435552135436</v>
      </c>
      <c r="K9" s="24">
        <f>IFERROR(I9-H9,"-")</f>
        <v>-745</v>
      </c>
      <c r="L9" s="25">
        <f>IFERROR(I9/$I$7,"-")</f>
        <v>0.18512513511266318</v>
      </c>
    </row>
    <row r="10" spans="2:12" x14ac:dyDescent="0.25">
      <c r="B10" s="274"/>
      <c r="C10" s="279" t="s">
        <v>33</v>
      </c>
      <c r="D10" s="26" t="s">
        <v>30</v>
      </c>
      <c r="E10" s="27">
        <v>5926</v>
      </c>
      <c r="F10" s="27">
        <v>26538</v>
      </c>
      <c r="G10" s="27">
        <v>26479</v>
      </c>
      <c r="H10" s="27">
        <v>32023</v>
      </c>
      <c r="I10" s="27">
        <v>28645</v>
      </c>
      <c r="J10" s="28">
        <f t="shared" si="0"/>
        <v>-0.10548668144770945</v>
      </c>
      <c r="K10" s="27">
        <f t="shared" si="1"/>
        <v>-3378</v>
      </c>
      <c r="L10" s="18">
        <f>I10/$I$10</f>
        <v>1</v>
      </c>
    </row>
    <row r="11" spans="2:12" x14ac:dyDescent="0.25">
      <c r="B11" s="274"/>
      <c r="C11" s="280"/>
      <c r="D11" s="4" t="s">
        <v>31</v>
      </c>
      <c r="E11" s="29">
        <v>4838</v>
      </c>
      <c r="F11" s="29">
        <v>21317</v>
      </c>
      <c r="G11" s="29">
        <v>21297</v>
      </c>
      <c r="H11" s="29">
        <v>26114</v>
      </c>
      <c r="I11" s="29">
        <v>23281</v>
      </c>
      <c r="J11" s="30">
        <f t="shared" si="0"/>
        <v>-0.10848586964846441</v>
      </c>
      <c r="K11" s="29">
        <f t="shared" si="1"/>
        <v>-2833</v>
      </c>
      <c r="L11" s="31">
        <f>I11/$I$10</f>
        <v>0.812742188863676</v>
      </c>
    </row>
    <row r="12" spans="2:12" x14ac:dyDescent="0.25">
      <c r="B12" s="274"/>
      <c r="C12" s="281"/>
      <c r="D12" s="32" t="s">
        <v>32</v>
      </c>
      <c r="E12" s="33">
        <v>1088</v>
      </c>
      <c r="F12" s="33">
        <v>5221</v>
      </c>
      <c r="G12" s="33">
        <v>5182</v>
      </c>
      <c r="H12" s="33">
        <v>5909</v>
      </c>
      <c r="I12" s="33">
        <v>5364</v>
      </c>
      <c r="J12" s="34">
        <f>IFERROR(I12/H12-1,"-")</f>
        <v>-9.2232188187510555E-2</v>
      </c>
      <c r="K12" s="33">
        <f>IFERROR(I12-H12,"-")</f>
        <v>-545</v>
      </c>
      <c r="L12" s="34">
        <f>IFERROR(I12/$I$10,"-")</f>
        <v>0.18725781113632398</v>
      </c>
    </row>
    <row r="13" spans="2:12" x14ac:dyDescent="0.25">
      <c r="B13" s="274"/>
      <c r="C13" s="276" t="s">
        <v>21</v>
      </c>
      <c r="D13" s="15" t="s">
        <v>30</v>
      </c>
      <c r="E13" s="16">
        <v>22143</v>
      </c>
      <c r="F13" s="16">
        <v>148905</v>
      </c>
      <c r="G13" s="16">
        <v>146134</v>
      </c>
      <c r="H13" s="16">
        <v>176870</v>
      </c>
      <c r="I13" s="16">
        <v>166403</v>
      </c>
      <c r="J13" s="17">
        <f t="shared" si="0"/>
        <v>-5.9179058065245704E-2</v>
      </c>
      <c r="K13" s="16">
        <f t="shared" si="1"/>
        <v>-10467</v>
      </c>
      <c r="L13" s="18">
        <f>I13/$I$13</f>
        <v>1</v>
      </c>
    </row>
    <row r="14" spans="2:12" x14ac:dyDescent="0.25">
      <c r="B14" s="274"/>
      <c r="C14" s="277"/>
      <c r="D14" s="19" t="s">
        <v>31</v>
      </c>
      <c r="E14" s="20">
        <v>17426</v>
      </c>
      <c r="F14" s="20">
        <v>121331</v>
      </c>
      <c r="G14" s="20">
        <v>117104</v>
      </c>
      <c r="H14" s="20">
        <v>145867</v>
      </c>
      <c r="I14" s="20">
        <v>134131</v>
      </c>
      <c r="J14" s="21">
        <f t="shared" si="0"/>
        <v>-8.0456854531868016E-2</v>
      </c>
      <c r="K14" s="20">
        <f t="shared" si="1"/>
        <v>-11736</v>
      </c>
      <c r="L14" s="22">
        <f>I14/$I$13</f>
        <v>0.80606118880068267</v>
      </c>
    </row>
    <row r="15" spans="2:12" x14ac:dyDescent="0.25">
      <c r="B15" s="274"/>
      <c r="C15" s="278"/>
      <c r="D15" s="23" t="s">
        <v>32</v>
      </c>
      <c r="E15" s="24">
        <v>4717</v>
      </c>
      <c r="F15" s="24">
        <v>27574</v>
      </c>
      <c r="G15" s="24">
        <v>29030</v>
      </c>
      <c r="H15" s="24">
        <v>31003</v>
      </c>
      <c r="I15" s="24">
        <v>32272</v>
      </c>
      <c r="J15" s="25">
        <f>IFERROR(I15/H15-1,"-")</f>
        <v>4.0931522755862426E-2</v>
      </c>
      <c r="K15" s="24">
        <f>IFERROR(I15-H15,"-")</f>
        <v>1269</v>
      </c>
      <c r="L15" s="25">
        <f>IFERROR(I15/$I$13,"-")</f>
        <v>0.19393881119931733</v>
      </c>
    </row>
    <row r="16" spans="2:12" x14ac:dyDescent="0.25">
      <c r="B16" s="274"/>
      <c r="C16" s="279" t="s">
        <v>22</v>
      </c>
      <c r="D16" s="26" t="s">
        <v>30</v>
      </c>
      <c r="E16" s="35">
        <v>4.0907075558839834</v>
      </c>
      <c r="F16" s="35">
        <v>6.6980792586928164</v>
      </c>
      <c r="G16" s="35">
        <v>6.7377011388261332</v>
      </c>
      <c r="H16" s="35">
        <v>6.4654920309986839</v>
      </c>
      <c r="I16" s="35">
        <v>6.9178930739170204</v>
      </c>
      <c r="J16" s="36">
        <f t="shared" si="0"/>
        <v>6.997163413848595E-2</v>
      </c>
      <c r="K16" s="37">
        <f t="shared" si="1"/>
        <v>0.45240104291833649</v>
      </c>
      <c r="L16" s="38"/>
    </row>
    <row r="17" spans="2:12" x14ac:dyDescent="0.25">
      <c r="B17" s="274"/>
      <c r="C17" s="280"/>
      <c r="D17" s="4" t="s">
        <v>31</v>
      </c>
      <c r="E17" s="39">
        <f>E14/E8</f>
        <v>3.9265434880576837</v>
      </c>
      <c r="F17" s="39">
        <f t="shared" ref="F17:I17" si="2">F14/F8</f>
        <v>6.8313158042902993</v>
      </c>
      <c r="G17" s="39">
        <f t="shared" si="2"/>
        <v>6.7355343379730819</v>
      </c>
      <c r="H17" s="39">
        <f t="shared" si="2"/>
        <v>6.5830399855582638</v>
      </c>
      <c r="I17" s="39">
        <f t="shared" si="2"/>
        <v>6.8430692311616754</v>
      </c>
      <c r="J17" s="40">
        <f t="shared" si="0"/>
        <v>3.9499873337220937E-2</v>
      </c>
      <c r="K17" s="41">
        <f t="shared" si="1"/>
        <v>0.26002924560341167</v>
      </c>
      <c r="L17" s="42"/>
    </row>
    <row r="18" spans="2:12" x14ac:dyDescent="0.25">
      <c r="B18" s="274"/>
      <c r="C18" s="281"/>
      <c r="D18" s="32" t="s">
        <v>32</v>
      </c>
      <c r="E18" s="43">
        <f>IFERROR(E15/E9,"-")</f>
        <v>4.8379487179487182</v>
      </c>
      <c r="F18" s="43">
        <f t="shared" ref="F18:I18" si="3">IFERROR(F15/F9,"-")</f>
        <v>6.1686800894854583</v>
      </c>
      <c r="G18" s="43">
        <f t="shared" si="3"/>
        <v>6.7464559609574719</v>
      </c>
      <c r="H18" s="43">
        <f t="shared" si="3"/>
        <v>5.9644093882262412</v>
      </c>
      <c r="I18" s="43">
        <f t="shared" si="3"/>
        <v>7.2472490455872443</v>
      </c>
      <c r="J18" s="34">
        <f>IFERROR(I18/H18-1,"-")</f>
        <v>0.2150824287637485</v>
      </c>
      <c r="K18" s="33">
        <f>IFERROR(I18-H18,"-")</f>
        <v>1.282839657361003</v>
      </c>
      <c r="L18" s="34"/>
    </row>
    <row r="19" spans="2:12" x14ac:dyDescent="0.25">
      <c r="B19" s="274"/>
      <c r="C19" s="282" t="s">
        <v>34</v>
      </c>
      <c r="D19" s="15" t="s">
        <v>30</v>
      </c>
      <c r="E19" s="18">
        <v>0.25269999999999998</v>
      </c>
      <c r="F19" s="18">
        <v>0.74909999999999999</v>
      </c>
      <c r="G19" s="18">
        <v>0.73480000000000001</v>
      </c>
      <c r="H19" s="18">
        <v>0.88939999999999997</v>
      </c>
      <c r="I19" s="18">
        <v>0.82620000000000005</v>
      </c>
      <c r="J19" s="17">
        <f t="shared" si="0"/>
        <v>-7.1059140993928405E-2</v>
      </c>
      <c r="K19" s="44">
        <f>(I19-H19)*100</f>
        <v>-6.3199999999999923</v>
      </c>
      <c r="L19" s="18"/>
    </row>
    <row r="20" spans="2:12" x14ac:dyDescent="0.25">
      <c r="B20" s="274"/>
      <c r="C20" s="283"/>
      <c r="D20" s="19" t="s">
        <v>31</v>
      </c>
      <c r="E20" s="22">
        <v>0.41789999999999999</v>
      </c>
      <c r="F20" s="22">
        <v>0.8236</v>
      </c>
      <c r="G20" s="22">
        <v>0.7944</v>
      </c>
      <c r="H20" s="22">
        <v>0.98959999999999992</v>
      </c>
      <c r="I20" s="22">
        <v>0.90989999999999993</v>
      </c>
      <c r="J20" s="21">
        <f t="shared" si="0"/>
        <v>-8.0537590945836679E-2</v>
      </c>
      <c r="K20" s="45">
        <f>(I20-H20)*100</f>
        <v>-7.9699999999999989</v>
      </c>
      <c r="L20" s="22"/>
    </row>
    <row r="21" spans="2:12" x14ac:dyDescent="0.25">
      <c r="B21" s="274"/>
      <c r="C21" s="284"/>
      <c r="D21" s="23" t="s">
        <v>32</v>
      </c>
      <c r="E21" s="25">
        <v>0.1027</v>
      </c>
      <c r="F21" s="25">
        <v>0.53579999999999994</v>
      </c>
      <c r="G21" s="25">
        <v>0.56409999999999993</v>
      </c>
      <c r="H21" s="25">
        <v>0.60250000000000004</v>
      </c>
      <c r="I21" s="25">
        <v>0.59760000000000002</v>
      </c>
      <c r="J21" s="25">
        <f>IFERROR(I21/H21-1,"-")</f>
        <v>-8.1327800829875674E-3</v>
      </c>
      <c r="K21" s="24">
        <f>IFERROR(I21-H21,"-")</f>
        <v>-4.9000000000000155E-3</v>
      </c>
      <c r="L21" s="46"/>
    </row>
    <row r="22" spans="2:12" x14ac:dyDescent="0.25">
      <c r="B22" s="274"/>
      <c r="C22" s="285" t="s">
        <v>35</v>
      </c>
      <c r="D22" s="26" t="s">
        <v>30</v>
      </c>
      <c r="E22" s="27">
        <v>2827</v>
      </c>
      <c r="F22" s="27">
        <v>6412</v>
      </c>
      <c r="G22" s="27">
        <v>6415</v>
      </c>
      <c r="H22" s="27">
        <v>6415</v>
      </c>
      <c r="I22" s="27">
        <v>6497</v>
      </c>
      <c r="J22" s="36">
        <f>I22/H22-1</f>
        <v>1.278254091971931E-2</v>
      </c>
      <c r="K22" s="27">
        <f>I22-H22</f>
        <v>82</v>
      </c>
      <c r="L22" s="38">
        <f>I22/$I$22</f>
        <v>1</v>
      </c>
    </row>
    <row r="23" spans="2:12" x14ac:dyDescent="0.25">
      <c r="B23" s="274"/>
      <c r="C23" s="286"/>
      <c r="D23" s="4" t="s">
        <v>31</v>
      </c>
      <c r="E23" s="29">
        <v>1345</v>
      </c>
      <c r="F23" s="29">
        <v>4752</v>
      </c>
      <c r="G23" s="29">
        <v>4755</v>
      </c>
      <c r="H23" s="29">
        <v>4755</v>
      </c>
      <c r="I23" s="29">
        <v>4755</v>
      </c>
      <c r="J23" s="40">
        <f>I23/H23-1</f>
        <v>0</v>
      </c>
      <c r="K23" s="29">
        <f>I23-H23</f>
        <v>0</v>
      </c>
      <c r="L23" s="42">
        <f>I23/$I$22</f>
        <v>0.73187625057718952</v>
      </c>
    </row>
    <row r="24" spans="2:12" x14ac:dyDescent="0.25">
      <c r="B24" s="275"/>
      <c r="C24" s="287"/>
      <c r="D24" s="32" t="s">
        <v>32</v>
      </c>
      <c r="E24" s="33">
        <v>1482</v>
      </c>
      <c r="F24" s="33">
        <v>1660</v>
      </c>
      <c r="G24" s="33">
        <v>1660</v>
      </c>
      <c r="H24" s="33">
        <v>1660</v>
      </c>
      <c r="I24" s="33">
        <v>1742</v>
      </c>
      <c r="J24" s="34">
        <f>IFERROR(I24/H24-1,"-")</f>
        <v>4.9397590361445864E-2</v>
      </c>
      <c r="K24" s="33">
        <f>IFERROR(I24-H24,"-")</f>
        <v>82</v>
      </c>
      <c r="L24" s="34">
        <f>IFERROR(I24/$I$22,"-")</f>
        <v>0.26812374942281053</v>
      </c>
    </row>
    <row r="25" spans="2:12" ht="7.5" customHeight="1" x14ac:dyDescent="0.25"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47"/>
    </row>
    <row r="26" spans="2:12" ht="24.75" customHeight="1" x14ac:dyDescent="0.25">
      <c r="B26" s="270" t="s">
        <v>36</v>
      </c>
      <c r="C26" s="271"/>
      <c r="D26" s="271"/>
      <c r="E26" s="271"/>
      <c r="F26" s="271"/>
      <c r="G26" s="271"/>
      <c r="H26" s="271"/>
      <c r="I26" s="271"/>
      <c r="J26" s="271"/>
      <c r="K26" s="271"/>
    </row>
    <row r="29" spans="2:12" ht="21.75" customHeight="1" thickBot="1" x14ac:dyDescent="0.3">
      <c r="B29" s="272" t="s">
        <v>223</v>
      </c>
      <c r="C29" s="272"/>
      <c r="D29" s="272"/>
      <c r="E29" s="272"/>
      <c r="F29" s="272"/>
      <c r="G29" s="272"/>
      <c r="H29" s="272"/>
      <c r="I29" s="272"/>
      <c r="J29" s="272"/>
      <c r="K29" s="272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marzo 2025</v>
      </c>
    </row>
    <row r="32" spans="2:12" ht="15" customHeight="1" x14ac:dyDescent="0.25">
      <c r="B32" s="273" t="s">
        <v>52</v>
      </c>
      <c r="C32" s="276" t="s">
        <v>8</v>
      </c>
      <c r="D32" s="15" t="s">
        <v>30</v>
      </c>
      <c r="E32" s="49">
        <v>16771</v>
      </c>
      <c r="F32" s="49">
        <v>59495</v>
      </c>
      <c r="G32" s="49">
        <v>67265</v>
      </c>
      <c r="H32" s="49">
        <v>73927</v>
      </c>
      <c r="I32" s="49">
        <v>69867</v>
      </c>
      <c r="J32" s="17">
        <f>I32/H32-1</f>
        <v>-5.4919041757409359E-2</v>
      </c>
      <c r="K32" s="16">
        <f>I32-H32</f>
        <v>-4060</v>
      </c>
      <c r="L32" s="18">
        <f>I32/$I$32</f>
        <v>1</v>
      </c>
    </row>
    <row r="33" spans="1:12" x14ac:dyDescent="0.25">
      <c r="B33" s="274"/>
      <c r="C33" s="277"/>
      <c r="D33" s="19" t="s">
        <v>31</v>
      </c>
      <c r="E33" s="50">
        <v>14792</v>
      </c>
      <c r="F33" s="50">
        <v>47670</v>
      </c>
      <c r="G33" s="50">
        <v>54764</v>
      </c>
      <c r="H33" s="50">
        <v>60588</v>
      </c>
      <c r="I33" s="50">
        <v>56793</v>
      </c>
      <c r="J33" s="21">
        <f t="shared" ref="J33:J45" si="4">I33/H33-1</f>
        <v>-6.2636165577342084E-2</v>
      </c>
      <c r="K33" s="20">
        <f t="shared" ref="K33:K42" si="5">I33-H33</f>
        <v>-3795</v>
      </c>
      <c r="L33" s="22">
        <f>I33/$I$32</f>
        <v>0.81287303018592472</v>
      </c>
    </row>
    <row r="34" spans="1:12" x14ac:dyDescent="0.25">
      <c r="B34" s="274"/>
      <c r="C34" s="278"/>
      <c r="D34" s="23" t="s">
        <v>32</v>
      </c>
      <c r="E34" s="24">
        <v>1979</v>
      </c>
      <c r="F34" s="24">
        <v>11825</v>
      </c>
      <c r="G34" s="24">
        <v>12501</v>
      </c>
      <c r="H34" s="24">
        <v>13339</v>
      </c>
      <c r="I34" s="24">
        <v>13074</v>
      </c>
      <c r="J34" s="25">
        <f>IFERROR(I34/H34-1,"-")</f>
        <v>-1.9866556713396766E-2</v>
      </c>
      <c r="K34" s="24">
        <f>IFERROR(I34-H34,"-")</f>
        <v>-265</v>
      </c>
      <c r="L34" s="25">
        <f>IFERROR(I34/I32,"-")</f>
        <v>0.18712696981407531</v>
      </c>
    </row>
    <row r="35" spans="1:12" x14ac:dyDescent="0.25">
      <c r="B35" s="274"/>
      <c r="C35" s="279" t="s">
        <v>33</v>
      </c>
      <c r="D35" s="26" t="s">
        <v>30</v>
      </c>
      <c r="E35" s="51">
        <v>18747</v>
      </c>
      <c r="F35" s="51">
        <v>71327</v>
      </c>
      <c r="G35" s="51">
        <v>81676</v>
      </c>
      <c r="H35" s="51">
        <v>88443</v>
      </c>
      <c r="I35" s="51">
        <v>84505</v>
      </c>
      <c r="J35" s="28">
        <f t="shared" si="4"/>
        <v>-4.4525852809153887E-2</v>
      </c>
      <c r="K35" s="27">
        <f t="shared" si="5"/>
        <v>-3938</v>
      </c>
      <c r="L35" s="18">
        <f>I35/$I$35</f>
        <v>1</v>
      </c>
    </row>
    <row r="36" spans="1:12" x14ac:dyDescent="0.25">
      <c r="B36" s="274"/>
      <c r="C36" s="280"/>
      <c r="D36" s="4" t="s">
        <v>31</v>
      </c>
      <c r="E36" s="52">
        <v>16396</v>
      </c>
      <c r="F36" s="52">
        <v>57233</v>
      </c>
      <c r="G36" s="52">
        <v>66471</v>
      </c>
      <c r="H36" s="52">
        <v>72620</v>
      </c>
      <c r="I36" s="52">
        <v>68640</v>
      </c>
      <c r="J36" s="30">
        <f t="shared" si="4"/>
        <v>-5.4805838611952651E-2</v>
      </c>
      <c r="K36" s="29">
        <f t="shared" si="5"/>
        <v>-3980</v>
      </c>
      <c r="L36" s="31">
        <f>I36/$I$35</f>
        <v>0.81225962960771547</v>
      </c>
    </row>
    <row r="37" spans="1:12" x14ac:dyDescent="0.25">
      <c r="B37" s="274"/>
      <c r="C37" s="281"/>
      <c r="D37" s="32" t="s">
        <v>32</v>
      </c>
      <c r="E37" s="33">
        <v>2351</v>
      </c>
      <c r="F37" s="33">
        <v>14094</v>
      </c>
      <c r="G37" s="33">
        <v>15205</v>
      </c>
      <c r="H37" s="33">
        <v>15823</v>
      </c>
      <c r="I37" s="33">
        <v>15865</v>
      </c>
      <c r="J37" s="34">
        <f>IFERROR(I37/H37-1,"-")</f>
        <v>2.6543639006508801E-3</v>
      </c>
      <c r="K37" s="33">
        <f>IFERROR(I37-H37,"-")</f>
        <v>42</v>
      </c>
      <c r="L37" s="34">
        <f>IFERROR(I37/I35,"-")</f>
        <v>0.18774037039228447</v>
      </c>
    </row>
    <row r="38" spans="1:12" x14ac:dyDescent="0.25">
      <c r="B38" s="274"/>
      <c r="C38" s="276" t="s">
        <v>21</v>
      </c>
      <c r="D38" s="15" t="s">
        <v>30</v>
      </c>
      <c r="E38" s="49">
        <v>67123</v>
      </c>
      <c r="F38" s="49">
        <v>405065</v>
      </c>
      <c r="G38" s="49">
        <v>466428</v>
      </c>
      <c r="H38" s="49">
        <v>517037</v>
      </c>
      <c r="I38" s="49">
        <v>504513</v>
      </c>
      <c r="J38" s="17">
        <f t="shared" si="4"/>
        <v>-2.4222637838297811E-2</v>
      </c>
      <c r="K38" s="16">
        <f t="shared" si="5"/>
        <v>-12524</v>
      </c>
      <c r="L38" s="18">
        <f>I38/$I$38</f>
        <v>1</v>
      </c>
    </row>
    <row r="39" spans="1:12" x14ac:dyDescent="0.25">
      <c r="B39" s="274"/>
      <c r="C39" s="277"/>
      <c r="D39" s="19" t="s">
        <v>31</v>
      </c>
      <c r="E39" s="50">
        <v>56272</v>
      </c>
      <c r="F39" s="50">
        <v>326635</v>
      </c>
      <c r="G39" s="50">
        <v>379741</v>
      </c>
      <c r="H39" s="50">
        <v>430092</v>
      </c>
      <c r="I39" s="50">
        <v>409701</v>
      </c>
      <c r="J39" s="21">
        <f t="shared" si="4"/>
        <v>-4.7410786529393678E-2</v>
      </c>
      <c r="K39" s="20">
        <f t="shared" si="5"/>
        <v>-20391</v>
      </c>
      <c r="L39" s="22">
        <f>I39/$I$38</f>
        <v>0.81207223599788314</v>
      </c>
    </row>
    <row r="40" spans="1:12" x14ac:dyDescent="0.25">
      <c r="B40" s="274"/>
      <c r="C40" s="278"/>
      <c r="D40" s="23" t="s">
        <v>32</v>
      </c>
      <c r="E40" s="24">
        <v>10851</v>
      </c>
      <c r="F40" s="24">
        <v>78430</v>
      </c>
      <c r="G40" s="24">
        <v>86687</v>
      </c>
      <c r="H40" s="24">
        <v>86945</v>
      </c>
      <c r="I40" s="24">
        <v>94812</v>
      </c>
      <c r="J40" s="25">
        <f>IFERROR(I40/H40-1,"-")</f>
        <v>9.0482488929783278E-2</v>
      </c>
      <c r="K40" s="24">
        <f>IFERROR(I40-H40,"-")</f>
        <v>7867</v>
      </c>
      <c r="L40" s="25">
        <f>IFERROR(I40/I38,"-")</f>
        <v>0.18792776400211689</v>
      </c>
    </row>
    <row r="41" spans="1:12" x14ac:dyDescent="0.25">
      <c r="B41" s="274"/>
      <c r="C41" s="279" t="s">
        <v>22</v>
      </c>
      <c r="D41" s="26" t="s">
        <v>30</v>
      </c>
      <c r="E41" s="53">
        <v>4.0023254427285195</v>
      </c>
      <c r="F41" s="53">
        <v>6.8083872594335659</v>
      </c>
      <c r="G41" s="53">
        <v>6.9341856834906714</v>
      </c>
      <c r="H41" s="53">
        <v>6.9938858603757765</v>
      </c>
      <c r="I41" s="53">
        <v>7.2210485636996005</v>
      </c>
      <c r="J41" s="36">
        <f t="shared" si="4"/>
        <v>3.2480184529579681E-2</v>
      </c>
      <c r="K41" s="37">
        <f t="shared" si="5"/>
        <v>0.22716270332382393</v>
      </c>
      <c r="L41" s="38"/>
    </row>
    <row r="42" spans="1:12" x14ac:dyDescent="0.25">
      <c r="B42" s="274"/>
      <c r="C42" s="280"/>
      <c r="D42" s="4" t="s">
        <v>31</v>
      </c>
      <c r="E42" s="54">
        <f t="shared" ref="E42:I42" si="6">E39/E33</f>
        <v>3.8042184964845864</v>
      </c>
      <c r="F42" s="54">
        <f t="shared" si="6"/>
        <v>6.8520033564086429</v>
      </c>
      <c r="G42" s="54">
        <f t="shared" si="6"/>
        <v>6.9341355635088746</v>
      </c>
      <c r="H42" s="54">
        <f t="shared" si="6"/>
        <v>7.0986333927510401</v>
      </c>
      <c r="I42" s="54">
        <f t="shared" si="6"/>
        <v>7.2139348159104113</v>
      </c>
      <c r="J42" s="40">
        <f t="shared" si="4"/>
        <v>1.624276347009479E-2</v>
      </c>
      <c r="K42" s="41">
        <f t="shared" si="5"/>
        <v>0.1153014231593712</v>
      </c>
      <c r="L42" s="42"/>
    </row>
    <row r="43" spans="1:12" x14ac:dyDescent="0.25">
      <c r="B43" s="274"/>
      <c r="C43" s="281"/>
      <c r="D43" s="32" t="s">
        <v>32</v>
      </c>
      <c r="E43" s="43">
        <f>IFERROR(E40/E34,"-")</f>
        <v>5.4830722587165237</v>
      </c>
      <c r="F43" s="43">
        <f t="shared" ref="F43:I43" si="7">IFERROR(F40/F34,"-")</f>
        <v>6.6325581395348836</v>
      </c>
      <c r="G43" s="43">
        <f t="shared" si="7"/>
        <v>6.9344052475801936</v>
      </c>
      <c r="H43" s="43">
        <f t="shared" si="7"/>
        <v>6.5181048054576802</v>
      </c>
      <c r="I43" s="43">
        <f t="shared" si="7"/>
        <v>7.2519504359798068</v>
      </c>
      <c r="J43" s="34">
        <f>IFERROR(I43/H43-1,"-")</f>
        <v>0.11258573656374304</v>
      </c>
      <c r="K43" s="33">
        <f>IFERROR(I43-H43,"-")</f>
        <v>0.73384563052212659</v>
      </c>
      <c r="L43" s="55"/>
    </row>
    <row r="44" spans="1:12" x14ac:dyDescent="0.25">
      <c r="A44" s="56"/>
      <c r="B44" s="274"/>
      <c r="C44" s="282" t="s">
        <v>34</v>
      </c>
      <c r="D44" s="15" t="s">
        <v>30</v>
      </c>
      <c r="E44" s="57">
        <v>0.23513895067977764</v>
      </c>
      <c r="F44" s="57">
        <v>0.70192174395231166</v>
      </c>
      <c r="G44" s="57">
        <v>0.80787737074564825</v>
      </c>
      <c r="H44" s="57">
        <v>0.88569372949731484</v>
      </c>
      <c r="I44" s="57">
        <v>0.86281360627982151</v>
      </c>
      <c r="J44" s="57">
        <f t="shared" si="4"/>
        <v>-2.5832996729557078E-2</v>
      </c>
      <c r="K44" s="44">
        <f>(I44-H44)*100</f>
        <v>-2.2880123217493331</v>
      </c>
      <c r="L44" s="18"/>
    </row>
    <row r="45" spans="1:12" x14ac:dyDescent="0.25">
      <c r="B45" s="274"/>
      <c r="C45" s="283"/>
      <c r="D45" s="19" t="s">
        <v>31</v>
      </c>
      <c r="E45" s="58">
        <v>0.37001334814999903</v>
      </c>
      <c r="F45" s="58">
        <v>0.76373690609801725</v>
      </c>
      <c r="G45" s="58">
        <v>0.88734898936791684</v>
      </c>
      <c r="H45" s="58">
        <v>0.99396124380351514</v>
      </c>
      <c r="I45" s="58">
        <v>0.95735716789344549</v>
      </c>
      <c r="J45" s="58">
        <f t="shared" si="4"/>
        <v>-3.6826461935275945E-2</v>
      </c>
      <c r="K45" s="45">
        <f>(I45-H45)*100</f>
        <v>-3.6604075910069644</v>
      </c>
      <c r="L45" s="22"/>
    </row>
    <row r="46" spans="1:12" x14ac:dyDescent="0.25">
      <c r="B46" s="274"/>
      <c r="C46" s="284"/>
      <c r="D46" s="23" t="s">
        <v>32</v>
      </c>
      <c r="E46" s="59">
        <v>8.1354026090868198E-2</v>
      </c>
      <c r="F46" s="59">
        <v>0.5249665327978581</v>
      </c>
      <c r="G46" s="59">
        <v>0.58023427041499331</v>
      </c>
      <c r="H46" s="59">
        <v>0.57556600026479543</v>
      </c>
      <c r="I46" s="59">
        <v>0.60474550325296594</v>
      </c>
      <c r="J46" s="25">
        <f>IFERROR(I46/H46-1,"-")</f>
        <v>5.0697058156225605E-2</v>
      </c>
      <c r="K46" s="24">
        <f>IFERROR(I46-H46,"-")</f>
        <v>2.9179502988170514E-2</v>
      </c>
      <c r="L46" s="46"/>
    </row>
    <row r="47" spans="1:12" x14ac:dyDescent="0.25">
      <c r="B47" s="274"/>
      <c r="C47" s="285" t="s">
        <v>37</v>
      </c>
      <c r="D47" s="26" t="s">
        <v>30</v>
      </c>
      <c r="E47" s="51">
        <v>3160.6666666666665</v>
      </c>
      <c r="F47" s="51">
        <v>6412</v>
      </c>
      <c r="G47" s="51">
        <v>6415</v>
      </c>
      <c r="H47" s="51">
        <v>6415</v>
      </c>
      <c r="I47" s="51">
        <v>6497</v>
      </c>
      <c r="J47" s="36">
        <f>I47/H47-1</f>
        <v>1.278254091971931E-2</v>
      </c>
      <c r="K47" s="27">
        <f>I47-H47</f>
        <v>82</v>
      </c>
      <c r="L47" s="38">
        <f>I47/$I$22</f>
        <v>1</v>
      </c>
    </row>
    <row r="48" spans="1:12" x14ac:dyDescent="0.25">
      <c r="B48" s="274"/>
      <c r="C48" s="280"/>
      <c r="D48" s="4" t="s">
        <v>31</v>
      </c>
      <c r="E48" s="52">
        <v>1678.6666666666667</v>
      </c>
      <c r="F48" s="52">
        <v>4752</v>
      </c>
      <c r="G48" s="52">
        <v>4755</v>
      </c>
      <c r="H48" s="52">
        <v>4755</v>
      </c>
      <c r="I48" s="52">
        <v>4755</v>
      </c>
      <c r="J48" s="40">
        <f>I48/H48-1</f>
        <v>0</v>
      </c>
      <c r="K48" s="29">
        <f>I48-H48</f>
        <v>0</v>
      </c>
      <c r="L48" s="42">
        <f>I48/$I$22</f>
        <v>0.73187625057718952</v>
      </c>
    </row>
    <row r="49" spans="2:12" x14ac:dyDescent="0.25">
      <c r="B49" s="275"/>
      <c r="C49" s="281"/>
      <c r="D49" s="32" t="s">
        <v>32</v>
      </c>
      <c r="E49" s="33">
        <v>1482</v>
      </c>
      <c r="F49" s="33">
        <v>1660</v>
      </c>
      <c r="G49" s="33">
        <v>1660</v>
      </c>
      <c r="H49" s="33">
        <v>1660</v>
      </c>
      <c r="I49" s="33">
        <v>1742</v>
      </c>
      <c r="J49" s="34">
        <f>IFERROR(I49/H49-1,"-")</f>
        <v>4.9397590361445864E-2</v>
      </c>
      <c r="K49" s="33">
        <f>IFERROR(I49-H49,"-")</f>
        <v>82</v>
      </c>
      <c r="L49" s="34">
        <f>IFERROR(I49/I47,"-")</f>
        <v>0.26812374942281053</v>
      </c>
    </row>
    <row r="50" spans="2:12" ht="6" customHeight="1" x14ac:dyDescent="0.25"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47"/>
    </row>
    <row r="51" spans="2:12" ht="28.5" customHeight="1" x14ac:dyDescent="0.25">
      <c r="B51" s="270" t="s">
        <v>38</v>
      </c>
      <c r="C51" s="271"/>
      <c r="D51" s="271"/>
      <c r="E51" s="271"/>
      <c r="F51" s="271"/>
      <c r="G51" s="271"/>
      <c r="H51" s="271"/>
      <c r="I51" s="271"/>
      <c r="J51" s="271"/>
      <c r="K51" s="271"/>
    </row>
    <row r="52" spans="2:12" x14ac:dyDescent="0.25">
      <c r="B52" s="60"/>
    </row>
    <row r="54" spans="2:12" ht="21.75" thickBot="1" x14ac:dyDescent="0.3">
      <c r="B54" s="272" t="s">
        <v>223</v>
      </c>
      <c r="C54" s="272"/>
      <c r="D54" s="272"/>
      <c r="E54" s="272"/>
      <c r="F54" s="272"/>
      <c r="G54" s="272"/>
      <c r="H54" s="272"/>
      <c r="I54" s="272"/>
      <c r="J54" s="272"/>
      <c r="K54" s="272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73" t="s">
        <v>52</v>
      </c>
      <c r="C57" s="276" t="s">
        <v>8</v>
      </c>
      <c r="D57" s="15" t="s">
        <v>30</v>
      </c>
      <c r="E57" s="49">
        <v>96681</v>
      </c>
      <c r="F57" s="49">
        <v>140346</v>
      </c>
      <c r="G57" s="49">
        <v>257117</v>
      </c>
      <c r="H57" s="49">
        <v>278594</v>
      </c>
      <c r="I57" s="49">
        <v>287810</v>
      </c>
      <c r="J57" s="17">
        <f t="shared" ref="J57:J73" si="8">I57/H57-1</f>
        <v>3.3080396562739978E-2</v>
      </c>
      <c r="K57" s="16">
        <f t="shared" ref="K57:K73" si="9">I57-H57</f>
        <v>9216</v>
      </c>
      <c r="L57" s="17">
        <f>I57/$I$57</f>
        <v>1</v>
      </c>
    </row>
    <row r="58" spans="2:12" x14ac:dyDescent="0.25">
      <c r="B58" s="274"/>
      <c r="C58" s="277"/>
      <c r="D58" s="19" t="s">
        <v>31</v>
      </c>
      <c r="E58" s="50">
        <v>77095</v>
      </c>
      <c r="F58" s="50">
        <v>116590</v>
      </c>
      <c r="G58" s="50">
        <v>211298</v>
      </c>
      <c r="H58" s="50">
        <v>229046</v>
      </c>
      <c r="I58" s="50">
        <v>235930</v>
      </c>
      <c r="J58" s="21">
        <f t="shared" si="8"/>
        <v>3.0055098102564459E-2</v>
      </c>
      <c r="K58" s="20">
        <f t="shared" si="9"/>
        <v>6884</v>
      </c>
      <c r="L58" s="21">
        <f t="shared" ref="L58" si="10">I58/$I$57</f>
        <v>0.81974219102880375</v>
      </c>
    </row>
    <row r="59" spans="2:12" x14ac:dyDescent="0.25">
      <c r="B59" s="274"/>
      <c r="C59" s="278"/>
      <c r="D59" s="23" t="s">
        <v>32</v>
      </c>
      <c r="E59" s="24">
        <v>19586</v>
      </c>
      <c r="F59" s="24">
        <v>23756</v>
      </c>
      <c r="G59" s="24">
        <v>45819</v>
      </c>
      <c r="H59" s="24">
        <v>49548</v>
      </c>
      <c r="I59" s="24">
        <v>51880</v>
      </c>
      <c r="J59" s="25">
        <f>IFERROR(I59/H59-1,"-")</f>
        <v>4.7065471865665565E-2</v>
      </c>
      <c r="K59" s="24">
        <f>IFERROR(I59-H59,"-")</f>
        <v>2332</v>
      </c>
      <c r="L59" s="25">
        <f>IFERROR(I59/I57,"-")</f>
        <v>0.18025780897119628</v>
      </c>
    </row>
    <row r="60" spans="2:12" x14ac:dyDescent="0.25">
      <c r="B60" s="274"/>
      <c r="C60" s="279" t="s">
        <v>33</v>
      </c>
      <c r="D60" s="26" t="s">
        <v>30</v>
      </c>
      <c r="E60" s="51">
        <v>96681</v>
      </c>
      <c r="F60" s="51">
        <v>140346</v>
      </c>
      <c r="G60" s="51">
        <v>257117</v>
      </c>
      <c r="H60" s="51">
        <v>278594</v>
      </c>
      <c r="I60" s="51">
        <v>287810</v>
      </c>
      <c r="J60" s="36">
        <f t="shared" si="8"/>
        <v>3.3080396562739978E-2</v>
      </c>
      <c r="K60" s="51">
        <f t="shared" si="9"/>
        <v>9216</v>
      </c>
      <c r="L60" s="36">
        <f>I60/$I$60</f>
        <v>1</v>
      </c>
    </row>
    <row r="61" spans="2:12" x14ac:dyDescent="0.25">
      <c r="B61" s="274"/>
      <c r="C61" s="280"/>
      <c r="D61" s="4" t="s">
        <v>31</v>
      </c>
      <c r="E61" s="52">
        <v>77095</v>
      </c>
      <c r="F61" s="52">
        <v>116590</v>
      </c>
      <c r="G61" s="52">
        <v>211298</v>
      </c>
      <c r="H61" s="52">
        <v>229046</v>
      </c>
      <c r="I61" s="52">
        <v>235930</v>
      </c>
      <c r="J61" s="40">
        <f t="shared" si="8"/>
        <v>3.0055098102564459E-2</v>
      </c>
      <c r="K61" s="52">
        <f t="shared" si="9"/>
        <v>6884</v>
      </c>
      <c r="L61" s="40">
        <f t="shared" ref="L61" si="11">I61/$I$60</f>
        <v>0.81974219102880375</v>
      </c>
    </row>
    <row r="62" spans="2:12" x14ac:dyDescent="0.25">
      <c r="B62" s="274"/>
      <c r="C62" s="281"/>
      <c r="D62" s="32" t="s">
        <v>32</v>
      </c>
      <c r="E62" s="33">
        <v>19586</v>
      </c>
      <c r="F62" s="33">
        <v>23756</v>
      </c>
      <c r="G62" s="33">
        <v>45819</v>
      </c>
      <c r="H62" s="33">
        <v>49548</v>
      </c>
      <c r="I62" s="33">
        <v>51880</v>
      </c>
      <c r="J62" s="34">
        <f>IFERROR(I62/H62-1,"-")</f>
        <v>4.7065471865665565E-2</v>
      </c>
      <c r="K62" s="33">
        <f>IFERROR(I62-H62,"-")</f>
        <v>2332</v>
      </c>
      <c r="L62" s="61">
        <f>IFERROR(I62/I60,"-")</f>
        <v>0.18025780897119628</v>
      </c>
    </row>
    <row r="63" spans="2:12" x14ac:dyDescent="0.25">
      <c r="B63" s="274"/>
      <c r="C63" s="276" t="s">
        <v>21</v>
      </c>
      <c r="D63" s="15" t="s">
        <v>30</v>
      </c>
      <c r="E63" s="49">
        <v>610766</v>
      </c>
      <c r="F63" s="49">
        <v>774989</v>
      </c>
      <c r="G63" s="49">
        <v>1753117</v>
      </c>
      <c r="H63" s="49">
        <v>1886738</v>
      </c>
      <c r="I63" s="49">
        <v>1988780</v>
      </c>
      <c r="J63" s="17">
        <f t="shared" si="8"/>
        <v>5.4083820859069931E-2</v>
      </c>
      <c r="K63" s="16">
        <f t="shared" si="9"/>
        <v>102042</v>
      </c>
      <c r="L63" s="17">
        <f>I63/$I$63</f>
        <v>1</v>
      </c>
    </row>
    <row r="64" spans="2:12" x14ac:dyDescent="0.25">
      <c r="B64" s="274"/>
      <c r="C64" s="277"/>
      <c r="D64" s="19" t="s">
        <v>31</v>
      </c>
      <c r="E64" s="50">
        <v>473644</v>
      </c>
      <c r="F64" s="50">
        <v>638416</v>
      </c>
      <c r="G64" s="50">
        <v>1472596</v>
      </c>
      <c r="H64" s="50">
        <v>1569863</v>
      </c>
      <c r="I64" s="50">
        <v>1666380</v>
      </c>
      <c r="J64" s="21">
        <f t="shared" si="8"/>
        <v>6.1481161094949055E-2</v>
      </c>
      <c r="K64" s="20">
        <f t="shared" si="9"/>
        <v>96517</v>
      </c>
      <c r="L64" s="21">
        <f t="shared" ref="L64" si="12">I64/$I$63</f>
        <v>0.83789056607568457</v>
      </c>
    </row>
    <row r="65" spans="2:12" x14ac:dyDescent="0.25">
      <c r="B65" s="274"/>
      <c r="C65" s="278"/>
      <c r="D65" s="23" t="s">
        <v>32</v>
      </c>
      <c r="E65" s="24">
        <v>137122</v>
      </c>
      <c r="F65" s="24">
        <v>136573</v>
      </c>
      <c r="G65" s="24">
        <v>280521</v>
      </c>
      <c r="H65" s="24">
        <v>316875</v>
      </c>
      <c r="I65" s="24">
        <v>322400</v>
      </c>
      <c r="J65" s="25">
        <f>IFERROR(I65/H65-1,"-")</f>
        <v>1.7435897435897463E-2</v>
      </c>
      <c r="K65" s="24">
        <f>IFERROR(I65-H65,"-")</f>
        <v>5525</v>
      </c>
      <c r="L65" s="25">
        <f>IFERROR(I65/I63,"-")</f>
        <v>0.1621094339243154</v>
      </c>
    </row>
    <row r="66" spans="2:12" x14ac:dyDescent="0.25">
      <c r="B66" s="274"/>
      <c r="C66" s="279" t="s">
        <v>22</v>
      </c>
      <c r="D66" s="26" t="s">
        <v>30</v>
      </c>
      <c r="E66" s="53">
        <v>6.3173322576307651</v>
      </c>
      <c r="F66" s="53">
        <v>5.5219885141008653</v>
      </c>
      <c r="G66" s="53">
        <v>6.81836284648623</v>
      </c>
      <c r="H66" s="53">
        <v>6.7723569064660403</v>
      </c>
      <c r="I66" s="53">
        <v>6.910044821236232</v>
      </c>
      <c r="J66" s="36">
        <f t="shared" si="8"/>
        <v>2.0330871020505681E-2</v>
      </c>
      <c r="K66" s="37">
        <f t="shared" si="9"/>
        <v>0.13768791477019171</v>
      </c>
      <c r="L66" s="36"/>
    </row>
    <row r="67" spans="2:12" x14ac:dyDescent="0.25">
      <c r="B67" s="274"/>
      <c r="C67" s="280"/>
      <c r="D67" s="4" t="s">
        <v>31</v>
      </c>
      <c r="E67" s="54">
        <f t="shared" ref="E67:I67" si="13">E64/E58</f>
        <v>6.1436409624489263</v>
      </c>
      <c r="F67" s="54">
        <f t="shared" si="13"/>
        <v>5.4757354833176084</v>
      </c>
      <c r="G67" s="54">
        <f t="shared" si="13"/>
        <v>6.9692850855190303</v>
      </c>
      <c r="H67" s="54">
        <f t="shared" si="13"/>
        <v>6.8539201732403097</v>
      </c>
      <c r="I67" s="54">
        <f t="shared" si="13"/>
        <v>7.063027169075573</v>
      </c>
      <c r="J67" s="40">
        <f t="shared" si="8"/>
        <v>3.0509108736293422E-2</v>
      </c>
      <c r="K67" s="41">
        <f t="shared" si="9"/>
        <v>0.20910699583526338</v>
      </c>
      <c r="L67" s="40"/>
    </row>
    <row r="68" spans="2:12" x14ac:dyDescent="0.25">
      <c r="B68" s="274"/>
      <c r="C68" s="281"/>
      <c r="D68" s="32" t="s">
        <v>32</v>
      </c>
      <c r="E68" s="43">
        <f>IFERROR(E65/E59,"-")</f>
        <v>7.0010211375472275</v>
      </c>
      <c r="F68" s="43">
        <f t="shared" ref="F68:I68" si="14">IFERROR(F65/F59,"-")</f>
        <v>5.7489897289105913</v>
      </c>
      <c r="G68" s="43">
        <f t="shared" si="14"/>
        <v>6.1223728147711647</v>
      </c>
      <c r="H68" s="43">
        <f t="shared" si="14"/>
        <v>6.3953136352627755</v>
      </c>
      <c r="I68" s="43">
        <f t="shared" si="14"/>
        <v>6.214340786430224</v>
      </c>
      <c r="J68" s="34">
        <f>IFERROR(I68/H68-1,"-")</f>
        <v>-2.8297728485854878E-2</v>
      </c>
      <c r="K68" s="33">
        <f>IFERROR(I68-H68,"-")</f>
        <v>-0.18097284883255149</v>
      </c>
      <c r="L68" s="61">
        <f>IFERROR(I68/I66,"-")</f>
        <v>0.89931989548491176</v>
      </c>
    </row>
    <row r="69" spans="2:12" x14ac:dyDescent="0.25">
      <c r="B69" s="274"/>
      <c r="C69" s="282" t="s">
        <v>34</v>
      </c>
      <c r="D69" s="15" t="s">
        <v>30</v>
      </c>
      <c r="E69" s="57">
        <v>0.49125694136118242</v>
      </c>
      <c r="F69" s="57">
        <v>0.48201408869433904</v>
      </c>
      <c r="G69" s="57">
        <v>0.74892677369097149</v>
      </c>
      <c r="H69" s="57">
        <v>0.81331329152256404</v>
      </c>
      <c r="I69" s="57">
        <v>0.84524916570756325</v>
      </c>
      <c r="J69" s="57">
        <f t="shared" si="8"/>
        <v>3.9266386665357089E-2</v>
      </c>
      <c r="K69" s="44">
        <f t="shared" si="9"/>
        <v>3.1935874184999213E-2</v>
      </c>
      <c r="L69" s="17"/>
    </row>
    <row r="70" spans="2:12" x14ac:dyDescent="0.25">
      <c r="B70" s="274"/>
      <c r="C70" s="283"/>
      <c r="D70" s="19" t="s">
        <v>31</v>
      </c>
      <c r="E70" s="58">
        <v>0.58674350442618195</v>
      </c>
      <c r="F70" s="58">
        <v>0.61734478770601819</v>
      </c>
      <c r="G70" s="58">
        <v>0.84878834356712252</v>
      </c>
      <c r="H70" s="58">
        <v>0.9159504223366709</v>
      </c>
      <c r="I70" s="58">
        <v>0.95750805881643142</v>
      </c>
      <c r="J70" s="58">
        <f t="shared" si="8"/>
        <v>4.5371054443911207E-2</v>
      </c>
      <c r="K70" s="45">
        <f t="shared" si="9"/>
        <v>4.1557636479760518E-2</v>
      </c>
      <c r="L70" s="21"/>
    </row>
    <row r="71" spans="2:12" x14ac:dyDescent="0.25">
      <c r="B71" s="274"/>
      <c r="C71" s="284"/>
      <c r="D71" s="23" t="s">
        <v>32</v>
      </c>
      <c r="E71" s="59">
        <v>0.3144783615806252</v>
      </c>
      <c r="F71" s="59">
        <v>0.2380639448335489</v>
      </c>
      <c r="G71" s="59">
        <v>0.46298234032018487</v>
      </c>
      <c r="H71" s="59">
        <v>0.52298234032018487</v>
      </c>
      <c r="I71" s="59">
        <v>0.52631407106545947</v>
      </c>
      <c r="J71" s="25">
        <f>IFERROR(I71/H71-1,"-")</f>
        <v>6.3706371867831013E-3</v>
      </c>
      <c r="K71" s="24">
        <f>IFERROR(I71-H71,"-")</f>
        <v>3.331730745274597E-3</v>
      </c>
      <c r="L71" s="25">
        <f>IFERROR(I71/I69,"-")</f>
        <v>0.62267328075370387</v>
      </c>
    </row>
    <row r="72" spans="2:12" x14ac:dyDescent="0.25">
      <c r="B72" s="274"/>
      <c r="C72" s="285" t="s">
        <v>39</v>
      </c>
      <c r="D72" s="26" t="s">
        <v>30</v>
      </c>
      <c r="E72" s="51">
        <v>3786</v>
      </c>
      <c r="F72" s="51">
        <v>4393</v>
      </c>
      <c r="G72" s="51">
        <v>6413</v>
      </c>
      <c r="H72" s="51">
        <v>6356</v>
      </c>
      <c r="I72" s="51">
        <v>6429</v>
      </c>
      <c r="J72" s="36">
        <f t="shared" si="8"/>
        <v>1.1485210824417891E-2</v>
      </c>
      <c r="K72" s="27">
        <f t="shared" si="9"/>
        <v>73</v>
      </c>
      <c r="L72" s="36">
        <f>I72/$I$72</f>
        <v>1</v>
      </c>
    </row>
    <row r="73" spans="2:12" x14ac:dyDescent="0.25">
      <c r="B73" s="274"/>
      <c r="C73" s="280"/>
      <c r="D73" s="4" t="s">
        <v>31</v>
      </c>
      <c r="E73" s="52">
        <v>2472</v>
      </c>
      <c r="F73" s="52">
        <v>2822</v>
      </c>
      <c r="G73" s="52">
        <v>4753</v>
      </c>
      <c r="H73" s="52">
        <v>4696</v>
      </c>
      <c r="I73" s="52">
        <v>4755</v>
      </c>
      <c r="J73" s="40">
        <f t="shared" si="8"/>
        <v>1.2563884156729044E-2</v>
      </c>
      <c r="K73" s="29">
        <f t="shared" si="9"/>
        <v>59</v>
      </c>
      <c r="L73" s="40">
        <f t="shared" ref="L73" si="15">I73/$I$72</f>
        <v>0.73961735884274382</v>
      </c>
    </row>
    <row r="74" spans="2:12" x14ac:dyDescent="0.25">
      <c r="B74" s="275"/>
      <c r="C74" s="281"/>
      <c r="D74" s="32" t="s">
        <v>32</v>
      </c>
      <c r="E74" s="33">
        <v>1314</v>
      </c>
      <c r="F74" s="33">
        <v>1571</v>
      </c>
      <c r="G74" s="33">
        <v>1660</v>
      </c>
      <c r="H74" s="33">
        <v>1660</v>
      </c>
      <c r="I74" s="33">
        <v>1674</v>
      </c>
      <c r="J74" s="34">
        <f>IFERROR(I74/H74-1,"-")</f>
        <v>8.4337349397589634E-3</v>
      </c>
      <c r="K74" s="33">
        <f>IFERROR(I74-H74,"-")</f>
        <v>14</v>
      </c>
      <c r="L74" s="61">
        <f>IFERROR(I74/I72,"-")</f>
        <v>0.26038264115725618</v>
      </c>
    </row>
    <row r="75" spans="2:12" x14ac:dyDescent="0.25"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47"/>
    </row>
    <row r="76" spans="2:12" ht="27" customHeight="1" x14ac:dyDescent="0.25">
      <c r="B76" s="270" t="s">
        <v>36</v>
      </c>
      <c r="C76" s="271"/>
      <c r="D76" s="271"/>
      <c r="E76" s="271"/>
      <c r="F76" s="271"/>
      <c r="G76" s="271"/>
      <c r="H76" s="271"/>
      <c r="I76" s="271"/>
      <c r="J76" s="271"/>
      <c r="K76" s="271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C107B-890A-495C-AD0B-940EF996542B}">
  <sheetPr>
    <tabColor rgb="FFFFC000"/>
  </sheetPr>
  <dimension ref="A4:A24"/>
  <sheetViews>
    <sheetView showGridLines="0" workbookViewId="0">
      <selection activeCell="G28" sqref="G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E651A-49C2-4548-BB6D-A4696DDBF856}">
  <sheetPr>
    <tabColor rgb="FFFFC000"/>
  </sheetPr>
  <dimension ref="A1:V164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2"/>
      <c r="D5" s="272"/>
      <c r="E5" s="272"/>
      <c r="F5" s="272"/>
      <c r="G5" s="272"/>
      <c r="H5" s="272"/>
      <c r="I5" s="272"/>
      <c r="K5" s="272" t="s">
        <v>269</v>
      </c>
      <c r="L5" s="272"/>
      <c r="M5" s="272"/>
      <c r="N5" s="272"/>
      <c r="O5" s="272"/>
      <c r="P5" s="272"/>
      <c r="Q5" s="272"/>
      <c r="R5" s="272"/>
    </row>
    <row r="6" spans="1:18" ht="6" customHeight="1" x14ac:dyDescent="0.25"/>
    <row r="7" spans="1:18" ht="15.75" x14ac:dyDescent="0.25">
      <c r="B7" s="144"/>
      <c r="C7" s="302" t="s">
        <v>43</v>
      </c>
      <c r="D7" s="303"/>
      <c r="E7" s="303"/>
      <c r="F7" s="303"/>
      <c r="G7" s="303"/>
      <c r="H7" s="303"/>
      <c r="I7" s="303"/>
    </row>
    <row r="8" spans="1:18" s="145" customFormat="1" ht="72" customHeight="1" x14ac:dyDescent="0.25">
      <c r="A8"/>
      <c r="B8" s="185"/>
      <c r="C8" s="171" t="s">
        <v>224</v>
      </c>
      <c r="D8" s="171" t="s">
        <v>225</v>
      </c>
      <c r="E8" s="171" t="s">
        <v>226</v>
      </c>
      <c r="F8" s="171" t="s">
        <v>227</v>
      </c>
      <c r="G8" s="171" t="s">
        <v>228</v>
      </c>
      <c r="H8" s="172" t="str">
        <f>CONCATENATE("var. ",RIGHT(G8,2),"/",RIGHT(F8,2))</f>
        <v>var. 25/24</v>
      </c>
      <c r="I8" s="172" t="str">
        <f>CONCATENATE("Cuota s/ total lugares de residencia ",RIGHT(G8,4))</f>
        <v>Cuota s/ total lugares de residencia 2025</v>
      </c>
      <c r="K8" s="185"/>
      <c r="L8" s="171" t="s">
        <v>224</v>
      </c>
      <c r="M8" s="171" t="s">
        <v>225</v>
      </c>
      <c r="N8" s="171" t="s">
        <v>226</v>
      </c>
      <c r="O8" s="171" t="s">
        <v>227</v>
      </c>
      <c r="P8" s="171" t="s">
        <v>228</v>
      </c>
      <c r="Q8" s="172" t="str">
        <f>CONCATENATE("var. ",RIGHT(P8,2),"/",RIGHT(O8,2))</f>
        <v>var. 25/24</v>
      </c>
      <c r="R8" s="172" t="str">
        <f>CONCATENATE("Cuota s/ total lugares de residencia ",RIGHT(P8,4))</f>
        <v>Cuota s/ total lugares de residencia 2025</v>
      </c>
    </row>
    <row r="9" spans="1:18" x14ac:dyDescent="0.25">
      <c r="B9" s="151" t="s">
        <v>43</v>
      </c>
      <c r="C9" s="152"/>
      <c r="D9" s="152"/>
      <c r="E9" s="152"/>
      <c r="F9" s="152"/>
      <c r="G9" s="152"/>
      <c r="H9" s="153"/>
      <c r="I9" s="153"/>
      <c r="K9" s="154" t="s">
        <v>52</v>
      </c>
      <c r="L9" s="173"/>
      <c r="M9" s="173"/>
      <c r="N9" s="173"/>
      <c r="O9" s="173"/>
      <c r="P9" s="173"/>
      <c r="Q9" s="174"/>
      <c r="R9" s="174"/>
    </row>
    <row r="10" spans="1:18" x14ac:dyDescent="0.25">
      <c r="B10" s="155" t="s">
        <v>68</v>
      </c>
      <c r="C10" s="175">
        <v>81593</v>
      </c>
      <c r="D10" s="175">
        <v>468438</v>
      </c>
      <c r="E10" s="175">
        <v>523722</v>
      </c>
      <c r="F10" s="175">
        <v>575836</v>
      </c>
      <c r="G10" s="175">
        <v>551988</v>
      </c>
      <c r="H10" s="176">
        <f t="shared" ref="H10:H22" si="0">IFERROR(G10/F10-1,"-")</f>
        <v>-4.1414569426017178E-2</v>
      </c>
      <c r="I10" s="176">
        <f t="shared" ref="I10:I22" si="1">G10/G$10</f>
        <v>1</v>
      </c>
      <c r="K10" s="155" t="s">
        <v>68</v>
      </c>
      <c r="L10" s="175">
        <v>5926</v>
      </c>
      <c r="M10" s="175">
        <v>26538</v>
      </c>
      <c r="N10" s="175">
        <v>26479</v>
      </c>
      <c r="O10" s="175">
        <v>32023</v>
      </c>
      <c r="P10" s="175">
        <v>28645</v>
      </c>
      <c r="Q10" s="176">
        <f t="shared" ref="Q10:Q22" si="2">IFERROR(P10/O10-1,"-")</f>
        <v>-0.10548668144770945</v>
      </c>
      <c r="R10" s="176">
        <f t="shared" ref="R10:R22" si="3">P10/P$10</f>
        <v>1</v>
      </c>
    </row>
    <row r="11" spans="1:18" x14ac:dyDescent="0.25">
      <c r="B11" s="158" t="s">
        <v>97</v>
      </c>
      <c r="C11" s="159">
        <v>38583</v>
      </c>
      <c r="D11" s="159">
        <v>68263</v>
      </c>
      <c r="E11" s="159">
        <v>76615</v>
      </c>
      <c r="F11" s="159">
        <v>80058</v>
      </c>
      <c r="G11" s="159">
        <v>72677</v>
      </c>
      <c r="H11" s="160">
        <f t="shared" si="0"/>
        <v>-9.2195658147842807E-2</v>
      </c>
      <c r="I11" s="160">
        <f t="shared" si="1"/>
        <v>0.13166409414697422</v>
      </c>
      <c r="J11" s="79"/>
      <c r="K11" s="158" t="s">
        <v>97</v>
      </c>
      <c r="L11" s="159">
        <v>3150</v>
      </c>
      <c r="M11" s="159">
        <v>1626</v>
      </c>
      <c r="N11" s="159">
        <v>1886</v>
      </c>
      <c r="O11" s="159">
        <v>2427</v>
      </c>
      <c r="P11" s="159">
        <v>1026</v>
      </c>
      <c r="Q11" s="160">
        <f t="shared" si="2"/>
        <v>-0.57725587144622992</v>
      </c>
      <c r="R11" s="160">
        <f t="shared" si="3"/>
        <v>3.5817769244196197E-2</v>
      </c>
    </row>
    <row r="12" spans="1:18" x14ac:dyDescent="0.25">
      <c r="B12" s="162" t="s">
        <v>103</v>
      </c>
      <c r="C12" s="163">
        <v>27671</v>
      </c>
      <c r="D12" s="163">
        <v>26588</v>
      </c>
      <c r="E12" s="163">
        <v>25604</v>
      </c>
      <c r="F12" s="163">
        <v>29477</v>
      </c>
      <c r="G12" s="163">
        <v>24711</v>
      </c>
      <c r="H12" s="164">
        <f t="shared" si="0"/>
        <v>-0.16168538182311631</v>
      </c>
      <c r="I12" s="164">
        <f t="shared" si="1"/>
        <v>4.4767277549511944E-2</v>
      </c>
      <c r="J12" s="79"/>
      <c r="K12" s="162" t="s">
        <v>103</v>
      </c>
      <c r="L12" s="163">
        <v>2763</v>
      </c>
      <c r="M12" s="163">
        <v>1021</v>
      </c>
      <c r="N12" s="163">
        <v>1069</v>
      </c>
      <c r="O12" s="163">
        <v>1549</v>
      </c>
      <c r="P12" s="163">
        <v>347</v>
      </c>
      <c r="Q12" s="164">
        <f t="shared" si="2"/>
        <v>-0.77598450613298908</v>
      </c>
      <c r="R12" s="164">
        <f t="shared" si="3"/>
        <v>1.2113806947111189E-2</v>
      </c>
    </row>
    <row r="13" spans="1:18" x14ac:dyDescent="0.25">
      <c r="B13" s="162" t="s">
        <v>100</v>
      </c>
      <c r="C13" s="163">
        <v>10912</v>
      </c>
      <c r="D13" s="163">
        <v>41675</v>
      </c>
      <c r="E13" s="163">
        <v>51011</v>
      </c>
      <c r="F13" s="163">
        <v>50581</v>
      </c>
      <c r="G13" s="163">
        <v>47966</v>
      </c>
      <c r="H13" s="164">
        <f t="shared" si="0"/>
        <v>-5.1699254660841021E-2</v>
      </c>
      <c r="I13" s="164">
        <f t="shared" si="1"/>
        <v>8.6896816597462262E-2</v>
      </c>
      <c r="J13" s="79"/>
      <c r="K13" s="162" t="s">
        <v>100</v>
      </c>
      <c r="L13" s="163">
        <v>387</v>
      </c>
      <c r="M13" s="163">
        <v>605</v>
      </c>
      <c r="N13" s="163">
        <v>817</v>
      </c>
      <c r="O13" s="163">
        <v>878</v>
      </c>
      <c r="P13" s="163">
        <v>679</v>
      </c>
      <c r="Q13" s="164">
        <f t="shared" si="2"/>
        <v>-0.22665148063781326</v>
      </c>
      <c r="R13" s="164">
        <f>P13/P$10</f>
        <v>2.3703962297085004E-2</v>
      </c>
    </row>
    <row r="14" spans="1:18" x14ac:dyDescent="0.25">
      <c r="B14" s="158" t="s">
        <v>107</v>
      </c>
      <c r="C14" s="159">
        <v>43010</v>
      </c>
      <c r="D14" s="159">
        <v>400175</v>
      </c>
      <c r="E14" s="159">
        <v>447107</v>
      </c>
      <c r="F14" s="159">
        <v>495778</v>
      </c>
      <c r="G14" s="159">
        <v>479311</v>
      </c>
      <c r="H14" s="160">
        <f t="shared" si="0"/>
        <v>-3.3214462924938126E-2</v>
      </c>
      <c r="I14" s="160">
        <f t="shared" si="1"/>
        <v>0.86833590585302578</v>
      </c>
      <c r="J14" s="79"/>
      <c r="K14" s="158" t="s">
        <v>107</v>
      </c>
      <c r="L14" s="159">
        <v>2776</v>
      </c>
      <c r="M14" s="159">
        <v>24912</v>
      </c>
      <c r="N14" s="159">
        <v>24593</v>
      </c>
      <c r="O14" s="159">
        <v>29596</v>
      </c>
      <c r="P14" s="159">
        <v>27619</v>
      </c>
      <c r="Q14" s="160">
        <f t="shared" si="2"/>
        <v>-6.6799567509122859E-2</v>
      </c>
      <c r="R14" s="160">
        <f t="shared" si="3"/>
        <v>0.96418223075580378</v>
      </c>
    </row>
    <row r="15" spans="1:18" x14ac:dyDescent="0.25">
      <c r="B15" s="162" t="s">
        <v>110</v>
      </c>
      <c r="C15" s="163">
        <v>1741</v>
      </c>
      <c r="D15" s="163">
        <v>167734</v>
      </c>
      <c r="E15" s="163">
        <v>195858</v>
      </c>
      <c r="F15" s="163">
        <v>203178</v>
      </c>
      <c r="G15" s="163">
        <v>202587</v>
      </c>
      <c r="H15" s="164">
        <f t="shared" si="0"/>
        <v>-2.908779493842828E-3</v>
      </c>
      <c r="I15" s="164">
        <f t="shared" si="1"/>
        <v>0.36701341333507248</v>
      </c>
      <c r="J15" s="79"/>
      <c r="K15" s="162" t="s">
        <v>110</v>
      </c>
      <c r="L15" s="163">
        <v>78</v>
      </c>
      <c r="M15" s="163">
        <v>10368</v>
      </c>
      <c r="N15" s="163">
        <v>8741</v>
      </c>
      <c r="O15" s="163">
        <v>10716</v>
      </c>
      <c r="P15" s="163">
        <v>11158</v>
      </c>
      <c r="Q15" s="164">
        <f t="shared" si="2"/>
        <v>4.1246733855916373E-2</v>
      </c>
      <c r="R15" s="164">
        <f t="shared" si="3"/>
        <v>0.38952696805725257</v>
      </c>
    </row>
    <row r="16" spans="1:18" x14ac:dyDescent="0.25">
      <c r="B16" s="162" t="s">
        <v>113</v>
      </c>
      <c r="C16" s="163">
        <v>7624</v>
      </c>
      <c r="D16" s="163">
        <v>47474</v>
      </c>
      <c r="E16" s="163">
        <v>53014</v>
      </c>
      <c r="F16" s="163">
        <v>63538</v>
      </c>
      <c r="G16" s="163">
        <v>58502</v>
      </c>
      <c r="H16" s="164">
        <f t="shared" si="0"/>
        <v>-7.9259655639145055E-2</v>
      </c>
      <c r="I16" s="164">
        <f t="shared" si="1"/>
        <v>0.10598418806205932</v>
      </c>
      <c r="J16" s="79"/>
      <c r="K16" s="162" t="s">
        <v>113</v>
      </c>
      <c r="L16" s="163">
        <v>366</v>
      </c>
      <c r="M16" s="163">
        <v>1898</v>
      </c>
      <c r="N16" s="163">
        <v>2666</v>
      </c>
      <c r="O16" s="163">
        <v>4103</v>
      </c>
      <c r="P16" s="163">
        <v>2856</v>
      </c>
      <c r="Q16" s="164">
        <f t="shared" si="2"/>
        <v>-0.30392395807945405</v>
      </c>
      <c r="R16" s="164">
        <f t="shared" si="3"/>
        <v>9.9703264094955488E-2</v>
      </c>
    </row>
    <row r="17" spans="2:22" x14ac:dyDescent="0.25">
      <c r="B17" s="162" t="s">
        <v>116</v>
      </c>
      <c r="C17" s="163">
        <v>9192</v>
      </c>
      <c r="D17" s="163">
        <v>20383</v>
      </c>
      <c r="E17" s="163">
        <v>23196</v>
      </c>
      <c r="F17" s="163">
        <v>27692</v>
      </c>
      <c r="G17" s="163">
        <v>22531</v>
      </c>
      <c r="H17" s="164">
        <f t="shared" si="0"/>
        <v>-0.18637151523905826</v>
      </c>
      <c r="I17" s="164">
        <f t="shared" si="1"/>
        <v>4.0817916331514451E-2</v>
      </c>
      <c r="J17" s="79"/>
      <c r="K17" s="162" t="s">
        <v>116</v>
      </c>
      <c r="L17" s="163">
        <v>965</v>
      </c>
      <c r="M17" s="163">
        <v>2569</v>
      </c>
      <c r="N17" s="163">
        <v>2191</v>
      </c>
      <c r="O17" s="163">
        <v>3200</v>
      </c>
      <c r="P17" s="163">
        <v>2307</v>
      </c>
      <c r="Q17" s="164">
        <f t="shared" si="2"/>
        <v>-0.27906249999999999</v>
      </c>
      <c r="R17" s="164">
        <f t="shared" si="3"/>
        <v>8.0537615639727694E-2</v>
      </c>
    </row>
    <row r="18" spans="2:22" x14ac:dyDescent="0.25">
      <c r="B18" s="162" t="s">
        <v>123</v>
      </c>
      <c r="C18" s="163">
        <v>616</v>
      </c>
      <c r="D18" s="163">
        <v>17934</v>
      </c>
      <c r="E18" s="163">
        <v>15665</v>
      </c>
      <c r="F18" s="163">
        <v>14998</v>
      </c>
      <c r="G18" s="163">
        <v>16995</v>
      </c>
      <c r="H18" s="164">
        <f t="shared" si="0"/>
        <v>0.13315108681157484</v>
      </c>
      <c r="I18" s="164">
        <f t="shared" si="1"/>
        <v>3.0788712798104308E-2</v>
      </c>
      <c r="J18" s="79"/>
      <c r="K18" s="162" t="s">
        <v>123</v>
      </c>
      <c r="L18" s="163">
        <v>18</v>
      </c>
      <c r="M18" s="163">
        <v>763</v>
      </c>
      <c r="N18" s="163">
        <v>913</v>
      </c>
      <c r="O18" s="163">
        <v>658</v>
      </c>
      <c r="P18" s="163">
        <v>697</v>
      </c>
      <c r="Q18" s="164">
        <f t="shared" si="2"/>
        <v>5.9270516717325306E-2</v>
      </c>
      <c r="R18" s="164">
        <f t="shared" si="3"/>
        <v>2.433234421364985E-2</v>
      </c>
    </row>
    <row r="19" spans="2:22" x14ac:dyDescent="0.25">
      <c r="B19" s="162" t="s">
        <v>119</v>
      </c>
      <c r="C19" s="163">
        <v>697</v>
      </c>
      <c r="D19" s="163">
        <v>17945</v>
      </c>
      <c r="E19" s="163">
        <v>13974</v>
      </c>
      <c r="F19" s="163">
        <v>17262</v>
      </c>
      <c r="G19" s="163">
        <v>16944</v>
      </c>
      <c r="H19" s="164">
        <f t="shared" si="0"/>
        <v>-1.8421967327076794E-2</v>
      </c>
      <c r="I19" s="164">
        <f t="shared" si="1"/>
        <v>3.0696319485206201E-2</v>
      </c>
      <c r="J19" s="79"/>
      <c r="K19" s="162" t="s">
        <v>119</v>
      </c>
      <c r="L19" s="163">
        <v>23</v>
      </c>
      <c r="M19" s="163">
        <v>523</v>
      </c>
      <c r="N19" s="163">
        <v>444</v>
      </c>
      <c r="O19" s="163">
        <v>722</v>
      </c>
      <c r="P19" s="163">
        <v>480</v>
      </c>
      <c r="Q19" s="164">
        <f t="shared" si="2"/>
        <v>-0.33518005540166207</v>
      </c>
      <c r="R19" s="164">
        <f t="shared" si="3"/>
        <v>1.6756851108395882E-2</v>
      </c>
    </row>
    <row r="20" spans="2:22" x14ac:dyDescent="0.25">
      <c r="B20" s="162" t="s">
        <v>128</v>
      </c>
      <c r="C20" s="163">
        <v>119</v>
      </c>
      <c r="D20" s="163">
        <v>10398</v>
      </c>
      <c r="E20" s="163">
        <v>13348</v>
      </c>
      <c r="F20" s="163">
        <v>13959</v>
      </c>
      <c r="G20" s="163">
        <v>12484</v>
      </c>
      <c r="H20" s="164">
        <f t="shared" si="0"/>
        <v>-0.10566659502829712</v>
      </c>
      <c r="I20" s="164">
        <f t="shared" si="1"/>
        <v>2.2616433690587478E-2</v>
      </c>
      <c r="J20" s="79"/>
      <c r="K20" s="162" t="s">
        <v>128</v>
      </c>
      <c r="L20" s="163">
        <v>3</v>
      </c>
      <c r="M20" s="163">
        <v>607</v>
      </c>
      <c r="N20" s="163">
        <v>617</v>
      </c>
      <c r="O20" s="163">
        <v>672</v>
      </c>
      <c r="P20" s="163">
        <v>795</v>
      </c>
      <c r="Q20" s="164">
        <f t="shared" si="2"/>
        <v>0.18303571428571419</v>
      </c>
      <c r="R20" s="164">
        <f t="shared" si="3"/>
        <v>2.7753534648280679E-2</v>
      </c>
    </row>
    <row r="21" spans="2:22" x14ac:dyDescent="0.25">
      <c r="B21" s="162" t="s">
        <v>131</v>
      </c>
      <c r="C21" s="163">
        <v>929</v>
      </c>
      <c r="D21" s="163">
        <v>8686</v>
      </c>
      <c r="E21" s="163">
        <v>11662</v>
      </c>
      <c r="F21" s="163">
        <v>14777</v>
      </c>
      <c r="G21" s="163">
        <v>10548</v>
      </c>
      <c r="H21" s="164">
        <f t="shared" si="0"/>
        <v>-0.28618799485687219</v>
      </c>
      <c r="I21" s="164">
        <f t="shared" si="1"/>
        <v>1.9109111067631905E-2</v>
      </c>
      <c r="J21" s="79"/>
      <c r="K21" s="162" t="s">
        <v>131</v>
      </c>
      <c r="L21" s="163">
        <v>15</v>
      </c>
      <c r="M21" s="163">
        <v>342</v>
      </c>
      <c r="N21" s="163">
        <v>358</v>
      </c>
      <c r="O21" s="163">
        <v>570</v>
      </c>
      <c r="P21" s="163">
        <v>367</v>
      </c>
      <c r="Q21" s="164">
        <f t="shared" si="2"/>
        <v>-0.35614035087719298</v>
      </c>
      <c r="R21" s="164">
        <f t="shared" si="3"/>
        <v>1.2812009076627684E-2</v>
      </c>
    </row>
    <row r="22" spans="2:22" x14ac:dyDescent="0.25">
      <c r="B22" s="167" t="s">
        <v>145</v>
      </c>
      <c r="C22" s="168">
        <f>C14-SUM(C15:C21)</f>
        <v>22092</v>
      </c>
      <c r="D22" s="168">
        <f>D14-SUM(D15:D21)</f>
        <v>109621</v>
      </c>
      <c r="E22" s="168">
        <f>E14-SUM(E15:E21)</f>
        <v>120390</v>
      </c>
      <c r="F22" s="168">
        <f>F14-SUM(F15:F21)</f>
        <v>140374</v>
      </c>
      <c r="G22" s="168">
        <f>G14-SUM(G15:G21)</f>
        <v>138720</v>
      </c>
      <c r="H22" s="169">
        <f t="shared" si="0"/>
        <v>-1.1782808782253129E-2</v>
      </c>
      <c r="I22" s="169">
        <f t="shared" si="1"/>
        <v>0.25130981108284961</v>
      </c>
      <c r="J22" s="79"/>
      <c r="K22" s="167" t="s">
        <v>145</v>
      </c>
      <c r="L22" s="168">
        <f>L14-SUM(L15:L21)</f>
        <v>1308</v>
      </c>
      <c r="M22" s="168">
        <f>M14-SUM(M15:M21)</f>
        <v>7842</v>
      </c>
      <c r="N22" s="168">
        <f>N14-SUM(N15:N21)</f>
        <v>8663</v>
      </c>
      <c r="O22" s="168">
        <f>O14-SUM(O15:O21)</f>
        <v>8955</v>
      </c>
      <c r="P22" s="168">
        <f>P14-SUM(P15:P21)</f>
        <v>8959</v>
      </c>
      <c r="Q22" s="169">
        <f t="shared" si="2"/>
        <v>4.4667783361251878E-4</v>
      </c>
      <c r="R22" s="169">
        <f t="shared" si="3"/>
        <v>0.31275964391691397</v>
      </c>
    </row>
    <row r="23" spans="2:22" x14ac:dyDescent="0.25">
      <c r="B23" s="154" t="s">
        <v>44</v>
      </c>
      <c r="C23" s="173"/>
      <c r="D23" s="173"/>
      <c r="E23" s="173"/>
      <c r="F23" s="173"/>
      <c r="G23" s="173"/>
      <c r="H23" s="174"/>
      <c r="I23" s="174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5" t="s">
        <v>68</v>
      </c>
      <c r="C24" s="175">
        <v>27840</v>
      </c>
      <c r="D24" s="175">
        <v>172085</v>
      </c>
      <c r="E24" s="175">
        <v>186487</v>
      </c>
      <c r="F24" s="175">
        <v>208505</v>
      </c>
      <c r="G24" s="175">
        <v>190182</v>
      </c>
      <c r="H24" s="176">
        <f t="shared" ref="H24:H36" si="4">IFERROR(G24/F24-1,"-")</f>
        <v>-8.7877988537445106E-2</v>
      </c>
      <c r="I24" s="176">
        <f t="shared" ref="I24:I36" si="5">G24/G$10</f>
        <v>0.34454009869779778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8" t="s">
        <v>97</v>
      </c>
      <c r="C25" s="159">
        <v>13660</v>
      </c>
      <c r="D25" s="159">
        <v>9731</v>
      </c>
      <c r="E25" s="159">
        <v>9441</v>
      </c>
      <c r="F25" s="159">
        <v>11840</v>
      </c>
      <c r="G25" s="159">
        <v>7604</v>
      </c>
      <c r="H25" s="160">
        <f t="shared" si="4"/>
        <v>-0.35777027027027031</v>
      </c>
      <c r="I25" s="160">
        <f t="shared" si="5"/>
        <v>1.3775661789749052E-2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2" t="s">
        <v>103</v>
      </c>
      <c r="C26" s="163">
        <v>9506</v>
      </c>
      <c r="D26" s="163">
        <v>3929</v>
      </c>
      <c r="E26" s="163">
        <v>3749</v>
      </c>
      <c r="F26" s="163">
        <v>4230</v>
      </c>
      <c r="G26" s="163">
        <v>2327</v>
      </c>
      <c r="H26" s="164">
        <f t="shared" si="4"/>
        <v>-0.44988179669030737</v>
      </c>
      <c r="I26" s="164">
        <f t="shared" si="5"/>
        <v>4.215671355174388E-3</v>
      </c>
    </row>
    <row r="27" spans="2:22" x14ac:dyDescent="0.25">
      <c r="B27" s="162" t="s">
        <v>100</v>
      </c>
      <c r="C27" s="163">
        <v>4154</v>
      </c>
      <c r="D27" s="163">
        <v>5802</v>
      </c>
      <c r="E27" s="163">
        <v>5692</v>
      </c>
      <c r="F27" s="163">
        <v>7610</v>
      </c>
      <c r="G27" s="163">
        <v>5277</v>
      </c>
      <c r="H27" s="164">
        <f t="shared" si="4"/>
        <v>-0.3065703022339028</v>
      </c>
      <c r="I27" s="164">
        <f t="shared" si="5"/>
        <v>9.5599904345746653E-3</v>
      </c>
    </row>
    <row r="28" spans="2:22" x14ac:dyDescent="0.25">
      <c r="B28" s="158" t="s">
        <v>107</v>
      </c>
      <c r="C28" s="159">
        <v>14180</v>
      </c>
      <c r="D28" s="159">
        <v>162354</v>
      </c>
      <c r="E28" s="159">
        <v>177046</v>
      </c>
      <c r="F28" s="159">
        <v>196665</v>
      </c>
      <c r="G28" s="159">
        <v>182578</v>
      </c>
      <c r="H28" s="160">
        <f t="shared" si="4"/>
        <v>-7.1629420588310122E-2</v>
      </c>
      <c r="I28" s="160">
        <f t="shared" si="5"/>
        <v>0.33076443690804874</v>
      </c>
    </row>
    <row r="29" spans="2:22" x14ac:dyDescent="0.25">
      <c r="B29" s="162" t="s">
        <v>110</v>
      </c>
      <c r="C29" s="163">
        <v>510</v>
      </c>
      <c r="D29" s="163">
        <v>76396</v>
      </c>
      <c r="E29" s="163">
        <v>88959</v>
      </c>
      <c r="F29" s="163">
        <v>92655</v>
      </c>
      <c r="G29" s="163">
        <v>89895</v>
      </c>
      <c r="H29" s="164">
        <f t="shared" si="4"/>
        <v>-2.9787922939938483E-2</v>
      </c>
      <c r="I29" s="164">
        <f t="shared" si="5"/>
        <v>0.16285680123480945</v>
      </c>
    </row>
    <row r="30" spans="2:22" x14ac:dyDescent="0.25">
      <c r="B30" s="162" t="s">
        <v>113</v>
      </c>
      <c r="C30" s="163">
        <v>2799</v>
      </c>
      <c r="D30" s="163">
        <v>18649</v>
      </c>
      <c r="E30" s="163">
        <v>20249</v>
      </c>
      <c r="F30" s="163">
        <v>23224</v>
      </c>
      <c r="G30" s="163">
        <v>19955</v>
      </c>
      <c r="H30" s="164">
        <f t="shared" si="4"/>
        <v>-0.14075955907681703</v>
      </c>
      <c r="I30" s="164">
        <f t="shared" si="5"/>
        <v>3.6151148213366957E-2</v>
      </c>
    </row>
    <row r="31" spans="2:22" x14ac:dyDescent="0.25">
      <c r="B31" s="162" t="s">
        <v>116</v>
      </c>
      <c r="C31" s="163">
        <v>3079</v>
      </c>
      <c r="D31" s="163">
        <v>6224</v>
      </c>
      <c r="E31" s="163">
        <v>6464</v>
      </c>
      <c r="F31" s="163">
        <v>8134</v>
      </c>
      <c r="G31" s="163">
        <v>5332</v>
      </c>
      <c r="H31" s="164">
        <f t="shared" si="4"/>
        <v>-0.34447996065896236</v>
      </c>
      <c r="I31" s="164">
        <f t="shared" si="5"/>
        <v>9.6596302818177208E-3</v>
      </c>
    </row>
    <row r="32" spans="2:22" x14ac:dyDescent="0.25">
      <c r="B32" s="162" t="s">
        <v>123</v>
      </c>
      <c r="C32" s="163">
        <v>206</v>
      </c>
      <c r="D32" s="163">
        <v>8472</v>
      </c>
      <c r="E32" s="163">
        <v>6514</v>
      </c>
      <c r="F32" s="163">
        <v>6132</v>
      </c>
      <c r="G32" s="163">
        <v>6974</v>
      </c>
      <c r="H32" s="164">
        <f t="shared" si="4"/>
        <v>0.13731245923026747</v>
      </c>
      <c r="I32" s="164">
        <f t="shared" si="5"/>
        <v>1.2634332630419501E-2</v>
      </c>
    </row>
    <row r="33" spans="2:9" x14ac:dyDescent="0.25">
      <c r="B33" s="162" t="s">
        <v>119</v>
      </c>
      <c r="C33" s="163">
        <v>397</v>
      </c>
      <c r="D33" s="163">
        <v>10542</v>
      </c>
      <c r="E33" s="163">
        <v>7556</v>
      </c>
      <c r="F33" s="163">
        <v>9088</v>
      </c>
      <c r="G33" s="163">
        <v>9374</v>
      </c>
      <c r="H33" s="164">
        <f t="shared" si="4"/>
        <v>3.1470070422535246E-2</v>
      </c>
      <c r="I33" s="164">
        <f t="shared" si="5"/>
        <v>1.6982253237389219E-2</v>
      </c>
    </row>
    <row r="34" spans="2:9" x14ac:dyDescent="0.25">
      <c r="B34" s="162" t="s">
        <v>128</v>
      </c>
      <c r="C34" s="163">
        <v>31</v>
      </c>
      <c r="D34" s="163">
        <v>4251</v>
      </c>
      <c r="E34" s="163">
        <v>4670</v>
      </c>
      <c r="F34" s="163">
        <v>4961</v>
      </c>
      <c r="G34" s="163">
        <v>3996</v>
      </c>
      <c r="H34" s="164">
        <f t="shared" si="4"/>
        <v>-0.19451723442854263</v>
      </c>
      <c r="I34" s="164">
        <f t="shared" si="5"/>
        <v>7.2392878106045788E-3</v>
      </c>
    </row>
    <row r="35" spans="2:9" x14ac:dyDescent="0.25">
      <c r="B35" s="162" t="s">
        <v>131</v>
      </c>
      <c r="C35" s="163">
        <v>91</v>
      </c>
      <c r="D35" s="163">
        <v>2865</v>
      </c>
      <c r="E35" s="163">
        <v>3931</v>
      </c>
      <c r="F35" s="163">
        <v>4883</v>
      </c>
      <c r="G35" s="163">
        <v>3322</v>
      </c>
      <c r="H35" s="164">
        <f t="shared" si="4"/>
        <v>-0.31968052426786808</v>
      </c>
      <c r="I35" s="164">
        <f t="shared" si="5"/>
        <v>6.0182467734805831E-3</v>
      </c>
    </row>
    <row r="36" spans="2:9" x14ac:dyDescent="0.25">
      <c r="B36" s="167" t="s">
        <v>145</v>
      </c>
      <c r="C36" s="168">
        <f>C28-SUM(C29:C35)</f>
        <v>7067</v>
      </c>
      <c r="D36" s="168">
        <f>D28-SUM(D29:D35)</f>
        <v>34955</v>
      </c>
      <c r="E36" s="168">
        <f>E28-SUM(E29:E35)</f>
        <v>38703</v>
      </c>
      <c r="F36" s="168">
        <f>F28-SUM(F29:F35)</f>
        <v>47588</v>
      </c>
      <c r="G36" s="168">
        <f>G28-SUM(G29:G35)</f>
        <v>43730</v>
      </c>
      <c r="H36" s="169">
        <f t="shared" si="4"/>
        <v>-8.107085819954607E-2</v>
      </c>
      <c r="I36" s="169">
        <f t="shared" si="5"/>
        <v>7.9222736726160717E-2</v>
      </c>
    </row>
    <row r="37" spans="2:9" x14ac:dyDescent="0.25">
      <c r="B37" s="154" t="s">
        <v>45</v>
      </c>
      <c r="C37" s="173"/>
      <c r="D37" s="173"/>
      <c r="E37" s="173"/>
      <c r="F37" s="173"/>
      <c r="G37" s="173"/>
      <c r="H37" s="174"/>
      <c r="I37" s="174"/>
    </row>
    <row r="38" spans="2:9" x14ac:dyDescent="0.25">
      <c r="B38" s="155" t="s">
        <v>68</v>
      </c>
      <c r="C38" s="175">
        <v>14722</v>
      </c>
      <c r="D38" s="175">
        <v>125732</v>
      </c>
      <c r="E38" s="175">
        <v>138539</v>
      </c>
      <c r="F38" s="175">
        <v>146862</v>
      </c>
      <c r="G38" s="175">
        <v>146753</v>
      </c>
      <c r="H38" s="176">
        <f t="shared" ref="H38:H50" si="6">IFERROR(G38/F38-1,"-")</f>
        <v>-7.421933515817658E-4</v>
      </c>
      <c r="I38" s="176">
        <f t="shared" ref="I38:I50" si="7">G38/G$10</f>
        <v>0.26586266368109451</v>
      </c>
    </row>
    <row r="39" spans="2:9" x14ac:dyDescent="0.25">
      <c r="B39" s="158" t="s">
        <v>97</v>
      </c>
      <c r="C39" s="159">
        <v>4383</v>
      </c>
      <c r="D39" s="159">
        <v>6590</v>
      </c>
      <c r="E39" s="159">
        <v>6807</v>
      </c>
      <c r="F39" s="159">
        <v>9416</v>
      </c>
      <c r="G39" s="159">
        <v>6457</v>
      </c>
      <c r="H39" s="160">
        <f t="shared" si="6"/>
        <v>-0.31425233644859818</v>
      </c>
      <c r="I39" s="160">
        <f t="shared" si="7"/>
        <v>1.1697718066334776E-2</v>
      </c>
    </row>
    <row r="40" spans="2:9" x14ac:dyDescent="0.25">
      <c r="B40" s="162" t="s">
        <v>103</v>
      </c>
      <c r="C40" s="163">
        <v>3470</v>
      </c>
      <c r="D40" s="163">
        <v>2687</v>
      </c>
      <c r="E40" s="163">
        <v>2140</v>
      </c>
      <c r="F40" s="163">
        <v>4277</v>
      </c>
      <c r="G40" s="163">
        <v>2060</v>
      </c>
      <c r="H40" s="164">
        <f t="shared" si="6"/>
        <v>-0.51835398643909281</v>
      </c>
      <c r="I40" s="164">
        <f t="shared" si="7"/>
        <v>3.7319651876490069E-3</v>
      </c>
    </row>
    <row r="41" spans="2:9" x14ac:dyDescent="0.25">
      <c r="B41" s="162" t="s">
        <v>100</v>
      </c>
      <c r="C41" s="163">
        <v>913</v>
      </c>
      <c r="D41" s="163">
        <v>3903</v>
      </c>
      <c r="E41" s="163">
        <v>4667</v>
      </c>
      <c r="F41" s="163">
        <v>5139</v>
      </c>
      <c r="G41" s="163">
        <v>4397</v>
      </c>
      <c r="H41" s="164">
        <f t="shared" si="6"/>
        <v>-0.14438606732827397</v>
      </c>
      <c r="I41" s="164">
        <f t="shared" si="7"/>
        <v>7.9657528786857678E-3</v>
      </c>
    </row>
    <row r="42" spans="2:9" x14ac:dyDescent="0.25">
      <c r="B42" s="158" t="s">
        <v>107</v>
      </c>
      <c r="C42" s="159">
        <v>10339</v>
      </c>
      <c r="D42" s="159">
        <v>119142</v>
      </c>
      <c r="E42" s="159">
        <v>131732</v>
      </c>
      <c r="F42" s="159">
        <v>137446</v>
      </c>
      <c r="G42" s="159">
        <v>140296</v>
      </c>
      <c r="H42" s="160">
        <f t="shared" si="6"/>
        <v>2.0735416090682968E-2</v>
      </c>
      <c r="I42" s="160">
        <f t="shared" si="7"/>
        <v>0.25416494561475972</v>
      </c>
    </row>
    <row r="43" spans="2:9" x14ac:dyDescent="0.25">
      <c r="B43" s="162" t="s">
        <v>110</v>
      </c>
      <c r="C43" s="163">
        <v>348</v>
      </c>
      <c r="D43" s="163">
        <v>54628</v>
      </c>
      <c r="E43" s="163">
        <v>64735</v>
      </c>
      <c r="F43" s="163">
        <v>64361</v>
      </c>
      <c r="G43" s="163">
        <v>66990</v>
      </c>
      <c r="H43" s="164">
        <f t="shared" si="6"/>
        <v>4.0847718338745453E-2</v>
      </c>
      <c r="I43" s="164">
        <f t="shared" si="7"/>
        <v>0.12136133394204222</v>
      </c>
    </row>
    <row r="44" spans="2:9" x14ac:dyDescent="0.25">
      <c r="B44" s="162" t="s">
        <v>113</v>
      </c>
      <c r="C44" s="163">
        <v>919</v>
      </c>
      <c r="D44" s="163">
        <v>4695</v>
      </c>
      <c r="E44" s="163">
        <v>5859</v>
      </c>
      <c r="F44" s="163">
        <v>6073</v>
      </c>
      <c r="G44" s="163">
        <v>5898</v>
      </c>
      <c r="H44" s="164">
        <f t="shared" si="6"/>
        <v>-2.8816071134529886E-2</v>
      </c>
      <c r="I44" s="164">
        <f t="shared" si="7"/>
        <v>1.0685014891628078E-2</v>
      </c>
    </row>
    <row r="45" spans="2:9" x14ac:dyDescent="0.25">
      <c r="B45" s="162" t="s">
        <v>116</v>
      </c>
      <c r="C45" s="163">
        <v>1383</v>
      </c>
      <c r="D45" s="163">
        <v>2764</v>
      </c>
      <c r="E45" s="163">
        <v>2976</v>
      </c>
      <c r="F45" s="163">
        <v>3184</v>
      </c>
      <c r="G45" s="163">
        <v>3207</v>
      </c>
      <c r="H45" s="164">
        <f t="shared" si="6"/>
        <v>7.223618090452355E-3</v>
      </c>
      <c r="I45" s="164">
        <f t="shared" si="7"/>
        <v>5.8099089110632838E-3</v>
      </c>
    </row>
    <row r="46" spans="2:9" x14ac:dyDescent="0.25">
      <c r="B46" s="162" t="s">
        <v>123</v>
      </c>
      <c r="C46" s="163">
        <v>157</v>
      </c>
      <c r="D46" s="163">
        <v>6082</v>
      </c>
      <c r="E46" s="163">
        <v>5027</v>
      </c>
      <c r="F46" s="163">
        <v>4717</v>
      </c>
      <c r="G46" s="163">
        <v>5476</v>
      </c>
      <c r="H46" s="164">
        <f t="shared" si="6"/>
        <v>0.16090735637057452</v>
      </c>
      <c r="I46" s="164">
        <f t="shared" si="7"/>
        <v>9.9205055182359034E-3</v>
      </c>
    </row>
    <row r="47" spans="2:9" x14ac:dyDescent="0.25">
      <c r="B47" s="162" t="s">
        <v>119</v>
      </c>
      <c r="C47" s="163">
        <v>86</v>
      </c>
      <c r="D47" s="163">
        <v>4175</v>
      </c>
      <c r="E47" s="163">
        <v>3643</v>
      </c>
      <c r="F47" s="163">
        <v>4767</v>
      </c>
      <c r="G47" s="163">
        <v>4439</v>
      </c>
      <c r="H47" s="164">
        <f t="shared" si="6"/>
        <v>-6.8806377176421241E-2</v>
      </c>
      <c r="I47" s="164">
        <f t="shared" si="7"/>
        <v>8.0418414893077394E-3</v>
      </c>
    </row>
    <row r="48" spans="2:9" x14ac:dyDescent="0.25">
      <c r="B48" s="162" t="s">
        <v>128</v>
      </c>
      <c r="C48" s="163">
        <v>52</v>
      </c>
      <c r="D48" s="163">
        <v>3804</v>
      </c>
      <c r="E48" s="163">
        <v>4564</v>
      </c>
      <c r="F48" s="163">
        <v>4663</v>
      </c>
      <c r="G48" s="163">
        <v>4690</v>
      </c>
      <c r="H48" s="164">
        <f t="shared" si="6"/>
        <v>5.7902637786833022E-3</v>
      </c>
      <c r="I48" s="164">
        <f t="shared" si="7"/>
        <v>8.4965615194533221E-3</v>
      </c>
    </row>
    <row r="49" spans="2:9" x14ac:dyDescent="0.25">
      <c r="B49" s="162" t="s">
        <v>131</v>
      </c>
      <c r="C49" s="163">
        <v>687</v>
      </c>
      <c r="D49" s="163">
        <v>3875</v>
      </c>
      <c r="E49" s="163">
        <v>4527</v>
      </c>
      <c r="F49" s="163">
        <v>5616</v>
      </c>
      <c r="G49" s="163">
        <v>4017</v>
      </c>
      <c r="H49" s="164">
        <f t="shared" si="6"/>
        <v>-0.28472222222222221</v>
      </c>
      <c r="I49" s="164">
        <f t="shared" si="7"/>
        <v>7.2773321159155637E-3</v>
      </c>
    </row>
    <row r="50" spans="2:9" x14ac:dyDescent="0.25">
      <c r="B50" s="167" t="s">
        <v>145</v>
      </c>
      <c r="C50" s="168">
        <f>C42-SUM(C43:C49)</f>
        <v>6707</v>
      </c>
      <c r="D50" s="168">
        <f>D42-SUM(D43:D49)</f>
        <v>39119</v>
      </c>
      <c r="E50" s="168">
        <f>E42-SUM(E43:E49)</f>
        <v>40401</v>
      </c>
      <c r="F50" s="168">
        <f>F42-SUM(F43:F49)</f>
        <v>44065</v>
      </c>
      <c r="G50" s="168">
        <f>G42-SUM(G43:G49)</f>
        <v>45579</v>
      </c>
      <c r="H50" s="169">
        <f t="shared" si="6"/>
        <v>3.4358334278906222E-2</v>
      </c>
      <c r="I50" s="169">
        <f t="shared" si="7"/>
        <v>8.2572447227113627E-2</v>
      </c>
    </row>
    <row r="51" spans="2:9" x14ac:dyDescent="0.25">
      <c r="B51" s="154" t="s">
        <v>46</v>
      </c>
      <c r="C51" s="173"/>
      <c r="D51" s="173"/>
      <c r="E51" s="173"/>
      <c r="F51" s="173"/>
      <c r="G51" s="173"/>
      <c r="H51" s="174"/>
      <c r="I51" s="174"/>
    </row>
    <row r="52" spans="2:9" x14ac:dyDescent="0.25">
      <c r="B52" s="155" t="s">
        <v>68</v>
      </c>
      <c r="C52" s="175">
        <v>904</v>
      </c>
      <c r="D52" s="175">
        <v>4012</v>
      </c>
      <c r="E52" s="175">
        <v>5370</v>
      </c>
      <c r="F52" s="175">
        <v>6327</v>
      </c>
      <c r="G52" s="175">
        <v>4451</v>
      </c>
      <c r="H52" s="176">
        <f t="shared" ref="H52:H64" si="8">IFERROR(G52/F52-1,"-")</f>
        <v>-0.29650703334913864</v>
      </c>
      <c r="I52" s="176">
        <f t="shared" ref="I52:I64" si="9">G52/G$10</f>
        <v>8.0635810923425869E-3</v>
      </c>
    </row>
    <row r="53" spans="2:9" x14ac:dyDescent="0.25">
      <c r="B53" s="158" t="s">
        <v>97</v>
      </c>
      <c r="C53" s="159">
        <v>185</v>
      </c>
      <c r="D53" s="159">
        <v>507</v>
      </c>
      <c r="E53" s="159">
        <v>1588</v>
      </c>
      <c r="F53" s="159">
        <v>2346</v>
      </c>
      <c r="G53" s="159">
        <v>756</v>
      </c>
      <c r="H53" s="160">
        <f t="shared" si="8"/>
        <v>-0.67774936061381075</v>
      </c>
      <c r="I53" s="160">
        <f t="shared" si="9"/>
        <v>1.3695949911954608E-3</v>
      </c>
    </row>
    <row r="54" spans="2:9" x14ac:dyDescent="0.25">
      <c r="B54" s="162" t="s">
        <v>103</v>
      </c>
      <c r="C54" s="163">
        <v>60</v>
      </c>
      <c r="D54" s="163">
        <v>136</v>
      </c>
      <c r="E54" s="163">
        <v>952</v>
      </c>
      <c r="F54" s="163">
        <v>1747</v>
      </c>
      <c r="G54" s="163">
        <v>559</v>
      </c>
      <c r="H54" s="164">
        <f t="shared" si="8"/>
        <v>-0.68002289639381797</v>
      </c>
      <c r="I54" s="164">
        <f t="shared" si="9"/>
        <v>1.0127031747066966E-3</v>
      </c>
    </row>
    <row r="55" spans="2:9" x14ac:dyDescent="0.25">
      <c r="B55" s="162" t="s">
        <v>100</v>
      </c>
      <c r="C55" s="163">
        <v>125</v>
      </c>
      <c r="D55" s="163">
        <v>371</v>
      </c>
      <c r="E55" s="163">
        <v>636</v>
      </c>
      <c r="F55" s="163">
        <v>599</v>
      </c>
      <c r="G55" s="163">
        <v>197</v>
      </c>
      <c r="H55" s="164">
        <f t="shared" si="8"/>
        <v>-0.671118530884808</v>
      </c>
      <c r="I55" s="164">
        <f t="shared" si="9"/>
        <v>3.5689181648876426E-4</v>
      </c>
    </row>
    <row r="56" spans="2:9" x14ac:dyDescent="0.25">
      <c r="B56" s="158" t="s">
        <v>107</v>
      </c>
      <c r="C56" s="159">
        <v>719</v>
      </c>
      <c r="D56" s="159">
        <v>3505</v>
      </c>
      <c r="E56" s="159">
        <v>3782</v>
      </c>
      <c r="F56" s="159">
        <v>3981</v>
      </c>
      <c r="G56" s="159">
        <v>3695</v>
      </c>
      <c r="H56" s="160">
        <f t="shared" si="8"/>
        <v>-7.184124591811103E-2</v>
      </c>
      <c r="I56" s="160">
        <f t="shared" si="9"/>
        <v>6.6939861011471261E-3</v>
      </c>
    </row>
    <row r="57" spans="2:9" x14ac:dyDescent="0.25">
      <c r="B57" s="162" t="s">
        <v>110</v>
      </c>
      <c r="C57" s="163">
        <v>10</v>
      </c>
      <c r="D57" s="163">
        <v>1237</v>
      </c>
      <c r="E57" s="163">
        <v>1100</v>
      </c>
      <c r="F57" s="163">
        <v>1197</v>
      </c>
      <c r="G57" s="163">
        <v>1319</v>
      </c>
      <c r="H57" s="164">
        <f t="shared" si="8"/>
        <v>0.10192147034252308</v>
      </c>
      <c r="I57" s="164">
        <f t="shared" si="9"/>
        <v>2.3895447002471068E-3</v>
      </c>
    </row>
    <row r="58" spans="2:9" x14ac:dyDescent="0.25">
      <c r="B58" s="162" t="s">
        <v>113</v>
      </c>
      <c r="C58" s="163">
        <v>315</v>
      </c>
      <c r="D58" s="163">
        <v>963</v>
      </c>
      <c r="E58" s="163">
        <v>944</v>
      </c>
      <c r="F58" s="163">
        <v>1006</v>
      </c>
      <c r="G58" s="163">
        <v>917</v>
      </c>
      <c r="H58" s="164">
        <f t="shared" si="8"/>
        <v>-8.8469184890656027E-2</v>
      </c>
      <c r="I58" s="164">
        <f t="shared" si="9"/>
        <v>1.6612679985796794E-3</v>
      </c>
    </row>
    <row r="59" spans="2:9" x14ac:dyDescent="0.25">
      <c r="B59" s="162" t="s">
        <v>116</v>
      </c>
      <c r="C59" s="163">
        <v>148</v>
      </c>
      <c r="D59" s="163">
        <v>281</v>
      </c>
      <c r="E59" s="163">
        <v>352</v>
      </c>
      <c r="F59" s="163">
        <v>320</v>
      </c>
      <c r="G59" s="163">
        <v>198</v>
      </c>
      <c r="H59" s="164">
        <f t="shared" si="8"/>
        <v>-0.38124999999999998</v>
      </c>
      <c r="I59" s="164">
        <f t="shared" si="9"/>
        <v>3.5870345007500161E-4</v>
      </c>
    </row>
    <row r="60" spans="2:9" x14ac:dyDescent="0.25">
      <c r="B60" s="162" t="s">
        <v>123</v>
      </c>
      <c r="C60" s="163">
        <v>10</v>
      </c>
      <c r="D60" s="163">
        <v>69</v>
      </c>
      <c r="E60" s="163">
        <v>95</v>
      </c>
      <c r="F60" s="163">
        <v>172</v>
      </c>
      <c r="G60" s="163">
        <v>116</v>
      </c>
      <c r="H60" s="164">
        <f t="shared" si="8"/>
        <v>-0.32558139534883723</v>
      </c>
      <c r="I60" s="164">
        <f t="shared" si="9"/>
        <v>2.1014949600353631E-4</v>
      </c>
    </row>
    <row r="61" spans="2:9" x14ac:dyDescent="0.25">
      <c r="B61" s="162" t="s">
        <v>119</v>
      </c>
      <c r="C61" s="163">
        <v>17</v>
      </c>
      <c r="D61" s="163">
        <v>67</v>
      </c>
      <c r="E61" s="163">
        <v>102</v>
      </c>
      <c r="F61" s="163">
        <v>89</v>
      </c>
      <c r="G61" s="163">
        <v>90</v>
      </c>
      <c r="H61" s="164">
        <f t="shared" si="8"/>
        <v>1.1235955056179803E-2</v>
      </c>
      <c r="I61" s="164">
        <f t="shared" si="9"/>
        <v>1.6304702276136437E-4</v>
      </c>
    </row>
    <row r="62" spans="2:9" x14ac:dyDescent="0.25">
      <c r="B62" s="162" t="s">
        <v>128</v>
      </c>
      <c r="C62" s="163">
        <v>8</v>
      </c>
      <c r="D62" s="163">
        <v>17</v>
      </c>
      <c r="E62" s="163">
        <v>39</v>
      </c>
      <c r="F62" s="163">
        <v>24</v>
      </c>
      <c r="G62" s="163">
        <v>33</v>
      </c>
      <c r="H62" s="164">
        <f t="shared" si="8"/>
        <v>0.375</v>
      </c>
      <c r="I62" s="164">
        <f t="shared" si="9"/>
        <v>5.9783908345833602E-5</v>
      </c>
    </row>
    <row r="63" spans="2:9" x14ac:dyDescent="0.25">
      <c r="B63" s="162" t="s">
        <v>131</v>
      </c>
      <c r="C63" s="163">
        <v>9</v>
      </c>
      <c r="D63" s="163">
        <v>13</v>
      </c>
      <c r="E63" s="163">
        <v>30</v>
      </c>
      <c r="F63" s="163">
        <v>16</v>
      </c>
      <c r="G63" s="163">
        <v>33</v>
      </c>
      <c r="H63" s="164">
        <f t="shared" si="8"/>
        <v>1.0625</v>
      </c>
      <c r="I63" s="164">
        <f t="shared" si="9"/>
        <v>5.9783908345833602E-5</v>
      </c>
    </row>
    <row r="64" spans="2:9" x14ac:dyDescent="0.25">
      <c r="B64" s="167" t="s">
        <v>145</v>
      </c>
      <c r="C64" s="168">
        <f>C56-SUM(C57:C63)</f>
        <v>202</v>
      </c>
      <c r="D64" s="168">
        <f>D56-SUM(D57:D63)</f>
        <v>858</v>
      </c>
      <c r="E64" s="168">
        <f>E56-SUM(E57:E63)</f>
        <v>1120</v>
      </c>
      <c r="F64" s="168">
        <f>F56-SUM(F57:F63)</f>
        <v>1157</v>
      </c>
      <c r="G64" s="168">
        <f>G56-SUM(G57:G63)</f>
        <v>989</v>
      </c>
      <c r="H64" s="169">
        <f t="shared" si="8"/>
        <v>-0.14520311149524634</v>
      </c>
      <c r="I64" s="169">
        <f t="shared" si="9"/>
        <v>1.7917056167887709E-3</v>
      </c>
    </row>
    <row r="65" spans="2:9" x14ac:dyDescent="0.25">
      <c r="B65" s="154" t="s">
        <v>47</v>
      </c>
      <c r="C65" s="173"/>
      <c r="D65" s="173"/>
      <c r="E65" s="173"/>
      <c r="F65" s="173"/>
      <c r="G65" s="173"/>
      <c r="H65" s="174"/>
      <c r="I65" s="174"/>
    </row>
    <row r="66" spans="2:9" x14ac:dyDescent="0.25">
      <c r="B66" s="155" t="s">
        <v>68</v>
      </c>
      <c r="C66" s="175">
        <v>3465</v>
      </c>
      <c r="D66" s="175">
        <v>13041</v>
      </c>
      <c r="E66" s="175">
        <v>19533</v>
      </c>
      <c r="F66" s="175">
        <v>24458</v>
      </c>
      <c r="G66" s="175">
        <v>18332</v>
      </c>
      <c r="H66" s="176">
        <f t="shared" ref="H66:H78" si="10">IFERROR(G66/F66-1,"-")</f>
        <v>-0.25047019380161906</v>
      </c>
      <c r="I66" s="176">
        <f t="shared" ref="I66:I78" si="11">G66/G$10</f>
        <v>3.3210866902903688E-2</v>
      </c>
    </row>
    <row r="67" spans="2:9" x14ac:dyDescent="0.25">
      <c r="B67" s="158" t="s">
        <v>97</v>
      </c>
      <c r="C67" s="159">
        <v>1734</v>
      </c>
      <c r="D67" s="159">
        <v>2183</v>
      </c>
      <c r="E67" s="159">
        <v>856</v>
      </c>
      <c r="F67" s="159">
        <v>2299</v>
      </c>
      <c r="G67" s="159">
        <v>2358</v>
      </c>
      <c r="H67" s="160">
        <f t="shared" si="10"/>
        <v>2.566333188342762E-2</v>
      </c>
      <c r="I67" s="160">
        <f t="shared" si="11"/>
        <v>4.2718319963477467E-3</v>
      </c>
    </row>
    <row r="68" spans="2:9" x14ac:dyDescent="0.25">
      <c r="B68" s="162" t="s">
        <v>103</v>
      </c>
      <c r="C68" s="163">
        <v>1704</v>
      </c>
      <c r="D68" s="163">
        <v>1371</v>
      </c>
      <c r="E68" s="163">
        <v>160</v>
      </c>
      <c r="F68" s="163">
        <v>467</v>
      </c>
      <c r="G68" s="163">
        <v>860</v>
      </c>
      <c r="H68" s="164">
        <f t="shared" si="10"/>
        <v>0.84154175588865088</v>
      </c>
      <c r="I68" s="164">
        <f t="shared" si="11"/>
        <v>1.5580048841641486E-3</v>
      </c>
    </row>
    <row r="69" spans="2:9" x14ac:dyDescent="0.25">
      <c r="B69" s="162" t="s">
        <v>100</v>
      </c>
      <c r="C69" s="163">
        <v>30</v>
      </c>
      <c r="D69" s="163">
        <v>812</v>
      </c>
      <c r="E69" s="163">
        <v>696</v>
      </c>
      <c r="F69" s="163">
        <v>1832</v>
      </c>
      <c r="G69" s="163">
        <v>1498</v>
      </c>
      <c r="H69" s="164">
        <f t="shared" si="10"/>
        <v>-0.18231441048034935</v>
      </c>
      <c r="I69" s="164">
        <f t="shared" si="11"/>
        <v>2.7138271121835982E-3</v>
      </c>
    </row>
    <row r="70" spans="2:9" x14ac:dyDescent="0.25">
      <c r="B70" s="158" t="s">
        <v>107</v>
      </c>
      <c r="C70" s="159">
        <v>1731</v>
      </c>
      <c r="D70" s="159">
        <v>10858</v>
      </c>
      <c r="E70" s="159">
        <v>18677</v>
      </c>
      <c r="F70" s="159">
        <v>22159</v>
      </c>
      <c r="G70" s="159">
        <v>15974</v>
      </c>
      <c r="H70" s="160">
        <f t="shared" si="10"/>
        <v>-0.27911909382192335</v>
      </c>
      <c r="I70" s="160">
        <f t="shared" si="11"/>
        <v>2.893903490655594E-2</v>
      </c>
    </row>
    <row r="71" spans="2:9" x14ac:dyDescent="0.25">
      <c r="B71" s="162" t="s">
        <v>110</v>
      </c>
      <c r="C71" s="163">
        <v>3</v>
      </c>
      <c r="D71" s="163">
        <v>4856</v>
      </c>
      <c r="E71" s="163">
        <v>6656</v>
      </c>
      <c r="F71" s="163">
        <v>6559</v>
      </c>
      <c r="G71" s="163">
        <v>7456</v>
      </c>
      <c r="H71" s="164">
        <f t="shared" si="10"/>
        <v>0.1367586522335722</v>
      </c>
      <c r="I71" s="164">
        <f t="shared" si="11"/>
        <v>1.3507540018985921E-2</v>
      </c>
    </row>
    <row r="72" spans="2:9" x14ac:dyDescent="0.25">
      <c r="B72" s="162" t="s">
        <v>113</v>
      </c>
      <c r="C72" s="163">
        <v>588</v>
      </c>
      <c r="D72" s="163">
        <v>2004</v>
      </c>
      <c r="E72" s="163">
        <v>996</v>
      </c>
      <c r="F72" s="163">
        <v>2166</v>
      </c>
      <c r="G72" s="163">
        <v>1477</v>
      </c>
      <c r="H72" s="164">
        <f t="shared" si="10"/>
        <v>-0.31809787626962138</v>
      </c>
      <c r="I72" s="164">
        <f t="shared" si="11"/>
        <v>2.6757828068726132E-3</v>
      </c>
    </row>
    <row r="73" spans="2:9" x14ac:dyDescent="0.25">
      <c r="B73" s="162" t="s">
        <v>116</v>
      </c>
      <c r="C73" s="163">
        <v>293</v>
      </c>
      <c r="D73" s="163">
        <v>1046</v>
      </c>
      <c r="E73" s="163">
        <v>2504</v>
      </c>
      <c r="F73" s="163">
        <v>2773</v>
      </c>
      <c r="G73" s="163">
        <v>891</v>
      </c>
      <c r="H73" s="164">
        <f t="shared" si="10"/>
        <v>-0.67868734222863325</v>
      </c>
      <c r="I73" s="164">
        <f t="shared" si="11"/>
        <v>1.6141655253375073E-3</v>
      </c>
    </row>
    <row r="74" spans="2:9" x14ac:dyDescent="0.25">
      <c r="B74" s="162" t="s">
        <v>123</v>
      </c>
      <c r="C74" s="163">
        <v>38</v>
      </c>
      <c r="D74" s="163">
        <v>115</v>
      </c>
      <c r="E74" s="163">
        <v>538</v>
      </c>
      <c r="F74" s="163">
        <v>740</v>
      </c>
      <c r="G74" s="163">
        <v>629</v>
      </c>
      <c r="H74" s="164">
        <f t="shared" si="10"/>
        <v>-0.15000000000000002</v>
      </c>
      <c r="I74" s="164">
        <f t="shared" si="11"/>
        <v>1.1395175257433133E-3</v>
      </c>
    </row>
    <row r="75" spans="2:9" x14ac:dyDescent="0.25">
      <c r="B75" s="162" t="s">
        <v>119</v>
      </c>
      <c r="C75" s="163">
        <v>1</v>
      </c>
      <c r="D75" s="163">
        <v>653</v>
      </c>
      <c r="E75" s="163">
        <v>310</v>
      </c>
      <c r="F75" s="163">
        <v>595</v>
      </c>
      <c r="G75" s="163">
        <v>383</v>
      </c>
      <c r="H75" s="164">
        <f t="shared" si="10"/>
        <v>-0.35630252100840332</v>
      </c>
      <c r="I75" s="164">
        <f t="shared" si="11"/>
        <v>6.9385566352891731E-4</v>
      </c>
    </row>
    <row r="76" spans="2:9" x14ac:dyDescent="0.25">
      <c r="B76" s="162" t="s">
        <v>128</v>
      </c>
      <c r="C76" s="163">
        <v>0</v>
      </c>
      <c r="D76" s="163">
        <v>240</v>
      </c>
      <c r="E76" s="163">
        <v>1104</v>
      </c>
      <c r="F76" s="163">
        <v>1308</v>
      </c>
      <c r="G76" s="163">
        <v>486</v>
      </c>
      <c r="H76" s="164">
        <f t="shared" si="10"/>
        <v>-0.62844036697247707</v>
      </c>
      <c r="I76" s="164">
        <f t="shared" si="11"/>
        <v>8.8045392291136767E-4</v>
      </c>
    </row>
    <row r="77" spans="2:9" x14ac:dyDescent="0.25">
      <c r="B77" s="162" t="s">
        <v>131</v>
      </c>
      <c r="C77" s="163">
        <v>0</v>
      </c>
      <c r="D77" s="163">
        <v>4</v>
      </c>
      <c r="E77" s="163">
        <v>236</v>
      </c>
      <c r="F77" s="163">
        <v>511</v>
      </c>
      <c r="G77" s="163">
        <v>569</v>
      </c>
      <c r="H77" s="164">
        <f t="shared" si="10"/>
        <v>0.11350293542074374</v>
      </c>
      <c r="I77" s="164">
        <f t="shared" si="11"/>
        <v>1.0308195105690704E-3</v>
      </c>
    </row>
    <row r="78" spans="2:9" x14ac:dyDescent="0.25">
      <c r="B78" s="167" t="s">
        <v>145</v>
      </c>
      <c r="C78" s="168">
        <f>C70-SUM(C71:C77)</f>
        <v>808</v>
      </c>
      <c r="D78" s="168">
        <f>D70-SUM(D71:D77)</f>
        <v>1940</v>
      </c>
      <c r="E78" s="168">
        <f>E70-SUM(E71:E77)</f>
        <v>6333</v>
      </c>
      <c r="F78" s="168">
        <f>F70-SUM(F71:F77)</f>
        <v>7507</v>
      </c>
      <c r="G78" s="168">
        <f>G70-SUM(G71:G77)</f>
        <v>4083</v>
      </c>
      <c r="H78" s="169">
        <f t="shared" si="10"/>
        <v>-0.45610763287598244</v>
      </c>
      <c r="I78" s="169">
        <f t="shared" si="11"/>
        <v>7.3968999326072303E-3</v>
      </c>
    </row>
    <row r="79" spans="2:9" x14ac:dyDescent="0.25">
      <c r="B79" s="154" t="s">
        <v>48</v>
      </c>
      <c r="C79" s="173"/>
      <c r="D79" s="173"/>
      <c r="E79" s="173"/>
      <c r="F79" s="173"/>
      <c r="G79" s="173"/>
      <c r="H79" s="174"/>
      <c r="I79" s="174"/>
    </row>
    <row r="80" spans="2:9" x14ac:dyDescent="0.25">
      <c r="B80" s="155" t="s">
        <v>68</v>
      </c>
      <c r="C80" s="175">
        <v>8944</v>
      </c>
      <c r="D80" s="175">
        <v>66648</v>
      </c>
      <c r="E80" s="175">
        <v>78410</v>
      </c>
      <c r="F80" s="175">
        <v>90447</v>
      </c>
      <c r="G80" s="175">
        <v>93168</v>
      </c>
      <c r="H80" s="176">
        <f t="shared" ref="H80:H92" si="12">IFERROR(G80/F80-1,"-")</f>
        <v>3.0083916547812617E-2</v>
      </c>
      <c r="I80" s="176">
        <f t="shared" ref="I80:I92" si="13">G80/G$10</f>
        <v>0.1687862779625644</v>
      </c>
    </row>
    <row r="81" spans="2:9" x14ac:dyDescent="0.25">
      <c r="B81" s="158" t="s">
        <v>97</v>
      </c>
      <c r="C81" s="159">
        <v>3629</v>
      </c>
      <c r="D81" s="159">
        <v>24603</v>
      </c>
      <c r="E81" s="159">
        <v>27648</v>
      </c>
      <c r="F81" s="159">
        <v>27491</v>
      </c>
      <c r="G81" s="159">
        <v>27199</v>
      </c>
      <c r="H81" s="160">
        <f t="shared" si="12"/>
        <v>-1.0621657997162748E-2</v>
      </c>
      <c r="I81" s="160">
        <f t="shared" si="13"/>
        <v>4.9274621912070556E-2</v>
      </c>
    </row>
    <row r="82" spans="2:9" x14ac:dyDescent="0.25">
      <c r="B82" s="162" t="s">
        <v>103</v>
      </c>
      <c r="C82" s="163">
        <v>1773</v>
      </c>
      <c r="D82" s="163">
        <v>5631</v>
      </c>
      <c r="E82" s="163">
        <v>5322</v>
      </c>
      <c r="F82" s="163">
        <v>6122</v>
      </c>
      <c r="G82" s="163">
        <v>5147</v>
      </c>
      <c r="H82" s="164">
        <f t="shared" si="12"/>
        <v>-0.15926167918980727</v>
      </c>
      <c r="I82" s="164">
        <f t="shared" si="13"/>
        <v>9.3244780683638048E-3</v>
      </c>
    </row>
    <row r="83" spans="2:9" x14ac:dyDescent="0.25">
      <c r="B83" s="162" t="s">
        <v>100</v>
      </c>
      <c r="C83" s="163">
        <v>1856</v>
      </c>
      <c r="D83" s="163">
        <v>18972</v>
      </c>
      <c r="E83" s="163">
        <v>22326</v>
      </c>
      <c r="F83" s="163">
        <v>21369</v>
      </c>
      <c r="G83" s="163">
        <v>22052</v>
      </c>
      <c r="H83" s="164">
        <f t="shared" si="12"/>
        <v>3.1962188216575482E-2</v>
      </c>
      <c r="I83" s="164">
        <f t="shared" si="13"/>
        <v>3.9950143843706744E-2</v>
      </c>
    </row>
    <row r="84" spans="2:9" x14ac:dyDescent="0.25">
      <c r="B84" s="158" t="s">
        <v>107</v>
      </c>
      <c r="C84" s="159">
        <v>5315</v>
      </c>
      <c r="D84" s="159">
        <v>42045</v>
      </c>
      <c r="E84" s="159">
        <v>50762</v>
      </c>
      <c r="F84" s="159">
        <v>62956</v>
      </c>
      <c r="G84" s="159">
        <v>65969</v>
      </c>
      <c r="H84" s="160">
        <f t="shared" si="12"/>
        <v>4.7858822034436699E-2</v>
      </c>
      <c r="I84" s="160">
        <f t="shared" si="13"/>
        <v>0.11951165605049385</v>
      </c>
    </row>
    <row r="85" spans="2:9" x14ac:dyDescent="0.25">
      <c r="B85" s="162" t="s">
        <v>110</v>
      </c>
      <c r="C85" s="163">
        <v>346</v>
      </c>
      <c r="D85" s="163">
        <v>7019</v>
      </c>
      <c r="E85" s="163">
        <v>9235</v>
      </c>
      <c r="F85" s="163">
        <v>11704</v>
      </c>
      <c r="G85" s="163">
        <v>11160</v>
      </c>
      <c r="H85" s="164">
        <f t="shared" si="12"/>
        <v>-4.6479835953520121E-2</v>
      </c>
      <c r="I85" s="164">
        <f t="shared" si="13"/>
        <v>2.0217830822409182E-2</v>
      </c>
    </row>
    <row r="86" spans="2:9" x14ac:dyDescent="0.25">
      <c r="B86" s="162" t="s">
        <v>113</v>
      </c>
      <c r="C86" s="163">
        <v>1210</v>
      </c>
      <c r="D86" s="163">
        <v>14343</v>
      </c>
      <c r="E86" s="163">
        <v>17085</v>
      </c>
      <c r="F86" s="163">
        <v>21243</v>
      </c>
      <c r="G86" s="163">
        <v>21491</v>
      </c>
      <c r="H86" s="164">
        <f t="shared" si="12"/>
        <v>1.1674433931177397E-2</v>
      </c>
      <c r="I86" s="164">
        <f t="shared" si="13"/>
        <v>3.8933817401827574E-2</v>
      </c>
    </row>
    <row r="87" spans="2:9" x14ac:dyDescent="0.25">
      <c r="B87" s="162" t="s">
        <v>116</v>
      </c>
      <c r="C87" s="163">
        <v>1424</v>
      </c>
      <c r="D87" s="163">
        <v>3874</v>
      </c>
      <c r="E87" s="163">
        <v>4445</v>
      </c>
      <c r="F87" s="163">
        <v>6334</v>
      </c>
      <c r="G87" s="163">
        <v>6083</v>
      </c>
      <c r="H87" s="164">
        <f t="shared" si="12"/>
        <v>-3.9627407641300905E-2</v>
      </c>
      <c r="I87" s="164">
        <f t="shared" si="13"/>
        <v>1.1020167105081994E-2</v>
      </c>
    </row>
    <row r="88" spans="2:9" x14ac:dyDescent="0.25">
      <c r="B88" s="162" t="s">
        <v>123</v>
      </c>
      <c r="C88" s="163">
        <v>66</v>
      </c>
      <c r="D88" s="163">
        <v>922</v>
      </c>
      <c r="E88" s="163">
        <v>998</v>
      </c>
      <c r="F88" s="163">
        <v>1263</v>
      </c>
      <c r="G88" s="163">
        <v>1560</v>
      </c>
      <c r="H88" s="164">
        <f t="shared" si="12"/>
        <v>0.23515439429928731</v>
      </c>
      <c r="I88" s="164">
        <f t="shared" si="13"/>
        <v>2.8261483945303161E-3</v>
      </c>
    </row>
    <row r="89" spans="2:9" x14ac:dyDescent="0.25">
      <c r="B89" s="162" t="s">
        <v>119</v>
      </c>
      <c r="C89" s="163">
        <v>32</v>
      </c>
      <c r="D89" s="163">
        <v>574</v>
      </c>
      <c r="E89" s="163">
        <v>736</v>
      </c>
      <c r="F89" s="163">
        <v>749</v>
      </c>
      <c r="G89" s="163">
        <v>904</v>
      </c>
      <c r="H89" s="164">
        <f t="shared" si="12"/>
        <v>0.20694259012016025</v>
      </c>
      <c r="I89" s="164">
        <f t="shared" si="13"/>
        <v>1.6377167619585932E-3</v>
      </c>
    </row>
    <row r="90" spans="2:9" x14ac:dyDescent="0.25">
      <c r="B90" s="162" t="s">
        <v>128</v>
      </c>
      <c r="C90" s="163">
        <v>14</v>
      </c>
      <c r="D90" s="163">
        <v>1088</v>
      </c>
      <c r="E90" s="163">
        <v>1696</v>
      </c>
      <c r="F90" s="163">
        <v>1653</v>
      </c>
      <c r="G90" s="163">
        <v>1968</v>
      </c>
      <c r="H90" s="164">
        <f t="shared" si="12"/>
        <v>0.19056261343012704</v>
      </c>
      <c r="I90" s="164">
        <f t="shared" si="13"/>
        <v>3.5652948977151679E-3</v>
      </c>
    </row>
    <row r="91" spans="2:9" x14ac:dyDescent="0.25">
      <c r="B91" s="162" t="s">
        <v>131</v>
      </c>
      <c r="C91" s="163">
        <v>87</v>
      </c>
      <c r="D91" s="163">
        <v>938</v>
      </c>
      <c r="E91" s="163">
        <v>1914</v>
      </c>
      <c r="F91" s="163">
        <v>2147</v>
      </c>
      <c r="G91" s="163">
        <v>1539</v>
      </c>
      <c r="H91" s="164">
        <f t="shared" si="12"/>
        <v>-0.2831858407079646</v>
      </c>
      <c r="I91" s="164">
        <f t="shared" si="13"/>
        <v>2.7881040892193307E-3</v>
      </c>
    </row>
    <row r="92" spans="2:9" x14ac:dyDescent="0.25">
      <c r="B92" s="167" t="s">
        <v>145</v>
      </c>
      <c r="C92" s="168">
        <f>C84-SUM(C85:C91)</f>
        <v>2136</v>
      </c>
      <c r="D92" s="168">
        <f>D84-SUM(D85:D91)</f>
        <v>13287</v>
      </c>
      <c r="E92" s="168">
        <f>E84-SUM(E85:E91)</f>
        <v>14653</v>
      </c>
      <c r="F92" s="168">
        <f>F84-SUM(F85:F91)</f>
        <v>17863</v>
      </c>
      <c r="G92" s="168">
        <f>G84-SUM(G85:G91)</f>
        <v>21264</v>
      </c>
      <c r="H92" s="169">
        <f t="shared" si="12"/>
        <v>0.19039355091529986</v>
      </c>
      <c r="I92" s="169">
        <f t="shared" si="13"/>
        <v>3.852257657775169E-2</v>
      </c>
    </row>
    <row r="93" spans="2:9" x14ac:dyDescent="0.25">
      <c r="B93" s="154" t="s">
        <v>49</v>
      </c>
      <c r="C93" s="173"/>
      <c r="D93" s="173"/>
      <c r="E93" s="173"/>
      <c r="F93" s="173"/>
      <c r="G93" s="173"/>
      <c r="H93" s="174"/>
      <c r="I93" s="174"/>
    </row>
    <row r="94" spans="2:9" x14ac:dyDescent="0.25">
      <c r="B94" s="155" t="s">
        <v>68</v>
      </c>
      <c r="C94" s="175">
        <v>2351</v>
      </c>
      <c r="D94" s="175">
        <v>4947</v>
      </c>
      <c r="E94" s="175">
        <v>5963</v>
      </c>
      <c r="F94" s="175">
        <v>5458</v>
      </c>
      <c r="G94" s="175">
        <v>5646</v>
      </c>
      <c r="H94" s="176">
        <f t="shared" ref="H94:H106" si="14">IFERROR(G94/F94-1,"-")</f>
        <v>3.4444851593990577E-2</v>
      </c>
      <c r="I94" s="176">
        <f t="shared" ref="I94:I106" si="15">G94/G$10</f>
        <v>1.0228483227896259E-2</v>
      </c>
    </row>
    <row r="95" spans="2:9" x14ac:dyDescent="0.25">
      <c r="B95" s="158" t="s">
        <v>97</v>
      </c>
      <c r="C95" s="159">
        <v>1396</v>
      </c>
      <c r="D95" s="159">
        <v>2710</v>
      </c>
      <c r="E95" s="159">
        <v>3512</v>
      </c>
      <c r="F95" s="159">
        <v>2680</v>
      </c>
      <c r="G95" s="159">
        <v>2874</v>
      </c>
      <c r="H95" s="160">
        <f t="shared" si="14"/>
        <v>7.2388059701492535E-2</v>
      </c>
      <c r="I95" s="160">
        <f t="shared" si="15"/>
        <v>5.206634926846236E-3</v>
      </c>
    </row>
    <row r="96" spans="2:9" x14ac:dyDescent="0.25">
      <c r="B96" s="162" t="s">
        <v>103</v>
      </c>
      <c r="C96" s="163">
        <v>887</v>
      </c>
      <c r="D96" s="163">
        <v>1372</v>
      </c>
      <c r="E96" s="163">
        <v>629</v>
      </c>
      <c r="F96" s="163">
        <v>754</v>
      </c>
      <c r="G96" s="163">
        <v>864</v>
      </c>
      <c r="H96" s="164">
        <f t="shared" si="14"/>
        <v>0.14588859416445632</v>
      </c>
      <c r="I96" s="164">
        <f t="shared" si="15"/>
        <v>1.565251418509098E-3</v>
      </c>
    </row>
    <row r="97" spans="2:9" x14ac:dyDescent="0.25">
      <c r="B97" s="162" t="s">
        <v>100</v>
      </c>
      <c r="C97" s="163">
        <v>509</v>
      </c>
      <c r="D97" s="163">
        <v>1338</v>
      </c>
      <c r="E97" s="163">
        <v>2883</v>
      </c>
      <c r="F97" s="163">
        <v>1926</v>
      </c>
      <c r="G97" s="163">
        <v>2010</v>
      </c>
      <c r="H97" s="164">
        <f t="shared" si="14"/>
        <v>4.3613707165109039E-2</v>
      </c>
      <c r="I97" s="164">
        <f t="shared" si="15"/>
        <v>3.6413835083371378E-3</v>
      </c>
    </row>
    <row r="98" spans="2:9" x14ac:dyDescent="0.25">
      <c r="B98" s="158" t="s">
        <v>107</v>
      </c>
      <c r="C98" s="159">
        <v>955</v>
      </c>
      <c r="D98" s="159">
        <v>2237</v>
      </c>
      <c r="E98" s="159">
        <v>2451</v>
      </c>
      <c r="F98" s="159">
        <v>2778</v>
      </c>
      <c r="G98" s="159">
        <v>2772</v>
      </c>
      <c r="H98" s="160">
        <f t="shared" si="14"/>
        <v>-2.1598272138229069E-3</v>
      </c>
      <c r="I98" s="160">
        <f t="shared" si="15"/>
        <v>5.0218483010500232E-3</v>
      </c>
    </row>
    <row r="99" spans="2:9" x14ac:dyDescent="0.25">
      <c r="B99" s="162" t="s">
        <v>110</v>
      </c>
      <c r="C99" s="163">
        <v>35</v>
      </c>
      <c r="D99" s="163">
        <v>331</v>
      </c>
      <c r="E99" s="163">
        <v>388</v>
      </c>
      <c r="F99" s="163">
        <v>483</v>
      </c>
      <c r="G99" s="163">
        <v>364</v>
      </c>
      <c r="H99" s="164">
        <f t="shared" si="14"/>
        <v>-0.24637681159420288</v>
      </c>
      <c r="I99" s="164">
        <f t="shared" si="15"/>
        <v>6.5943462539040708E-4</v>
      </c>
    </row>
    <row r="100" spans="2:9" x14ac:dyDescent="0.25">
      <c r="B100" s="162" t="s">
        <v>113</v>
      </c>
      <c r="C100" s="163">
        <v>186</v>
      </c>
      <c r="D100" s="163">
        <v>491</v>
      </c>
      <c r="E100" s="163">
        <v>526</v>
      </c>
      <c r="F100" s="163">
        <v>663</v>
      </c>
      <c r="G100" s="163">
        <v>595</v>
      </c>
      <c r="H100" s="164">
        <f t="shared" si="14"/>
        <v>-0.10256410256410253</v>
      </c>
      <c r="I100" s="164">
        <f t="shared" si="15"/>
        <v>1.0779219838112422E-3</v>
      </c>
    </row>
    <row r="101" spans="2:9" x14ac:dyDescent="0.25">
      <c r="B101" s="162" t="s">
        <v>116</v>
      </c>
      <c r="C101" s="163">
        <v>459</v>
      </c>
      <c r="D101" s="163">
        <v>416</v>
      </c>
      <c r="E101" s="163">
        <v>477</v>
      </c>
      <c r="F101" s="163">
        <v>503</v>
      </c>
      <c r="G101" s="163">
        <v>515</v>
      </c>
      <c r="H101" s="164">
        <f t="shared" si="14"/>
        <v>2.3856858846918572E-2</v>
      </c>
      <c r="I101" s="164">
        <f t="shared" si="15"/>
        <v>9.3299129691225171E-4</v>
      </c>
    </row>
    <row r="102" spans="2:9" x14ac:dyDescent="0.25">
      <c r="B102" s="162" t="s">
        <v>123</v>
      </c>
      <c r="C102" s="163">
        <v>22</v>
      </c>
      <c r="D102" s="163">
        <v>164</v>
      </c>
      <c r="E102" s="163">
        <v>167</v>
      </c>
      <c r="F102" s="163">
        <v>168</v>
      </c>
      <c r="G102" s="163">
        <v>116</v>
      </c>
      <c r="H102" s="164">
        <f t="shared" si="14"/>
        <v>-0.30952380952380953</v>
      </c>
      <c r="I102" s="164">
        <f t="shared" si="15"/>
        <v>2.1014949600353631E-4</v>
      </c>
    </row>
    <row r="103" spans="2:9" x14ac:dyDescent="0.25">
      <c r="B103" s="162" t="s">
        <v>119</v>
      </c>
      <c r="C103" s="163">
        <v>13</v>
      </c>
      <c r="D103" s="163">
        <v>87</v>
      </c>
      <c r="E103" s="163">
        <v>74</v>
      </c>
      <c r="F103" s="163">
        <v>99</v>
      </c>
      <c r="G103" s="163">
        <v>118</v>
      </c>
      <c r="H103" s="164">
        <f t="shared" si="14"/>
        <v>0.19191919191919182</v>
      </c>
      <c r="I103" s="164">
        <f t="shared" si="15"/>
        <v>2.1377276317601106E-4</v>
      </c>
    </row>
    <row r="104" spans="2:9" x14ac:dyDescent="0.25">
      <c r="B104" s="162" t="s">
        <v>128</v>
      </c>
      <c r="C104" s="163">
        <v>1</v>
      </c>
      <c r="D104" s="163">
        <v>44</v>
      </c>
      <c r="E104" s="163">
        <v>14</v>
      </c>
      <c r="F104" s="163">
        <v>15</v>
      </c>
      <c r="G104" s="163">
        <v>10</v>
      </c>
      <c r="H104" s="164">
        <f t="shared" si="14"/>
        <v>-0.33333333333333337</v>
      </c>
      <c r="I104" s="164">
        <f t="shared" si="15"/>
        <v>1.8116335862373819E-5</v>
      </c>
    </row>
    <row r="105" spans="2:9" x14ac:dyDescent="0.25">
      <c r="B105" s="162" t="s">
        <v>131</v>
      </c>
      <c r="C105" s="163">
        <v>8</v>
      </c>
      <c r="D105" s="163">
        <v>22</v>
      </c>
      <c r="E105" s="163">
        <v>39</v>
      </c>
      <c r="F105" s="163">
        <v>40</v>
      </c>
      <c r="G105" s="163">
        <v>31</v>
      </c>
      <c r="H105" s="164">
        <f t="shared" si="14"/>
        <v>-0.22499999999999998</v>
      </c>
      <c r="I105" s="164">
        <f t="shared" si="15"/>
        <v>5.6160641173358843E-5</v>
      </c>
    </row>
    <row r="106" spans="2:9" x14ac:dyDescent="0.25">
      <c r="B106" s="167" t="s">
        <v>145</v>
      </c>
      <c r="C106" s="168">
        <f>C98-SUM(C99:C105)</f>
        <v>231</v>
      </c>
      <c r="D106" s="168">
        <f>D98-SUM(D99:D105)</f>
        <v>682</v>
      </c>
      <c r="E106" s="168">
        <f>E98-SUM(E99:E105)</f>
        <v>766</v>
      </c>
      <c r="F106" s="168">
        <f>F98-SUM(F99:F105)</f>
        <v>807</v>
      </c>
      <c r="G106" s="168">
        <f>G98-SUM(G99:G105)</f>
        <v>1023</v>
      </c>
      <c r="H106" s="169">
        <f t="shared" si="14"/>
        <v>0.26765799256505574</v>
      </c>
      <c r="I106" s="169">
        <f t="shared" si="15"/>
        <v>1.8533011587208417E-3</v>
      </c>
    </row>
    <row r="107" spans="2:9" x14ac:dyDescent="0.25">
      <c r="B107" s="154" t="s">
        <v>50</v>
      </c>
      <c r="C107" s="173"/>
      <c r="D107" s="173"/>
      <c r="E107" s="173"/>
      <c r="F107" s="173"/>
      <c r="G107" s="173"/>
      <c r="H107" s="174"/>
      <c r="I107" s="174"/>
    </row>
    <row r="108" spans="2:9" x14ac:dyDescent="0.25">
      <c r="B108" s="155" t="s">
        <v>68</v>
      </c>
      <c r="C108" s="175">
        <v>3560</v>
      </c>
      <c r="D108" s="175">
        <v>23161</v>
      </c>
      <c r="E108" s="175">
        <v>24082</v>
      </c>
      <c r="F108" s="175">
        <v>24297</v>
      </c>
      <c r="G108" s="175">
        <v>23652</v>
      </c>
      <c r="H108" s="176">
        <f t="shared" ref="H108:H120" si="16">IFERROR(G108/F108-1,"-")</f>
        <v>-2.6546487220644566E-2</v>
      </c>
      <c r="I108" s="176">
        <f t="shared" ref="I108:I120" si="17">G108/G$10</f>
        <v>4.2848757581686561E-2</v>
      </c>
    </row>
    <row r="109" spans="2:9" x14ac:dyDescent="0.25">
      <c r="B109" s="158" t="s">
        <v>97</v>
      </c>
      <c r="C109" s="159">
        <v>2035</v>
      </c>
      <c r="D109" s="159">
        <v>3164</v>
      </c>
      <c r="E109" s="159">
        <v>3939</v>
      </c>
      <c r="F109" s="159">
        <v>3658</v>
      </c>
      <c r="G109" s="159">
        <v>3444</v>
      </c>
      <c r="H109" s="160">
        <f t="shared" si="16"/>
        <v>-5.8501913613996703E-2</v>
      </c>
      <c r="I109" s="160">
        <f t="shared" si="17"/>
        <v>6.2392660710015434E-3</v>
      </c>
    </row>
    <row r="110" spans="2:9" x14ac:dyDescent="0.25">
      <c r="B110" s="162" t="s">
        <v>103</v>
      </c>
      <c r="C110" s="163">
        <v>2035</v>
      </c>
      <c r="D110" s="163">
        <v>1512</v>
      </c>
      <c r="E110" s="163">
        <v>1578</v>
      </c>
      <c r="F110" s="163">
        <v>925</v>
      </c>
      <c r="G110" s="163">
        <v>1164</v>
      </c>
      <c r="H110" s="164">
        <f t="shared" si="16"/>
        <v>0.2583783783783784</v>
      </c>
      <c r="I110" s="164">
        <f t="shared" si="17"/>
        <v>2.1087414943803126E-3</v>
      </c>
    </row>
    <row r="111" spans="2:9" x14ac:dyDescent="0.25">
      <c r="B111" s="162" t="s">
        <v>100</v>
      </c>
      <c r="C111" s="163">
        <v>0</v>
      </c>
      <c r="D111" s="163">
        <v>1652</v>
      </c>
      <c r="E111" s="163">
        <v>2361</v>
      </c>
      <c r="F111" s="163">
        <v>2733</v>
      </c>
      <c r="G111" s="163">
        <v>2280</v>
      </c>
      <c r="H111" s="164">
        <f t="shared" si="16"/>
        <v>-0.16575192096597147</v>
      </c>
      <c r="I111" s="164">
        <f t="shared" si="17"/>
        <v>4.1305245766212308E-3</v>
      </c>
    </row>
    <row r="112" spans="2:9" x14ac:dyDescent="0.25">
      <c r="B112" s="158" t="s">
        <v>107</v>
      </c>
      <c r="C112" s="159">
        <v>1525</v>
      </c>
      <c r="D112" s="159">
        <v>19997</v>
      </c>
      <c r="E112" s="159">
        <v>20143</v>
      </c>
      <c r="F112" s="159">
        <v>20639</v>
      </c>
      <c r="G112" s="159">
        <v>20208</v>
      </c>
      <c r="H112" s="160">
        <f t="shared" si="16"/>
        <v>-2.0882794709045971E-2</v>
      </c>
      <c r="I112" s="160">
        <f t="shared" si="17"/>
        <v>3.6609491510685016E-2</v>
      </c>
    </row>
    <row r="113" spans="2:9" x14ac:dyDescent="0.25">
      <c r="B113" s="162" t="s">
        <v>110</v>
      </c>
      <c r="C113" s="163">
        <v>232</v>
      </c>
      <c r="D113" s="163">
        <v>9733</v>
      </c>
      <c r="E113" s="163">
        <v>12192</v>
      </c>
      <c r="F113" s="163">
        <v>11686</v>
      </c>
      <c r="G113" s="163">
        <v>10964</v>
      </c>
      <c r="H113" s="164">
        <f t="shared" si="16"/>
        <v>-6.1783330480917331E-2</v>
      </c>
      <c r="I113" s="164">
        <f t="shared" si="17"/>
        <v>1.9862750639506654E-2</v>
      </c>
    </row>
    <row r="114" spans="2:9" x14ac:dyDescent="0.25">
      <c r="B114" s="162" t="s">
        <v>113</v>
      </c>
      <c r="C114" s="163">
        <v>420</v>
      </c>
      <c r="D114" s="163">
        <v>1652</v>
      </c>
      <c r="E114" s="163">
        <v>1092</v>
      </c>
      <c r="F114" s="163">
        <v>1205</v>
      </c>
      <c r="G114" s="163">
        <v>1356</v>
      </c>
      <c r="H114" s="164">
        <f t="shared" si="16"/>
        <v>0.12531120331950207</v>
      </c>
      <c r="I114" s="164">
        <f t="shared" si="17"/>
        <v>2.4565751429378902E-3</v>
      </c>
    </row>
    <row r="115" spans="2:9" x14ac:dyDescent="0.25">
      <c r="B115" s="162" t="s">
        <v>116</v>
      </c>
      <c r="C115" s="163">
        <v>482</v>
      </c>
      <c r="D115" s="163">
        <v>1572</v>
      </c>
      <c r="E115" s="163">
        <v>1866</v>
      </c>
      <c r="F115" s="163">
        <v>1098</v>
      </c>
      <c r="G115" s="163">
        <v>1469</v>
      </c>
      <c r="H115" s="164">
        <f t="shared" si="16"/>
        <v>0.33788706739526408</v>
      </c>
      <c r="I115" s="164">
        <f t="shared" si="17"/>
        <v>2.661289738182714E-3</v>
      </c>
    </row>
    <row r="116" spans="2:9" x14ac:dyDescent="0.25">
      <c r="B116" s="162" t="s">
        <v>123</v>
      </c>
      <c r="C116" s="163">
        <v>22</v>
      </c>
      <c r="D116" s="163">
        <v>978</v>
      </c>
      <c r="E116" s="163">
        <v>909</v>
      </c>
      <c r="F116" s="163">
        <v>657</v>
      </c>
      <c r="G116" s="163">
        <v>819</v>
      </c>
      <c r="H116" s="164">
        <f t="shared" si="16"/>
        <v>0.24657534246575352</v>
      </c>
      <c r="I116" s="164">
        <f t="shared" si="17"/>
        <v>1.4837279071284158E-3</v>
      </c>
    </row>
    <row r="117" spans="2:9" x14ac:dyDescent="0.25">
      <c r="B117" s="162" t="s">
        <v>119</v>
      </c>
      <c r="C117" s="163">
        <v>51</v>
      </c>
      <c r="D117" s="163">
        <v>883</v>
      </c>
      <c r="E117" s="163">
        <v>567</v>
      </c>
      <c r="F117" s="163">
        <v>612</v>
      </c>
      <c r="G117" s="163">
        <v>765</v>
      </c>
      <c r="H117" s="164">
        <f t="shared" si="16"/>
        <v>0.25</v>
      </c>
      <c r="I117" s="164">
        <f t="shared" si="17"/>
        <v>1.3858996934715971E-3</v>
      </c>
    </row>
    <row r="118" spans="2:9" x14ac:dyDescent="0.25">
      <c r="B118" s="162" t="s">
        <v>128</v>
      </c>
      <c r="C118" s="163">
        <v>0</v>
      </c>
      <c r="D118" s="163">
        <v>158</v>
      </c>
      <c r="E118" s="163">
        <v>242</v>
      </c>
      <c r="F118" s="163">
        <v>379</v>
      </c>
      <c r="G118" s="163">
        <v>271</v>
      </c>
      <c r="H118" s="164">
        <f t="shared" si="16"/>
        <v>-0.28496042216358841</v>
      </c>
      <c r="I118" s="164">
        <f t="shared" si="17"/>
        <v>4.9095270187033053E-4</v>
      </c>
    </row>
    <row r="119" spans="2:9" x14ac:dyDescent="0.25">
      <c r="B119" s="162" t="s">
        <v>131</v>
      </c>
      <c r="C119" s="163">
        <v>0</v>
      </c>
      <c r="D119" s="163">
        <v>269</v>
      </c>
      <c r="E119" s="163">
        <v>113</v>
      </c>
      <c r="F119" s="163">
        <v>464</v>
      </c>
      <c r="G119" s="163">
        <v>216</v>
      </c>
      <c r="H119" s="164">
        <f t="shared" si="16"/>
        <v>-0.53448275862068972</v>
      </c>
      <c r="I119" s="164">
        <f t="shared" si="17"/>
        <v>3.9131285462727449E-4</v>
      </c>
    </row>
    <row r="120" spans="2:9" x14ac:dyDescent="0.25">
      <c r="B120" s="167" t="s">
        <v>145</v>
      </c>
      <c r="C120" s="168">
        <f>C112-SUM(C113:C119)</f>
        <v>318</v>
      </c>
      <c r="D120" s="168">
        <f>D112-SUM(D113:D119)</f>
        <v>4752</v>
      </c>
      <c r="E120" s="168">
        <f>E112-SUM(E113:E119)</f>
        <v>3162</v>
      </c>
      <c r="F120" s="168">
        <f>F112-SUM(F113:F119)</f>
        <v>4538</v>
      </c>
      <c r="G120" s="168">
        <f>G112-SUM(G113:G119)</f>
        <v>4348</v>
      </c>
      <c r="H120" s="169">
        <f t="shared" si="16"/>
        <v>-4.1868664609960304E-2</v>
      </c>
      <c r="I120" s="169">
        <f t="shared" si="17"/>
        <v>7.876982832960136E-3</v>
      </c>
    </row>
    <row r="121" spans="2:9" x14ac:dyDescent="0.25">
      <c r="B121" s="154" t="s">
        <v>51</v>
      </c>
      <c r="C121" s="173"/>
      <c r="D121" s="173"/>
      <c r="E121" s="173"/>
      <c r="F121" s="173"/>
      <c r="G121" s="173"/>
      <c r="H121" s="174"/>
      <c r="I121" s="174"/>
    </row>
    <row r="122" spans="2:9" x14ac:dyDescent="0.25">
      <c r="B122" s="155" t="s">
        <v>68</v>
      </c>
      <c r="C122" s="175">
        <v>10490</v>
      </c>
      <c r="D122" s="175">
        <v>20880</v>
      </c>
      <c r="E122" s="175">
        <v>26239</v>
      </c>
      <c r="F122" s="175">
        <v>24065</v>
      </c>
      <c r="G122" s="175">
        <v>28327</v>
      </c>
      <c r="H122" s="176">
        <f t="shared" ref="H122:H134" si="18">IFERROR(G122/F122-1,"-")</f>
        <v>0.1771036775399959</v>
      </c>
      <c r="I122" s="176">
        <f t="shared" ref="I122:I134" si="19">G122/G$10</f>
        <v>5.1318144597346321E-2</v>
      </c>
    </row>
    <row r="123" spans="2:9" x14ac:dyDescent="0.25">
      <c r="B123" s="158" t="s">
        <v>97</v>
      </c>
      <c r="C123" s="159">
        <v>6257</v>
      </c>
      <c r="D123" s="159">
        <v>11861</v>
      </c>
      <c r="E123" s="159">
        <v>15819</v>
      </c>
      <c r="F123" s="159">
        <v>13139</v>
      </c>
      <c r="G123" s="159">
        <v>16589</v>
      </c>
      <c r="H123" s="160">
        <f t="shared" si="18"/>
        <v>0.26257706065910646</v>
      </c>
      <c r="I123" s="160">
        <f t="shared" si="19"/>
        <v>3.005318956209193E-2</v>
      </c>
    </row>
    <row r="124" spans="2:9" x14ac:dyDescent="0.25">
      <c r="B124" s="162" t="s">
        <v>103</v>
      </c>
      <c r="C124" s="163">
        <v>3506</v>
      </c>
      <c r="D124" s="163">
        <v>5365</v>
      </c>
      <c r="E124" s="163">
        <v>6752</v>
      </c>
      <c r="F124" s="163">
        <v>6033</v>
      </c>
      <c r="G124" s="163">
        <v>8409</v>
      </c>
      <c r="H124" s="164">
        <f t="shared" si="18"/>
        <v>0.39383391347588259</v>
      </c>
      <c r="I124" s="164">
        <f t="shared" si="19"/>
        <v>1.5234026826670145E-2</v>
      </c>
    </row>
    <row r="125" spans="2:9" x14ac:dyDescent="0.25">
      <c r="B125" s="162" t="s">
        <v>100</v>
      </c>
      <c r="C125" s="163">
        <v>2751</v>
      </c>
      <c r="D125" s="163">
        <v>6496</v>
      </c>
      <c r="E125" s="163">
        <v>9067</v>
      </c>
      <c r="F125" s="163">
        <v>7106</v>
      </c>
      <c r="G125" s="163">
        <v>8180</v>
      </c>
      <c r="H125" s="164">
        <f t="shared" si="18"/>
        <v>0.15113988179003668</v>
      </c>
      <c r="I125" s="164">
        <f t="shared" si="19"/>
        <v>1.4819162735421785E-2</v>
      </c>
    </row>
    <row r="126" spans="2:9" x14ac:dyDescent="0.25">
      <c r="B126" s="158" t="s">
        <v>107</v>
      </c>
      <c r="C126" s="159">
        <v>4233</v>
      </c>
      <c r="D126" s="159">
        <v>9019</v>
      </c>
      <c r="E126" s="159">
        <v>10420</v>
      </c>
      <c r="F126" s="159">
        <v>10926</v>
      </c>
      <c r="G126" s="159">
        <v>11738</v>
      </c>
      <c r="H126" s="160">
        <f t="shared" si="18"/>
        <v>7.4318140215998474E-2</v>
      </c>
      <c r="I126" s="160">
        <f t="shared" si="19"/>
        <v>2.1264955035254388E-2</v>
      </c>
    </row>
    <row r="127" spans="2:9" x14ac:dyDescent="0.25">
      <c r="B127" s="162" t="s">
        <v>110</v>
      </c>
      <c r="C127" s="163">
        <v>146</v>
      </c>
      <c r="D127" s="163">
        <v>903</v>
      </c>
      <c r="E127" s="163">
        <v>1235</v>
      </c>
      <c r="F127" s="163">
        <v>1203</v>
      </c>
      <c r="G127" s="163">
        <v>1089</v>
      </c>
      <c r="H127" s="164">
        <f t="shared" si="18"/>
        <v>-9.4763092269326665E-2</v>
      </c>
      <c r="I127" s="164">
        <f t="shared" si="19"/>
        <v>1.972868975412509E-3</v>
      </c>
    </row>
    <row r="128" spans="2:9" x14ac:dyDescent="0.25">
      <c r="B128" s="162" t="s">
        <v>113</v>
      </c>
      <c r="C128" s="163">
        <v>498</v>
      </c>
      <c r="D128" s="163">
        <v>1179</v>
      </c>
      <c r="E128" s="163">
        <v>1891</v>
      </c>
      <c r="F128" s="163">
        <v>1851</v>
      </c>
      <c r="G128" s="163">
        <v>2093</v>
      </c>
      <c r="H128" s="164">
        <f t="shared" si="18"/>
        <v>0.1307401404646138</v>
      </c>
      <c r="I128" s="164">
        <f t="shared" si="19"/>
        <v>3.7917490959948406E-3</v>
      </c>
    </row>
    <row r="129" spans="2:9" x14ac:dyDescent="0.25">
      <c r="B129" s="162" t="s">
        <v>116</v>
      </c>
      <c r="C129" s="163">
        <v>563</v>
      </c>
      <c r="D129" s="163">
        <v>979</v>
      </c>
      <c r="E129" s="163">
        <v>1017</v>
      </c>
      <c r="F129" s="163">
        <v>978</v>
      </c>
      <c r="G129" s="163">
        <v>785</v>
      </c>
      <c r="H129" s="164">
        <f t="shared" si="18"/>
        <v>-0.19734151329243355</v>
      </c>
      <c r="I129" s="164">
        <f t="shared" si="19"/>
        <v>1.4221323651963449E-3</v>
      </c>
    </row>
    <row r="130" spans="2:9" x14ac:dyDescent="0.25">
      <c r="B130" s="162" t="s">
        <v>123</v>
      </c>
      <c r="C130" s="163">
        <v>48</v>
      </c>
      <c r="D130" s="163">
        <v>224</v>
      </c>
      <c r="E130" s="163">
        <v>263</v>
      </c>
      <c r="F130" s="163">
        <v>225</v>
      </c>
      <c r="G130" s="163">
        <v>270</v>
      </c>
      <c r="H130" s="164">
        <f t="shared" si="18"/>
        <v>0.19999999999999996</v>
      </c>
      <c r="I130" s="164">
        <f t="shared" si="19"/>
        <v>4.8914106828409313E-4</v>
      </c>
    </row>
    <row r="131" spans="2:9" x14ac:dyDescent="0.25">
      <c r="B131" s="162" t="s">
        <v>119</v>
      </c>
      <c r="C131" s="163">
        <v>34</v>
      </c>
      <c r="D131" s="163">
        <v>213</v>
      </c>
      <c r="E131" s="163">
        <v>214</v>
      </c>
      <c r="F131" s="163">
        <v>194</v>
      </c>
      <c r="G131" s="163">
        <v>187</v>
      </c>
      <c r="H131" s="164">
        <f t="shared" si="18"/>
        <v>-3.6082474226804107E-2</v>
      </c>
      <c r="I131" s="164">
        <f t="shared" si="19"/>
        <v>3.3877548062639045E-4</v>
      </c>
    </row>
    <row r="132" spans="2:9" x14ac:dyDescent="0.25">
      <c r="B132" s="162" t="s">
        <v>128</v>
      </c>
      <c r="C132" s="163">
        <v>4</v>
      </c>
      <c r="D132" s="163">
        <v>133</v>
      </c>
      <c r="E132" s="163">
        <v>270</v>
      </c>
      <c r="F132" s="163">
        <v>208</v>
      </c>
      <c r="G132" s="163">
        <v>151</v>
      </c>
      <c r="H132" s="164">
        <f t="shared" si="18"/>
        <v>-0.27403846153846156</v>
      </c>
      <c r="I132" s="164">
        <f t="shared" si="19"/>
        <v>2.7355667152184469E-4</v>
      </c>
    </row>
    <row r="133" spans="2:9" x14ac:dyDescent="0.25">
      <c r="B133" s="162" t="s">
        <v>131</v>
      </c>
      <c r="C133" s="163">
        <v>24</v>
      </c>
      <c r="D133" s="163">
        <v>208</v>
      </c>
      <c r="E133" s="163">
        <v>336</v>
      </c>
      <c r="F133" s="163">
        <v>341</v>
      </c>
      <c r="G133" s="163">
        <v>328</v>
      </c>
      <c r="H133" s="164">
        <f t="shared" si="18"/>
        <v>-3.8123167155425186E-2</v>
      </c>
      <c r="I133" s="164">
        <f t="shared" si="19"/>
        <v>5.9421581628586132E-4</v>
      </c>
    </row>
    <row r="134" spans="2:9" x14ac:dyDescent="0.25">
      <c r="B134" s="167" t="s">
        <v>145</v>
      </c>
      <c r="C134" s="168">
        <f>C126-SUM(C127:C133)</f>
        <v>2916</v>
      </c>
      <c r="D134" s="168">
        <f>D126-SUM(D127:D133)</f>
        <v>5180</v>
      </c>
      <c r="E134" s="168">
        <f>E126-SUM(E127:E133)</f>
        <v>5194</v>
      </c>
      <c r="F134" s="168">
        <f>F126-SUM(F127:F133)</f>
        <v>5926</v>
      </c>
      <c r="G134" s="168">
        <f>G126-SUM(G127:G133)</f>
        <v>6835</v>
      </c>
      <c r="H134" s="169">
        <f t="shared" si="18"/>
        <v>0.15339183260209244</v>
      </c>
      <c r="I134" s="169">
        <f t="shared" si="19"/>
        <v>1.2382515561932506E-2</v>
      </c>
    </row>
    <row r="135" spans="2:9" x14ac:dyDescent="0.25">
      <c r="B135" s="154" t="s">
        <v>52</v>
      </c>
      <c r="C135" s="173"/>
      <c r="D135" s="173"/>
      <c r="E135" s="173"/>
      <c r="F135" s="173"/>
      <c r="G135" s="173"/>
      <c r="H135" s="174"/>
      <c r="I135" s="174"/>
    </row>
    <row r="136" spans="2:9" x14ac:dyDescent="0.25">
      <c r="B136" s="155" t="s">
        <v>68</v>
      </c>
      <c r="C136" s="175">
        <v>5926</v>
      </c>
      <c r="D136" s="175">
        <v>26538</v>
      </c>
      <c r="E136" s="175">
        <v>26479</v>
      </c>
      <c r="F136" s="175">
        <v>32023</v>
      </c>
      <c r="G136" s="175">
        <v>28645</v>
      </c>
      <c r="H136" s="176">
        <f t="shared" ref="H136:H148" si="20">IFERROR(G136/F136-1,"-")</f>
        <v>-0.10548668144770945</v>
      </c>
      <c r="I136" s="176">
        <f t="shared" ref="I136:I148" si="21">G136/G$10</f>
        <v>5.1894244077769804E-2</v>
      </c>
    </row>
    <row r="137" spans="2:9" x14ac:dyDescent="0.25">
      <c r="B137" s="158" t="s">
        <v>97</v>
      </c>
      <c r="C137" s="159">
        <v>3150</v>
      </c>
      <c r="D137" s="159">
        <v>1626</v>
      </c>
      <c r="E137" s="159">
        <v>1886</v>
      </c>
      <c r="F137" s="159">
        <v>2427</v>
      </c>
      <c r="G137" s="159">
        <v>1026</v>
      </c>
      <c r="H137" s="160">
        <f t="shared" si="20"/>
        <v>-0.57725587144622992</v>
      </c>
      <c r="I137" s="160">
        <f t="shared" si="21"/>
        <v>1.8587360594795538E-3</v>
      </c>
    </row>
    <row r="138" spans="2:9" x14ac:dyDescent="0.25">
      <c r="B138" s="162" t="s">
        <v>103</v>
      </c>
      <c r="C138" s="163">
        <v>2763</v>
      </c>
      <c r="D138" s="163">
        <v>1021</v>
      </c>
      <c r="E138" s="163">
        <v>1069</v>
      </c>
      <c r="F138" s="163">
        <v>1549</v>
      </c>
      <c r="G138" s="163">
        <v>347</v>
      </c>
      <c r="H138" s="164">
        <f t="shared" si="20"/>
        <v>-0.77598450613298908</v>
      </c>
      <c r="I138" s="164">
        <f t="shared" si="21"/>
        <v>6.2863685442437155E-4</v>
      </c>
    </row>
    <row r="139" spans="2:9" x14ac:dyDescent="0.25">
      <c r="B139" s="162" t="s">
        <v>100</v>
      </c>
      <c r="C139" s="163">
        <v>387</v>
      </c>
      <c r="D139" s="163">
        <v>605</v>
      </c>
      <c r="E139" s="163">
        <v>817</v>
      </c>
      <c r="F139" s="163">
        <v>878</v>
      </c>
      <c r="G139" s="163">
        <v>679</v>
      </c>
      <c r="H139" s="164">
        <f t="shared" si="20"/>
        <v>-0.22665148063781326</v>
      </c>
      <c r="I139" s="164">
        <f t="shared" si="21"/>
        <v>1.2300992050551824E-3</v>
      </c>
    </row>
    <row r="140" spans="2:9" x14ac:dyDescent="0.25">
      <c r="B140" s="158" t="s">
        <v>107</v>
      </c>
      <c r="C140" s="159">
        <v>2776</v>
      </c>
      <c r="D140" s="159">
        <v>24912</v>
      </c>
      <c r="E140" s="159">
        <v>24593</v>
      </c>
      <c r="F140" s="159">
        <v>29596</v>
      </c>
      <c r="G140" s="159">
        <v>27619</v>
      </c>
      <c r="H140" s="160">
        <f t="shared" si="20"/>
        <v>-6.6799567509122859E-2</v>
      </c>
      <c r="I140" s="160">
        <f t="shared" si="21"/>
        <v>5.0035508018290251E-2</v>
      </c>
    </row>
    <row r="141" spans="2:9" x14ac:dyDescent="0.25">
      <c r="B141" s="162" t="s">
        <v>110</v>
      </c>
      <c r="C141" s="163">
        <v>78</v>
      </c>
      <c r="D141" s="163">
        <v>10368</v>
      </c>
      <c r="E141" s="163">
        <v>8741</v>
      </c>
      <c r="F141" s="163">
        <v>10716</v>
      </c>
      <c r="G141" s="163">
        <v>11158</v>
      </c>
      <c r="H141" s="164">
        <f t="shared" si="20"/>
        <v>4.1246733855916373E-2</v>
      </c>
      <c r="I141" s="164">
        <f t="shared" si="21"/>
        <v>2.0214207555236709E-2</v>
      </c>
    </row>
    <row r="142" spans="2:9" x14ac:dyDescent="0.25">
      <c r="B142" s="162" t="s">
        <v>113</v>
      </c>
      <c r="C142" s="163">
        <v>366</v>
      </c>
      <c r="D142" s="163">
        <v>1898</v>
      </c>
      <c r="E142" s="163">
        <v>2666</v>
      </c>
      <c r="F142" s="163">
        <v>4103</v>
      </c>
      <c r="G142" s="163">
        <v>2856</v>
      </c>
      <c r="H142" s="164">
        <f t="shared" si="20"/>
        <v>-0.30392395807945405</v>
      </c>
      <c r="I142" s="164">
        <f t="shared" si="21"/>
        <v>5.1740255222939629E-3</v>
      </c>
    </row>
    <row r="143" spans="2:9" x14ac:dyDescent="0.25">
      <c r="B143" s="162" t="s">
        <v>116</v>
      </c>
      <c r="C143" s="163">
        <v>965</v>
      </c>
      <c r="D143" s="163">
        <v>2569</v>
      </c>
      <c r="E143" s="163">
        <v>2191</v>
      </c>
      <c r="F143" s="163">
        <v>3200</v>
      </c>
      <c r="G143" s="163">
        <v>2307</v>
      </c>
      <c r="H143" s="164">
        <f t="shared" si="20"/>
        <v>-0.27906249999999999</v>
      </c>
      <c r="I143" s="164">
        <f t="shared" si="21"/>
        <v>4.1794386834496404E-3</v>
      </c>
    </row>
    <row r="144" spans="2:9" x14ac:dyDescent="0.25">
      <c r="B144" s="162" t="s">
        <v>123</v>
      </c>
      <c r="C144" s="163">
        <v>18</v>
      </c>
      <c r="D144" s="163">
        <v>763</v>
      </c>
      <c r="E144" s="163">
        <v>913</v>
      </c>
      <c r="F144" s="163">
        <v>658</v>
      </c>
      <c r="G144" s="163">
        <v>697</v>
      </c>
      <c r="H144" s="164">
        <f t="shared" si="20"/>
        <v>5.9270516717325306E-2</v>
      </c>
      <c r="I144" s="164">
        <f t="shared" si="21"/>
        <v>1.2627086096074552E-3</v>
      </c>
    </row>
    <row r="145" spans="2:9" x14ac:dyDescent="0.25">
      <c r="B145" s="162" t="s">
        <v>119</v>
      </c>
      <c r="C145" s="163">
        <v>23</v>
      </c>
      <c r="D145" s="163">
        <v>523</v>
      </c>
      <c r="E145" s="163">
        <v>444</v>
      </c>
      <c r="F145" s="163">
        <v>722</v>
      </c>
      <c r="G145" s="163">
        <v>480</v>
      </c>
      <c r="H145" s="164">
        <f t="shared" si="20"/>
        <v>-0.33518005540166207</v>
      </c>
      <c r="I145" s="164">
        <f t="shared" si="21"/>
        <v>8.6958412139394336E-4</v>
      </c>
    </row>
    <row r="146" spans="2:9" x14ac:dyDescent="0.25">
      <c r="B146" s="162" t="s">
        <v>128</v>
      </c>
      <c r="C146" s="163">
        <v>3</v>
      </c>
      <c r="D146" s="163">
        <v>607</v>
      </c>
      <c r="E146" s="163">
        <v>617</v>
      </c>
      <c r="F146" s="163">
        <v>672</v>
      </c>
      <c r="G146" s="163">
        <v>795</v>
      </c>
      <c r="H146" s="164">
        <f t="shared" si="20"/>
        <v>0.18303571428571419</v>
      </c>
      <c r="I146" s="164">
        <f t="shared" si="21"/>
        <v>1.4402487010587188E-3</v>
      </c>
    </row>
    <row r="147" spans="2:9" x14ac:dyDescent="0.25">
      <c r="B147" s="162" t="s">
        <v>131</v>
      </c>
      <c r="C147" s="163">
        <v>15</v>
      </c>
      <c r="D147" s="163">
        <v>342</v>
      </c>
      <c r="E147" s="163">
        <v>358</v>
      </c>
      <c r="F147" s="163">
        <v>570</v>
      </c>
      <c r="G147" s="163">
        <v>367</v>
      </c>
      <c r="H147" s="164">
        <f t="shared" si="20"/>
        <v>-0.35614035087719298</v>
      </c>
      <c r="I147" s="164">
        <f t="shared" si="21"/>
        <v>6.6486952614911918E-4</v>
      </c>
    </row>
    <row r="148" spans="2:9" x14ac:dyDescent="0.25">
      <c r="B148" s="167" t="s">
        <v>145</v>
      </c>
      <c r="C148" s="168">
        <f>C140-SUM(C141:C147)</f>
        <v>1308</v>
      </c>
      <c r="D148" s="168">
        <f>D140-SUM(D141:D147)</f>
        <v>7842</v>
      </c>
      <c r="E148" s="168">
        <f>E140-SUM(E141:E147)</f>
        <v>8663</v>
      </c>
      <c r="F148" s="168">
        <f>F140-SUM(F141:F147)</f>
        <v>8955</v>
      </c>
      <c r="G148" s="168">
        <f>G140-SUM(G141:G147)</f>
        <v>8959</v>
      </c>
      <c r="H148" s="169">
        <f t="shared" si="20"/>
        <v>4.4667783361251878E-4</v>
      </c>
      <c r="I148" s="169">
        <f t="shared" si="21"/>
        <v>1.6230425299100706E-2</v>
      </c>
    </row>
    <row r="149" spans="2:9" x14ac:dyDescent="0.25">
      <c r="B149" s="154" t="s">
        <v>53</v>
      </c>
      <c r="C149" s="173"/>
      <c r="D149" s="173"/>
      <c r="E149" s="173"/>
      <c r="F149" s="173"/>
      <c r="G149" s="173"/>
      <c r="H149" s="174"/>
      <c r="I149" s="174"/>
    </row>
    <row r="150" spans="2:9" x14ac:dyDescent="0.25">
      <c r="B150" s="155" t="s">
        <v>68</v>
      </c>
      <c r="C150" s="175">
        <v>3391</v>
      </c>
      <c r="D150" s="175">
        <v>11394</v>
      </c>
      <c r="E150" s="175">
        <v>12620</v>
      </c>
      <c r="F150" s="175">
        <v>13394</v>
      </c>
      <c r="G150" s="175">
        <v>12832</v>
      </c>
      <c r="H150" s="176">
        <f t="shared" ref="H150:H162" si="22">IFERROR(G150/F150-1,"-")</f>
        <v>-4.1959086157981162E-2</v>
      </c>
      <c r="I150" s="176">
        <f t="shared" ref="I150:I162" si="23">G150/G$10</f>
        <v>2.3246882178598084E-2</v>
      </c>
    </row>
    <row r="151" spans="2:9" x14ac:dyDescent="0.25">
      <c r="B151" s="158" t="s">
        <v>97</v>
      </c>
      <c r="C151" s="159">
        <v>2154</v>
      </c>
      <c r="D151" s="159">
        <v>5288</v>
      </c>
      <c r="E151" s="159">
        <v>5119</v>
      </c>
      <c r="F151" s="159">
        <v>4762</v>
      </c>
      <c r="G151" s="159">
        <v>4370</v>
      </c>
      <c r="H151" s="160">
        <f t="shared" si="22"/>
        <v>-8.2318353632927388E-2</v>
      </c>
      <c r="I151" s="160">
        <f t="shared" si="23"/>
        <v>7.91683877185736E-3</v>
      </c>
    </row>
    <row r="152" spans="2:9" x14ac:dyDescent="0.25">
      <c r="B152" s="162" t="s">
        <v>103</v>
      </c>
      <c r="C152" s="163">
        <v>1967</v>
      </c>
      <c r="D152" s="163">
        <v>3564</v>
      </c>
      <c r="E152" s="163">
        <v>3253</v>
      </c>
      <c r="F152" s="163">
        <v>3373</v>
      </c>
      <c r="G152" s="163">
        <v>2974</v>
      </c>
      <c r="H152" s="164">
        <f t="shared" si="22"/>
        <v>-0.11829232137562995</v>
      </c>
      <c r="I152" s="164">
        <f t="shared" si="23"/>
        <v>5.3877982854699741E-3</v>
      </c>
    </row>
    <row r="153" spans="2:9" x14ac:dyDescent="0.25">
      <c r="B153" s="162" t="s">
        <v>100</v>
      </c>
      <c r="C153" s="163">
        <v>187</v>
      </c>
      <c r="D153" s="163">
        <v>1724</v>
      </c>
      <c r="E153" s="163">
        <v>1866</v>
      </c>
      <c r="F153" s="163">
        <v>1389</v>
      </c>
      <c r="G153" s="163">
        <v>1396</v>
      </c>
      <c r="H153" s="164">
        <f t="shared" si="22"/>
        <v>5.0395968322534124E-3</v>
      </c>
      <c r="I153" s="164">
        <f t="shared" si="23"/>
        <v>2.5290404863873854E-3</v>
      </c>
    </row>
    <row r="154" spans="2:9" x14ac:dyDescent="0.25">
      <c r="B154" s="158" t="s">
        <v>107</v>
      </c>
      <c r="C154" s="159">
        <v>1237</v>
      </c>
      <c r="D154" s="159">
        <v>6106</v>
      </c>
      <c r="E154" s="159">
        <v>7501</v>
      </c>
      <c r="F154" s="159">
        <v>8632</v>
      </c>
      <c r="G154" s="159">
        <v>8462</v>
      </c>
      <c r="H154" s="160">
        <f t="shared" si="22"/>
        <v>-1.9694161260426335E-2</v>
      </c>
      <c r="I154" s="160">
        <f t="shared" si="23"/>
        <v>1.5330043406740726E-2</v>
      </c>
    </row>
    <row r="155" spans="2:9" x14ac:dyDescent="0.25">
      <c r="B155" s="162" t="s">
        <v>110</v>
      </c>
      <c r="C155" s="163">
        <v>33</v>
      </c>
      <c r="D155" s="163">
        <v>2263</v>
      </c>
      <c r="E155" s="163">
        <v>2617</v>
      </c>
      <c r="F155" s="163">
        <v>2614</v>
      </c>
      <c r="G155" s="163">
        <v>2192</v>
      </c>
      <c r="H155" s="164">
        <f t="shared" si="22"/>
        <v>-0.16143840856924252</v>
      </c>
      <c r="I155" s="164">
        <f t="shared" si="23"/>
        <v>3.971100821032341E-3</v>
      </c>
    </row>
    <row r="156" spans="2:9" x14ac:dyDescent="0.25">
      <c r="B156" s="162" t="s">
        <v>113</v>
      </c>
      <c r="C156" s="163">
        <v>323</v>
      </c>
      <c r="D156" s="163">
        <v>1600</v>
      </c>
      <c r="E156" s="163">
        <v>1706</v>
      </c>
      <c r="F156" s="163">
        <v>2004</v>
      </c>
      <c r="G156" s="163">
        <v>1864</v>
      </c>
      <c r="H156" s="164">
        <f t="shared" si="22"/>
        <v>-6.9860279441117723E-2</v>
      </c>
      <c r="I156" s="164">
        <f t="shared" si="23"/>
        <v>3.3768850047464802E-3</v>
      </c>
    </row>
    <row r="157" spans="2:9" x14ac:dyDescent="0.25">
      <c r="B157" s="162" t="s">
        <v>116</v>
      </c>
      <c r="C157" s="163">
        <v>396</v>
      </c>
      <c r="D157" s="163">
        <v>658</v>
      </c>
      <c r="E157" s="163">
        <v>904</v>
      </c>
      <c r="F157" s="163">
        <v>1168</v>
      </c>
      <c r="G157" s="163">
        <v>1744</v>
      </c>
      <c r="H157" s="164">
        <f t="shared" si="22"/>
        <v>0.49315068493150682</v>
      </c>
      <c r="I157" s="164">
        <f t="shared" si="23"/>
        <v>3.1594889743979944E-3</v>
      </c>
    </row>
    <row r="158" spans="2:9" x14ac:dyDescent="0.25">
      <c r="B158" s="162" t="s">
        <v>123</v>
      </c>
      <c r="C158" s="163">
        <v>29</v>
      </c>
      <c r="D158" s="163">
        <v>145</v>
      </c>
      <c r="E158" s="163">
        <v>241</v>
      </c>
      <c r="F158" s="163">
        <v>266</v>
      </c>
      <c r="G158" s="163">
        <v>338</v>
      </c>
      <c r="H158" s="164">
        <f t="shared" si="22"/>
        <v>0.27067669172932329</v>
      </c>
      <c r="I158" s="164">
        <f t="shared" si="23"/>
        <v>6.1233215214823514E-4</v>
      </c>
    </row>
    <row r="159" spans="2:9" x14ac:dyDescent="0.25">
      <c r="B159" s="162" t="s">
        <v>119</v>
      </c>
      <c r="C159" s="163">
        <v>43</v>
      </c>
      <c r="D159" s="163">
        <v>228</v>
      </c>
      <c r="E159" s="163">
        <v>328</v>
      </c>
      <c r="F159" s="163">
        <v>347</v>
      </c>
      <c r="G159" s="163">
        <v>204</v>
      </c>
      <c r="H159" s="164">
        <f t="shared" si="22"/>
        <v>-0.41210374639769454</v>
      </c>
      <c r="I159" s="164">
        <f t="shared" si="23"/>
        <v>3.6957325159242592E-4</v>
      </c>
    </row>
    <row r="160" spans="2:9" x14ac:dyDescent="0.25">
      <c r="B160" s="162" t="s">
        <v>128</v>
      </c>
      <c r="C160" s="163">
        <v>6</v>
      </c>
      <c r="D160" s="163">
        <v>56</v>
      </c>
      <c r="E160" s="163">
        <v>132</v>
      </c>
      <c r="F160" s="163">
        <v>76</v>
      </c>
      <c r="G160" s="163">
        <v>84</v>
      </c>
      <c r="H160" s="164">
        <f t="shared" si="22"/>
        <v>0.10526315789473695</v>
      </c>
      <c r="I160" s="164">
        <f t="shared" si="23"/>
        <v>1.5217722124394008E-4</v>
      </c>
    </row>
    <row r="161" spans="2:9" x14ac:dyDescent="0.25">
      <c r="B161" s="162" t="s">
        <v>131</v>
      </c>
      <c r="C161" s="163">
        <v>8</v>
      </c>
      <c r="D161" s="163">
        <v>150</v>
      </c>
      <c r="E161" s="163">
        <v>178</v>
      </c>
      <c r="F161" s="163">
        <v>189</v>
      </c>
      <c r="G161" s="163">
        <v>126</v>
      </c>
      <c r="H161" s="164">
        <f t="shared" si="22"/>
        <v>-0.33333333333333337</v>
      </c>
      <c r="I161" s="164">
        <f t="shared" si="23"/>
        <v>2.2826583186591012E-4</v>
      </c>
    </row>
    <row r="162" spans="2:9" x14ac:dyDescent="0.25">
      <c r="B162" s="167" t="s">
        <v>145</v>
      </c>
      <c r="C162" s="168">
        <f>C154-SUM(C155:C161)</f>
        <v>399</v>
      </c>
      <c r="D162" s="168">
        <f>D154-SUM(D155:D161)</f>
        <v>1006</v>
      </c>
      <c r="E162" s="168">
        <f>E154-SUM(E155:E161)</f>
        <v>1395</v>
      </c>
      <c r="F162" s="168">
        <f>F154-SUM(F155:F161)</f>
        <v>1968</v>
      </c>
      <c r="G162" s="168">
        <f>G154-SUM(G155:G161)</f>
        <v>1910</v>
      </c>
      <c r="H162" s="169">
        <f t="shared" si="22"/>
        <v>-2.9471544715447107E-2</v>
      </c>
      <c r="I162" s="169">
        <f t="shared" si="23"/>
        <v>3.4602201497133996E-3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0ABFD-0867-4398-8C7A-87B82867115B}">
  <sheetPr>
    <tabColor rgb="FFFFC000"/>
    <pageSetUpPr fitToPage="1"/>
  </sheetPr>
  <dimension ref="A1:X163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O4" s="272" t="s">
        <v>269</v>
      </c>
      <c r="P4" s="272"/>
      <c r="Q4" s="272"/>
      <c r="R4" s="272"/>
      <c r="S4" s="272"/>
      <c r="T4" s="272"/>
      <c r="U4" s="272"/>
      <c r="V4" s="272"/>
      <c r="W4" s="272"/>
      <c r="X4" s="272"/>
    </row>
    <row r="5" spans="1:24" ht="6" customHeight="1" x14ac:dyDescent="0.25"/>
    <row r="6" spans="1:24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</row>
    <row r="7" spans="1:24" s="145" customFormat="1" ht="72" customHeight="1" x14ac:dyDescent="0.25">
      <c r="B7" s="146"/>
      <c r="C7" s="171" t="s">
        <v>270</v>
      </c>
      <c r="D7" s="171" t="s">
        <v>261</v>
      </c>
      <c r="E7" s="171" t="s">
        <v>262</v>
      </c>
      <c r="F7" s="171" t="s">
        <v>263</v>
      </c>
      <c r="G7" s="171" t="s">
        <v>264</v>
      </c>
      <c r="H7" s="171" t="s">
        <v>265</v>
      </c>
      <c r="I7" s="171" t="s">
        <v>266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261</v>
      </c>
      <c r="Q7" s="171" t="s">
        <v>262</v>
      </c>
      <c r="R7" s="171" t="s">
        <v>263</v>
      </c>
      <c r="S7" s="171" t="s">
        <v>264</v>
      </c>
      <c r="T7" s="171" t="s">
        <v>265</v>
      </c>
      <c r="U7" s="171" t="s">
        <v>266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52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68</v>
      </c>
      <c r="C9" s="175">
        <v>1418392</v>
      </c>
      <c r="D9" s="175">
        <v>1198031</v>
      </c>
      <c r="E9" s="175">
        <v>202722</v>
      </c>
      <c r="F9" s="175">
        <v>1218488</v>
      </c>
      <c r="G9" s="175">
        <v>1511252</v>
      </c>
      <c r="H9" s="175">
        <v>1617046</v>
      </c>
      <c r="I9" s="175">
        <v>1586834</v>
      </c>
      <c r="J9" s="176">
        <f>IFERROR(I9/H9-1,"-")</f>
        <v>-1.8683451181970123E-2</v>
      </c>
      <c r="K9" s="175">
        <f t="shared" ref="K9:K21" si="0">I9-H9</f>
        <v>-30212</v>
      </c>
      <c r="L9" s="176">
        <f t="shared" ref="L9:L21" si="1">I9/I$9</f>
        <v>1</v>
      </c>
      <c r="O9" s="155" t="s">
        <v>68</v>
      </c>
      <c r="P9" s="175">
        <v>65963</v>
      </c>
      <c r="Q9" s="175">
        <v>18747</v>
      </c>
      <c r="R9" s="175">
        <v>71327</v>
      </c>
      <c r="S9" s="175">
        <v>81676</v>
      </c>
      <c r="T9" s="175">
        <v>88443</v>
      </c>
      <c r="U9" s="175">
        <v>84505</v>
      </c>
      <c r="V9" s="176">
        <f>IFERROR(U9/T9-1,"-")</f>
        <v>-4.4525852809153887E-2</v>
      </c>
      <c r="W9" s="175">
        <f>U9-T9</f>
        <v>-3938</v>
      </c>
      <c r="X9" s="176">
        <f t="shared" ref="X9:X21" si="2">U9/U$9</f>
        <v>1</v>
      </c>
    </row>
    <row r="10" spans="1:24" x14ac:dyDescent="0.25">
      <c r="A10" s="1" t="s">
        <v>96</v>
      </c>
      <c r="B10" s="158" t="s">
        <v>97</v>
      </c>
      <c r="C10" s="159">
        <v>186525</v>
      </c>
      <c r="D10" s="159">
        <v>163202</v>
      </c>
      <c r="E10" s="159">
        <v>88465</v>
      </c>
      <c r="F10" s="159">
        <v>178730</v>
      </c>
      <c r="G10" s="159">
        <v>208927</v>
      </c>
      <c r="H10" s="159">
        <v>204587</v>
      </c>
      <c r="I10" s="159">
        <v>196663</v>
      </c>
      <c r="J10" s="177">
        <f>IFERROR(I10/H10-1,"-")</f>
        <v>-3.8731688719224611E-2</v>
      </c>
      <c r="K10" s="158">
        <f t="shared" si="0"/>
        <v>-7924</v>
      </c>
      <c r="L10" s="160">
        <f t="shared" si="1"/>
        <v>0.1239341985362048</v>
      </c>
      <c r="O10" s="158" t="s">
        <v>97</v>
      </c>
      <c r="P10" s="159">
        <v>2995</v>
      </c>
      <c r="Q10" s="159">
        <v>9730</v>
      </c>
      <c r="R10" s="159">
        <v>4157</v>
      </c>
      <c r="S10" s="159">
        <v>5174</v>
      </c>
      <c r="T10" s="159">
        <v>5086</v>
      </c>
      <c r="U10" s="159">
        <v>2882</v>
      </c>
      <c r="V10" s="177">
        <f>IFERROR(U10/T10-1,"-")</f>
        <v>-0.43334644121116794</v>
      </c>
      <c r="W10" s="158">
        <f t="shared" ref="W10:W20" si="3">U10-T10</f>
        <v>-2204</v>
      </c>
      <c r="X10" s="160">
        <f t="shared" si="2"/>
        <v>3.4104490858529082E-2</v>
      </c>
    </row>
    <row r="11" spans="1:24" x14ac:dyDescent="0.25">
      <c r="A11" s="161" t="s">
        <v>103</v>
      </c>
      <c r="B11" s="162" t="s">
        <v>103</v>
      </c>
      <c r="C11" s="163">
        <v>62838</v>
      </c>
      <c r="D11" s="163">
        <v>56449</v>
      </c>
      <c r="E11" s="163">
        <v>63592</v>
      </c>
      <c r="F11" s="163">
        <v>71040</v>
      </c>
      <c r="G11" s="163">
        <v>74968</v>
      </c>
      <c r="H11" s="163">
        <v>72920</v>
      </c>
      <c r="I11" s="163">
        <v>64168</v>
      </c>
      <c r="J11" s="178">
        <f>IFERROR(I11/H11-1,"-")</f>
        <v>-0.12002194185408666</v>
      </c>
      <c r="K11" s="162">
        <f t="shared" si="0"/>
        <v>-8752</v>
      </c>
      <c r="L11" s="164">
        <f t="shared" si="1"/>
        <v>4.0437752153029242E-2</v>
      </c>
      <c r="O11" s="162" t="s">
        <v>103</v>
      </c>
      <c r="P11" s="163">
        <v>1936</v>
      </c>
      <c r="Q11" s="163">
        <v>8549</v>
      </c>
      <c r="R11" s="163">
        <v>2206</v>
      </c>
      <c r="S11" s="163">
        <v>2897</v>
      </c>
      <c r="T11" s="163">
        <v>3045</v>
      </c>
      <c r="U11" s="163">
        <v>913</v>
      </c>
      <c r="V11" s="178">
        <f>IFERROR(U11/T11-1,"-")</f>
        <v>-0.70016420361247955</v>
      </c>
      <c r="W11" s="162">
        <f t="shared" si="3"/>
        <v>-2132</v>
      </c>
      <c r="X11" s="164">
        <f t="shared" si="2"/>
        <v>1.0804094432282113E-2</v>
      </c>
    </row>
    <row r="12" spans="1:24" x14ac:dyDescent="0.25">
      <c r="A12" s="161" t="s">
        <v>100</v>
      </c>
      <c r="B12" s="162" t="s">
        <v>100</v>
      </c>
      <c r="C12" s="163">
        <v>123687</v>
      </c>
      <c r="D12" s="163">
        <v>106753</v>
      </c>
      <c r="E12" s="163">
        <v>24873</v>
      </c>
      <c r="F12" s="163">
        <v>107690</v>
      </c>
      <c r="G12" s="163">
        <v>133959</v>
      </c>
      <c r="H12" s="163">
        <v>131667</v>
      </c>
      <c r="I12" s="163">
        <v>132495</v>
      </c>
      <c r="J12" s="178">
        <f>IFERROR(I12/H12-1,"-")</f>
        <v>6.2885916744515047E-3</v>
      </c>
      <c r="K12" s="162">
        <f t="shared" si="0"/>
        <v>828</v>
      </c>
      <c r="L12" s="164">
        <f t="shared" si="1"/>
        <v>8.3496446383175563E-2</v>
      </c>
      <c r="O12" s="162" t="s">
        <v>100</v>
      </c>
      <c r="P12" s="163">
        <v>1059</v>
      </c>
      <c r="Q12" s="163">
        <v>1181</v>
      </c>
      <c r="R12" s="163">
        <v>1951</v>
      </c>
      <c r="S12" s="163">
        <v>2277</v>
      </c>
      <c r="T12" s="163">
        <v>2041</v>
      </c>
      <c r="U12" s="163">
        <v>1969</v>
      </c>
      <c r="V12" s="178">
        <f>IFERROR(U12/T12-1,"-")</f>
        <v>-3.5276825085742258E-2</v>
      </c>
      <c r="W12" s="162">
        <f t="shared" si="3"/>
        <v>-72</v>
      </c>
      <c r="X12" s="164">
        <f t="shared" si="2"/>
        <v>2.3300396426246969E-2</v>
      </c>
    </row>
    <row r="13" spans="1:24" x14ac:dyDescent="0.25">
      <c r="A13" s="1"/>
      <c r="B13" s="158" t="s">
        <v>107</v>
      </c>
      <c r="C13" s="159">
        <v>1231867</v>
      </c>
      <c r="D13" s="159">
        <v>1034829</v>
      </c>
      <c r="E13" s="159">
        <v>114257</v>
      </c>
      <c r="F13" s="159">
        <v>1039758</v>
      </c>
      <c r="G13" s="159">
        <v>1302325</v>
      </c>
      <c r="H13" s="159">
        <v>1412459</v>
      </c>
      <c r="I13" s="159">
        <v>1390171</v>
      </c>
      <c r="J13" s="177">
        <f>IFERROR(I13/H13-1,"-")</f>
        <v>-1.5779573070793584E-2</v>
      </c>
      <c r="K13" s="158">
        <f t="shared" si="0"/>
        <v>-22288</v>
      </c>
      <c r="L13" s="160">
        <f t="shared" si="1"/>
        <v>0.8760658014637952</v>
      </c>
      <c r="O13" s="158" t="s">
        <v>107</v>
      </c>
      <c r="P13" s="159">
        <v>62968</v>
      </c>
      <c r="Q13" s="159">
        <v>9017</v>
      </c>
      <c r="R13" s="159">
        <v>67170</v>
      </c>
      <c r="S13" s="159">
        <v>76502</v>
      </c>
      <c r="T13" s="159">
        <v>83357</v>
      </c>
      <c r="U13" s="159">
        <v>81623</v>
      </c>
      <c r="V13" s="177">
        <f>IFERROR(U13/T13-1,"-")</f>
        <v>-2.0802092205813527E-2</v>
      </c>
      <c r="W13" s="158">
        <f t="shared" si="3"/>
        <v>-1734</v>
      </c>
      <c r="X13" s="160">
        <f t="shared" si="2"/>
        <v>0.96589550914147093</v>
      </c>
    </row>
    <row r="14" spans="1:24" s="56" customFormat="1" x14ac:dyDescent="0.25">
      <c r="B14" s="162" t="s">
        <v>110</v>
      </c>
      <c r="C14" s="163">
        <v>495817</v>
      </c>
      <c r="D14" s="163">
        <v>424155</v>
      </c>
      <c r="E14" s="163">
        <v>7940</v>
      </c>
      <c r="F14" s="163">
        <v>397630</v>
      </c>
      <c r="G14" s="163">
        <v>529626</v>
      </c>
      <c r="H14" s="163">
        <v>567899</v>
      </c>
      <c r="I14" s="163">
        <v>573062</v>
      </c>
      <c r="J14" s="178">
        <f t="shared" ref="J14:J21" si="4">IFERROR(I14/H14-1,"-")</f>
        <v>9.0914053379209658E-3</v>
      </c>
      <c r="K14" s="162">
        <f t="shared" si="0"/>
        <v>5163</v>
      </c>
      <c r="L14" s="164">
        <f t="shared" si="1"/>
        <v>0.36113544327888109</v>
      </c>
      <c r="O14" s="162" t="s">
        <v>110</v>
      </c>
      <c r="P14" s="163">
        <v>28766</v>
      </c>
      <c r="Q14" s="163">
        <v>389</v>
      </c>
      <c r="R14" s="163">
        <v>24876</v>
      </c>
      <c r="S14" s="163">
        <v>28628</v>
      </c>
      <c r="T14" s="163">
        <v>32506</v>
      </c>
      <c r="U14" s="163">
        <v>33889</v>
      </c>
      <c r="V14" s="178">
        <f t="shared" ref="V14:V21" si="5">IFERROR(U14/T14-1,"-")</f>
        <v>4.2545991509259862E-2</v>
      </c>
      <c r="W14" s="162">
        <f t="shared" si="3"/>
        <v>1383</v>
      </c>
      <c r="X14" s="164">
        <f t="shared" si="2"/>
        <v>0.40102952488018462</v>
      </c>
    </row>
    <row r="15" spans="1:24" s="56" customFormat="1" x14ac:dyDescent="0.25">
      <c r="B15" s="162" t="s">
        <v>113</v>
      </c>
      <c r="C15" s="163">
        <v>175293</v>
      </c>
      <c r="D15" s="163">
        <v>134689</v>
      </c>
      <c r="E15" s="163">
        <v>18228</v>
      </c>
      <c r="F15" s="163">
        <v>118018</v>
      </c>
      <c r="G15" s="163">
        <v>150820</v>
      </c>
      <c r="H15" s="163">
        <v>169942</v>
      </c>
      <c r="I15" s="163">
        <v>159770</v>
      </c>
      <c r="J15" s="178">
        <f t="shared" si="4"/>
        <v>-5.985571547939883E-2</v>
      </c>
      <c r="K15" s="162">
        <f t="shared" si="0"/>
        <v>-10172</v>
      </c>
      <c r="L15" s="164">
        <f t="shared" si="1"/>
        <v>0.10068475971651729</v>
      </c>
      <c r="O15" s="162" t="s">
        <v>113</v>
      </c>
      <c r="P15" s="163">
        <v>4028</v>
      </c>
      <c r="Q15" s="163">
        <v>905</v>
      </c>
      <c r="R15" s="163">
        <v>4890</v>
      </c>
      <c r="S15" s="163">
        <v>6989</v>
      </c>
      <c r="T15" s="163">
        <v>8692</v>
      </c>
      <c r="U15" s="163">
        <v>7244</v>
      </c>
      <c r="V15" s="178">
        <f t="shared" si="5"/>
        <v>-0.16658996778647028</v>
      </c>
      <c r="W15" s="162">
        <f t="shared" si="3"/>
        <v>-1448</v>
      </c>
      <c r="X15" s="164">
        <f t="shared" si="2"/>
        <v>8.572273829950891E-2</v>
      </c>
    </row>
    <row r="16" spans="1:24" x14ac:dyDescent="0.25">
      <c r="A16" s="1"/>
      <c r="B16" s="162" t="s">
        <v>116</v>
      </c>
      <c r="C16" s="163">
        <v>51017</v>
      </c>
      <c r="D16" s="163">
        <v>44764</v>
      </c>
      <c r="E16" s="163">
        <v>23804</v>
      </c>
      <c r="F16" s="163">
        <v>54900</v>
      </c>
      <c r="G16" s="163">
        <v>69052</v>
      </c>
      <c r="H16" s="163">
        <v>75069</v>
      </c>
      <c r="I16" s="163">
        <v>67341</v>
      </c>
      <c r="J16" s="178">
        <f t="shared" si="4"/>
        <v>-0.10294529033289379</v>
      </c>
      <c r="K16" s="162">
        <f t="shared" si="0"/>
        <v>-7728</v>
      </c>
      <c r="L16" s="164">
        <f t="shared" si="1"/>
        <v>4.2437331189021661E-2</v>
      </c>
      <c r="O16" s="162" t="s">
        <v>116</v>
      </c>
      <c r="P16" s="163">
        <v>4260</v>
      </c>
      <c r="Q16" s="163">
        <v>3188</v>
      </c>
      <c r="R16" s="163">
        <v>7369</v>
      </c>
      <c r="S16" s="163">
        <v>6547</v>
      </c>
      <c r="T16" s="163">
        <v>7600</v>
      </c>
      <c r="U16" s="163">
        <v>6774</v>
      </c>
      <c r="V16" s="178">
        <f t="shared" si="5"/>
        <v>-0.10868421052631583</v>
      </c>
      <c r="W16" s="162">
        <f t="shared" si="3"/>
        <v>-826</v>
      </c>
      <c r="X16" s="164">
        <f t="shared" si="2"/>
        <v>8.0160937222649553E-2</v>
      </c>
    </row>
    <row r="17" spans="1:24" x14ac:dyDescent="0.25">
      <c r="A17" s="1"/>
      <c r="B17" s="162" t="s">
        <v>123</v>
      </c>
      <c r="C17" s="163">
        <v>40272</v>
      </c>
      <c r="D17" s="163">
        <v>34076</v>
      </c>
      <c r="E17" s="163">
        <v>1842</v>
      </c>
      <c r="F17" s="163">
        <v>52851</v>
      </c>
      <c r="G17" s="163">
        <v>46763</v>
      </c>
      <c r="H17" s="163">
        <v>50004</v>
      </c>
      <c r="I17" s="163">
        <v>50241</v>
      </c>
      <c r="J17" s="178">
        <f t="shared" si="4"/>
        <v>4.7396208303336351E-3</v>
      </c>
      <c r="K17" s="162">
        <f t="shared" si="0"/>
        <v>237</v>
      </c>
      <c r="L17" s="164">
        <f t="shared" si="1"/>
        <v>3.1661156743553513E-2</v>
      </c>
      <c r="O17" s="162" t="s">
        <v>123</v>
      </c>
      <c r="P17" s="163">
        <v>933</v>
      </c>
      <c r="Q17" s="163">
        <v>119</v>
      </c>
      <c r="R17" s="163">
        <v>2749</v>
      </c>
      <c r="S17" s="163">
        <v>2646</v>
      </c>
      <c r="T17" s="163">
        <v>2205</v>
      </c>
      <c r="U17" s="163">
        <v>2054</v>
      </c>
      <c r="V17" s="178">
        <f t="shared" si="5"/>
        <v>-6.8480725623582761E-2</v>
      </c>
      <c r="W17" s="162">
        <f t="shared" si="3"/>
        <v>-151</v>
      </c>
      <c r="X17" s="164">
        <f t="shared" si="2"/>
        <v>2.4306254067806638E-2</v>
      </c>
    </row>
    <row r="18" spans="1:24" x14ac:dyDescent="0.25">
      <c r="A18" s="1"/>
      <c r="B18" s="162" t="s">
        <v>119</v>
      </c>
      <c r="C18" s="163">
        <v>43048</v>
      </c>
      <c r="D18" s="163">
        <v>38356</v>
      </c>
      <c r="E18" s="163">
        <v>3708</v>
      </c>
      <c r="F18" s="163">
        <v>50089</v>
      </c>
      <c r="G18" s="163">
        <v>46373</v>
      </c>
      <c r="H18" s="163">
        <v>51109</v>
      </c>
      <c r="I18" s="163">
        <v>47709</v>
      </c>
      <c r="J18" s="178">
        <f t="shared" si="4"/>
        <v>-6.6524486880979894E-2</v>
      </c>
      <c r="K18" s="162">
        <f t="shared" si="0"/>
        <v>-3400</v>
      </c>
      <c r="L18" s="164">
        <f t="shared" si="1"/>
        <v>3.0065526702856126E-2</v>
      </c>
      <c r="O18" s="162" t="s">
        <v>119</v>
      </c>
      <c r="P18" s="163">
        <v>1112</v>
      </c>
      <c r="Q18" s="163">
        <v>234</v>
      </c>
      <c r="R18" s="163">
        <v>1634</v>
      </c>
      <c r="S18" s="163">
        <v>1446</v>
      </c>
      <c r="T18" s="163">
        <v>1774</v>
      </c>
      <c r="U18" s="163">
        <v>1328</v>
      </c>
      <c r="V18" s="178">
        <f t="shared" si="5"/>
        <v>-0.25140924464487036</v>
      </c>
      <c r="W18" s="162">
        <f t="shared" si="3"/>
        <v>-446</v>
      </c>
      <c r="X18" s="164">
        <f t="shared" si="2"/>
        <v>1.5715046446955802E-2</v>
      </c>
    </row>
    <row r="19" spans="1:24" x14ac:dyDescent="0.25">
      <c r="A19" s="1"/>
      <c r="B19" s="162" t="s">
        <v>128</v>
      </c>
      <c r="C19" s="163">
        <v>44304</v>
      </c>
      <c r="D19" s="163">
        <v>35444</v>
      </c>
      <c r="E19" s="163">
        <v>407</v>
      </c>
      <c r="F19" s="163">
        <v>31178</v>
      </c>
      <c r="G19" s="163">
        <v>42287</v>
      </c>
      <c r="H19" s="163">
        <v>39423</v>
      </c>
      <c r="I19" s="163">
        <v>35461</v>
      </c>
      <c r="J19" s="178">
        <f t="shared" si="4"/>
        <v>-0.10049970829211374</v>
      </c>
      <c r="K19" s="162">
        <f t="shared" si="0"/>
        <v>-3962</v>
      </c>
      <c r="L19" s="164">
        <f t="shared" si="1"/>
        <v>2.2347012983084558E-2</v>
      </c>
      <c r="O19" s="162" t="s">
        <v>128</v>
      </c>
      <c r="P19" s="163">
        <v>2356</v>
      </c>
      <c r="Q19" s="163">
        <v>26</v>
      </c>
      <c r="R19" s="163">
        <v>1815</v>
      </c>
      <c r="S19" s="163">
        <v>2446</v>
      </c>
      <c r="T19" s="163">
        <v>2209</v>
      </c>
      <c r="U19" s="163">
        <v>2231</v>
      </c>
      <c r="V19" s="178">
        <f t="shared" si="5"/>
        <v>9.9592575826166208E-3</v>
      </c>
      <c r="W19" s="162">
        <f t="shared" si="3"/>
        <v>22</v>
      </c>
      <c r="X19" s="164">
        <f t="shared" si="2"/>
        <v>2.6400804686113246E-2</v>
      </c>
    </row>
    <row r="20" spans="1:24" x14ac:dyDescent="0.25">
      <c r="A20" s="161" t="s">
        <v>144</v>
      </c>
      <c r="B20" s="162" t="s">
        <v>131</v>
      </c>
      <c r="C20" s="163">
        <v>60980</v>
      </c>
      <c r="D20" s="163">
        <v>51500</v>
      </c>
      <c r="E20" s="163">
        <v>2569</v>
      </c>
      <c r="F20" s="163">
        <v>25512</v>
      </c>
      <c r="G20" s="163">
        <v>38602</v>
      </c>
      <c r="H20" s="163">
        <v>44708</v>
      </c>
      <c r="I20" s="163">
        <v>34684</v>
      </c>
      <c r="J20" s="178">
        <f t="shared" si="4"/>
        <v>-0.22421043213742509</v>
      </c>
      <c r="K20" s="162">
        <f t="shared" si="0"/>
        <v>-10024</v>
      </c>
      <c r="L20" s="164">
        <f t="shared" si="1"/>
        <v>2.1857358740737846E-2</v>
      </c>
      <c r="O20" s="162" t="s">
        <v>131</v>
      </c>
      <c r="P20" s="163">
        <v>4700</v>
      </c>
      <c r="Q20" s="163">
        <v>46</v>
      </c>
      <c r="R20" s="163">
        <v>848</v>
      </c>
      <c r="S20" s="163">
        <v>1588</v>
      </c>
      <c r="T20" s="163">
        <v>1650</v>
      </c>
      <c r="U20" s="163">
        <v>1168</v>
      </c>
      <c r="V20" s="178">
        <f t="shared" si="5"/>
        <v>-0.29212121212121211</v>
      </c>
      <c r="W20" s="162">
        <f t="shared" si="3"/>
        <v>-482</v>
      </c>
      <c r="X20" s="164">
        <f t="shared" si="2"/>
        <v>1.3821667356961127E-2</v>
      </c>
    </row>
    <row r="21" spans="1:24" x14ac:dyDescent="0.25">
      <c r="A21" s="166" t="s">
        <v>145</v>
      </c>
      <c r="B21" s="167" t="s">
        <v>145</v>
      </c>
      <c r="C21" s="168">
        <f t="shared" ref="C21" si="6">C13-SUM(C14:C20)</f>
        <v>321136</v>
      </c>
      <c r="D21" s="168">
        <f t="shared" ref="D21:I21" si="7">D13-SUM(D14:D20)</f>
        <v>271845</v>
      </c>
      <c r="E21" s="168">
        <f t="shared" si="7"/>
        <v>55759</v>
      </c>
      <c r="F21" s="168">
        <f t="shared" si="7"/>
        <v>309580</v>
      </c>
      <c r="G21" s="168">
        <f t="shared" si="7"/>
        <v>378802</v>
      </c>
      <c r="H21" s="168">
        <f t="shared" si="7"/>
        <v>414305</v>
      </c>
      <c r="I21" s="168">
        <f t="shared" si="7"/>
        <v>421903</v>
      </c>
      <c r="J21" s="179">
        <f t="shared" si="4"/>
        <v>1.8339146281121321E-2</v>
      </c>
      <c r="K21" s="167">
        <f t="shared" si="0"/>
        <v>7598</v>
      </c>
      <c r="L21" s="169">
        <f t="shared" si="1"/>
        <v>0.26587721210914311</v>
      </c>
      <c r="O21" s="167" t="s">
        <v>145</v>
      </c>
      <c r="P21" s="168">
        <f t="shared" ref="P21:U21" si="8">P13-SUM(P14:P20)</f>
        <v>16813</v>
      </c>
      <c r="Q21" s="168">
        <f t="shared" si="8"/>
        <v>4110</v>
      </c>
      <c r="R21" s="168">
        <f t="shared" si="8"/>
        <v>22989</v>
      </c>
      <c r="S21" s="168">
        <f t="shared" si="8"/>
        <v>26212</v>
      </c>
      <c r="T21" s="168">
        <f t="shared" si="8"/>
        <v>26721</v>
      </c>
      <c r="U21" s="168">
        <f t="shared" si="8"/>
        <v>26935</v>
      </c>
      <c r="V21" s="179">
        <f t="shared" si="5"/>
        <v>8.0086823097937909E-3</v>
      </c>
      <c r="W21" s="167">
        <f>U21-T21</f>
        <v>214</v>
      </c>
      <c r="X21" s="169">
        <f t="shared" si="2"/>
        <v>0.31873853618129105</v>
      </c>
    </row>
    <row r="22" spans="1:24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68</v>
      </c>
      <c r="C23" s="175">
        <v>511330</v>
      </c>
      <c r="D23" s="175">
        <v>439711</v>
      </c>
      <c r="E23" s="175">
        <v>69940</v>
      </c>
      <c r="F23" s="175">
        <v>453371</v>
      </c>
      <c r="G23" s="175">
        <v>540430</v>
      </c>
      <c r="H23" s="175">
        <v>585078</v>
      </c>
      <c r="I23" s="175">
        <v>551213</v>
      </c>
      <c r="J23" s="176">
        <f>IFERROR(I23/H23-1,"-")</f>
        <v>-5.7881171399368991E-2</v>
      </c>
      <c r="K23" s="175">
        <f>I23-H23</f>
        <v>-33865</v>
      </c>
      <c r="L23" s="176">
        <f t="shared" ref="L23:L35" si="9">I23/I$9</f>
        <v>0.3473665172286452</v>
      </c>
    </row>
    <row r="24" spans="1:24" x14ac:dyDescent="0.25">
      <c r="A24" s="1" t="s">
        <v>96</v>
      </c>
      <c r="B24" s="158" t="s">
        <v>97</v>
      </c>
      <c r="C24" s="159">
        <v>29647</v>
      </c>
      <c r="D24" s="159">
        <v>24401</v>
      </c>
      <c r="E24" s="159">
        <v>29626</v>
      </c>
      <c r="F24" s="159">
        <v>31298</v>
      </c>
      <c r="G24" s="159">
        <v>27916</v>
      </c>
      <c r="H24" s="159">
        <v>29950</v>
      </c>
      <c r="I24" s="159">
        <v>22570</v>
      </c>
      <c r="J24" s="177">
        <f>IFERROR(I24/H24-1,"-")</f>
        <v>-0.24641068447412351</v>
      </c>
      <c r="K24" s="158">
        <f t="shared" ref="K24:K34" si="10">I24-H24</f>
        <v>-7380</v>
      </c>
      <c r="L24" s="160">
        <f t="shared" si="9"/>
        <v>1.4223289896737781E-2</v>
      </c>
    </row>
    <row r="25" spans="1:24" x14ac:dyDescent="0.25">
      <c r="A25" s="161" t="s">
        <v>103</v>
      </c>
      <c r="B25" s="162" t="s">
        <v>103</v>
      </c>
      <c r="C25" s="163">
        <v>12542</v>
      </c>
      <c r="D25" s="163">
        <v>10723</v>
      </c>
      <c r="E25" s="163">
        <v>20843</v>
      </c>
      <c r="F25" s="163">
        <v>13203</v>
      </c>
      <c r="G25" s="163">
        <v>10889</v>
      </c>
      <c r="H25" s="163">
        <v>10155</v>
      </c>
      <c r="I25" s="163">
        <v>7585</v>
      </c>
      <c r="J25" s="178">
        <f>IFERROR(I25/H25-1,"-")</f>
        <v>-0.25307730182176269</v>
      </c>
      <c r="K25" s="162">
        <f t="shared" si="10"/>
        <v>-2570</v>
      </c>
      <c r="L25" s="164">
        <f t="shared" si="9"/>
        <v>4.7799580800512217E-3</v>
      </c>
    </row>
    <row r="26" spans="1:24" x14ac:dyDescent="0.25">
      <c r="A26" s="161" t="s">
        <v>100</v>
      </c>
      <c r="B26" s="162" t="s">
        <v>100</v>
      </c>
      <c r="C26" s="163">
        <v>17105</v>
      </c>
      <c r="D26" s="163">
        <v>13678</v>
      </c>
      <c r="E26" s="163">
        <v>8783</v>
      </c>
      <c r="F26" s="163">
        <v>18095</v>
      </c>
      <c r="G26" s="163">
        <v>17027</v>
      </c>
      <c r="H26" s="163">
        <v>19795</v>
      </c>
      <c r="I26" s="163">
        <v>14985</v>
      </c>
      <c r="J26" s="178">
        <f>IFERROR(I26/H26-1,"-")</f>
        <v>-0.2429906542056075</v>
      </c>
      <c r="K26" s="162">
        <f t="shared" si="10"/>
        <v>-4810</v>
      </c>
      <c r="L26" s="164">
        <f t="shared" si="9"/>
        <v>9.4433318166865596E-3</v>
      </c>
    </row>
    <row r="27" spans="1:24" x14ac:dyDescent="0.25">
      <c r="A27" s="1"/>
      <c r="B27" s="158" t="s">
        <v>107</v>
      </c>
      <c r="C27" s="159">
        <v>481683</v>
      </c>
      <c r="D27" s="159">
        <v>415310</v>
      </c>
      <c r="E27" s="159">
        <v>40314</v>
      </c>
      <c r="F27" s="159">
        <v>422073</v>
      </c>
      <c r="G27" s="159">
        <v>512514</v>
      </c>
      <c r="H27" s="159">
        <v>555128</v>
      </c>
      <c r="I27" s="159">
        <v>528643</v>
      </c>
      <c r="J27" s="177">
        <f>IFERROR(I27/H27-1,"-")</f>
        <v>-4.7709717398509932E-2</v>
      </c>
      <c r="K27" s="158">
        <f t="shared" si="10"/>
        <v>-26485</v>
      </c>
      <c r="L27" s="160">
        <f t="shared" si="9"/>
        <v>0.33314322733190743</v>
      </c>
    </row>
    <row r="28" spans="1:24" s="56" customFormat="1" x14ac:dyDescent="0.25">
      <c r="B28" s="162" t="s">
        <v>110</v>
      </c>
      <c r="C28" s="163">
        <v>224202</v>
      </c>
      <c r="D28" s="163">
        <v>190725</v>
      </c>
      <c r="E28" s="163">
        <v>2629</v>
      </c>
      <c r="F28" s="163">
        <v>185437</v>
      </c>
      <c r="G28" s="163">
        <v>240350</v>
      </c>
      <c r="H28" s="163">
        <v>256995</v>
      </c>
      <c r="I28" s="163">
        <v>254576</v>
      </c>
      <c r="J28" s="178">
        <f t="shared" ref="J28:J35" si="11">IFERROR(I28/H28-1,"-")</f>
        <v>-9.4126344870523182E-3</v>
      </c>
      <c r="K28" s="162">
        <f t="shared" si="10"/>
        <v>-2419</v>
      </c>
      <c r="L28" s="164">
        <f t="shared" si="9"/>
        <v>0.16043013951049701</v>
      </c>
    </row>
    <row r="29" spans="1:24" s="56" customFormat="1" x14ac:dyDescent="0.25">
      <c r="B29" s="162" t="s">
        <v>113</v>
      </c>
      <c r="C29" s="163">
        <v>62050</v>
      </c>
      <c r="D29" s="163">
        <v>50910</v>
      </c>
      <c r="E29" s="163">
        <v>6726</v>
      </c>
      <c r="F29" s="163">
        <v>45786</v>
      </c>
      <c r="G29" s="163">
        <v>55501</v>
      </c>
      <c r="H29" s="163">
        <v>60299</v>
      </c>
      <c r="I29" s="163">
        <v>54508</v>
      </c>
      <c r="J29" s="178">
        <f t="shared" si="11"/>
        <v>-9.6038076916698412E-2</v>
      </c>
      <c r="K29" s="162">
        <f t="shared" si="10"/>
        <v>-5791</v>
      </c>
      <c r="L29" s="164">
        <f t="shared" si="9"/>
        <v>3.4350158869799863E-2</v>
      </c>
    </row>
    <row r="30" spans="1:24" x14ac:dyDescent="0.25">
      <c r="A30" s="1"/>
      <c r="B30" s="162" t="s">
        <v>116</v>
      </c>
      <c r="C30" s="163">
        <v>17209</v>
      </c>
      <c r="D30" s="163">
        <v>16130</v>
      </c>
      <c r="E30" s="163">
        <v>9108</v>
      </c>
      <c r="F30" s="163">
        <v>17904</v>
      </c>
      <c r="G30" s="163">
        <v>20407</v>
      </c>
      <c r="H30" s="163">
        <v>23375</v>
      </c>
      <c r="I30" s="163">
        <v>16880</v>
      </c>
      <c r="J30" s="178">
        <f t="shared" si="11"/>
        <v>-0.27786096256684489</v>
      </c>
      <c r="K30" s="162">
        <f t="shared" si="10"/>
        <v>-6495</v>
      </c>
      <c r="L30" s="164">
        <f t="shared" si="9"/>
        <v>1.0637533604649257E-2</v>
      </c>
    </row>
    <row r="31" spans="1:24" x14ac:dyDescent="0.25">
      <c r="A31" s="1"/>
      <c r="B31" s="162" t="s">
        <v>123</v>
      </c>
      <c r="C31" s="163">
        <v>17504</v>
      </c>
      <c r="D31" s="163">
        <v>15632</v>
      </c>
      <c r="E31" s="163">
        <v>602</v>
      </c>
      <c r="F31" s="163">
        <v>23853</v>
      </c>
      <c r="G31" s="163">
        <v>19532</v>
      </c>
      <c r="H31" s="163">
        <v>19844</v>
      </c>
      <c r="I31" s="163">
        <v>19572</v>
      </c>
      <c r="J31" s="178">
        <f t="shared" si="11"/>
        <v>-1.3706913928643427E-2</v>
      </c>
      <c r="K31" s="162">
        <f t="shared" si="10"/>
        <v>-272</v>
      </c>
      <c r="L31" s="164">
        <f t="shared" si="9"/>
        <v>1.2333993347760383E-2</v>
      </c>
    </row>
    <row r="32" spans="1:24" x14ac:dyDescent="0.25">
      <c r="A32" s="1"/>
      <c r="B32" s="162" t="s">
        <v>119</v>
      </c>
      <c r="C32" s="163">
        <v>23826</v>
      </c>
      <c r="D32" s="163">
        <v>20897</v>
      </c>
      <c r="E32" s="163">
        <v>1795</v>
      </c>
      <c r="F32" s="163">
        <v>29820</v>
      </c>
      <c r="G32" s="163">
        <v>25092</v>
      </c>
      <c r="H32" s="163">
        <v>26291</v>
      </c>
      <c r="I32" s="163">
        <v>25874</v>
      </c>
      <c r="J32" s="178">
        <f t="shared" si="11"/>
        <v>-1.5860941006428098E-2</v>
      </c>
      <c r="K32" s="162">
        <f t="shared" si="10"/>
        <v>-417</v>
      </c>
      <c r="L32" s="164">
        <f t="shared" si="9"/>
        <v>1.630542325158145E-2</v>
      </c>
    </row>
    <row r="33" spans="1:12" x14ac:dyDescent="0.25">
      <c r="A33" s="1"/>
      <c r="B33" s="162" t="s">
        <v>128</v>
      </c>
      <c r="C33" s="163">
        <v>17349</v>
      </c>
      <c r="D33" s="163">
        <v>14159</v>
      </c>
      <c r="E33" s="163">
        <v>88</v>
      </c>
      <c r="F33" s="163">
        <v>11318</v>
      </c>
      <c r="G33" s="163">
        <v>14544</v>
      </c>
      <c r="H33" s="163">
        <v>13609</v>
      </c>
      <c r="I33" s="163">
        <v>11536</v>
      </c>
      <c r="J33" s="178">
        <f t="shared" si="11"/>
        <v>-0.15232566683812188</v>
      </c>
      <c r="K33" s="162">
        <f t="shared" si="10"/>
        <v>-2073</v>
      </c>
      <c r="L33" s="164">
        <f t="shared" si="9"/>
        <v>7.2698215440304406E-3</v>
      </c>
    </row>
    <row r="34" spans="1:12" x14ac:dyDescent="0.25">
      <c r="A34" s="161" t="s">
        <v>144</v>
      </c>
      <c r="B34" s="162" t="s">
        <v>131</v>
      </c>
      <c r="C34" s="163">
        <v>18080</v>
      </c>
      <c r="D34" s="163">
        <v>16043</v>
      </c>
      <c r="E34" s="163">
        <v>266</v>
      </c>
      <c r="F34" s="163">
        <v>7378</v>
      </c>
      <c r="G34" s="163">
        <v>13514</v>
      </c>
      <c r="H34" s="163">
        <v>14635</v>
      </c>
      <c r="I34" s="163">
        <v>11128</v>
      </c>
      <c r="J34" s="178">
        <f t="shared" si="11"/>
        <v>-0.23963102152374449</v>
      </c>
      <c r="K34" s="162">
        <f t="shared" si="10"/>
        <v>-3507</v>
      </c>
      <c r="L34" s="164">
        <f t="shared" si="9"/>
        <v>7.0127058028754113E-3</v>
      </c>
    </row>
    <row r="35" spans="1:12" x14ac:dyDescent="0.25">
      <c r="A35" s="166" t="s">
        <v>145</v>
      </c>
      <c r="B35" s="167" t="s">
        <v>145</v>
      </c>
      <c r="C35" s="168">
        <f t="shared" ref="C35" si="12">C27-SUM(C28:C34)</f>
        <v>101463</v>
      </c>
      <c r="D35" s="168">
        <f t="shared" ref="D35:I35" si="13">D27-SUM(D28:D34)</f>
        <v>90814</v>
      </c>
      <c r="E35" s="168">
        <f t="shared" si="13"/>
        <v>19100</v>
      </c>
      <c r="F35" s="168">
        <f t="shared" si="13"/>
        <v>100577</v>
      </c>
      <c r="G35" s="168">
        <f t="shared" si="13"/>
        <v>123574</v>
      </c>
      <c r="H35" s="168">
        <f t="shared" si="13"/>
        <v>140080</v>
      </c>
      <c r="I35" s="168">
        <f t="shared" si="13"/>
        <v>134569</v>
      </c>
      <c r="J35" s="179">
        <f t="shared" si="11"/>
        <v>-3.9341804683038273E-2</v>
      </c>
      <c r="K35" s="167">
        <f>I35-H35</f>
        <v>-5511</v>
      </c>
      <c r="L35" s="169">
        <f t="shared" si="9"/>
        <v>8.4803451400713617E-2</v>
      </c>
    </row>
    <row r="36" spans="1:12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68</v>
      </c>
      <c r="C37" s="175">
        <v>397954</v>
      </c>
      <c r="D37" s="175">
        <v>324285</v>
      </c>
      <c r="E37" s="175">
        <v>36614</v>
      </c>
      <c r="F37" s="175">
        <v>323244</v>
      </c>
      <c r="G37" s="175">
        <v>392398</v>
      </c>
      <c r="H37" s="175">
        <v>411104</v>
      </c>
      <c r="I37" s="175">
        <v>423038</v>
      </c>
      <c r="J37" s="176">
        <f>IFERROR(I37/H37-1,"-")</f>
        <v>2.9029150774499968E-2</v>
      </c>
      <c r="K37" s="175">
        <f>I37-H37</f>
        <v>11934</v>
      </c>
      <c r="L37" s="176">
        <f t="shared" ref="L37:L49" si="14">I37/I$9</f>
        <v>0.26659247281064058</v>
      </c>
    </row>
    <row r="38" spans="1:12" x14ac:dyDescent="0.25">
      <c r="A38" s="1" t="s">
        <v>96</v>
      </c>
      <c r="B38" s="158" t="s">
        <v>97</v>
      </c>
      <c r="C38" s="159">
        <v>21470</v>
      </c>
      <c r="D38" s="159">
        <v>17239</v>
      </c>
      <c r="E38" s="159">
        <v>9714</v>
      </c>
      <c r="F38" s="159">
        <v>18351</v>
      </c>
      <c r="G38" s="159">
        <v>18414</v>
      </c>
      <c r="H38" s="159">
        <v>20657</v>
      </c>
      <c r="I38" s="159">
        <v>20059</v>
      </c>
      <c r="J38" s="177">
        <f>IFERROR(I38/H38-1,"-")</f>
        <v>-2.8949024543738155E-2</v>
      </c>
      <c r="K38" s="158">
        <f t="shared" ref="K38:K48" si="15">I38-H38</f>
        <v>-598</v>
      </c>
      <c r="L38" s="160">
        <f t="shared" si="14"/>
        <v>1.2640893754482196E-2</v>
      </c>
    </row>
    <row r="39" spans="1:12" x14ac:dyDescent="0.25">
      <c r="A39" s="161" t="s">
        <v>103</v>
      </c>
      <c r="B39" s="162" t="s">
        <v>103</v>
      </c>
      <c r="C39" s="163">
        <v>5972</v>
      </c>
      <c r="D39" s="163">
        <v>6178</v>
      </c>
      <c r="E39" s="163">
        <v>7620</v>
      </c>
      <c r="F39" s="163">
        <v>7165</v>
      </c>
      <c r="G39" s="163">
        <v>5312</v>
      </c>
      <c r="H39" s="163">
        <v>7991</v>
      </c>
      <c r="I39" s="163">
        <v>6742</v>
      </c>
      <c r="J39" s="178">
        <f>IFERROR(I39/H39-1,"-")</f>
        <v>-0.1563008384432486</v>
      </c>
      <c r="K39" s="162">
        <f t="shared" si="15"/>
        <v>-1249</v>
      </c>
      <c r="L39" s="164">
        <f t="shared" si="14"/>
        <v>4.2487115854588442E-3</v>
      </c>
    </row>
    <row r="40" spans="1:12" x14ac:dyDescent="0.25">
      <c r="A40" s="161" t="s">
        <v>100</v>
      </c>
      <c r="B40" s="162" t="s">
        <v>100</v>
      </c>
      <c r="C40" s="163">
        <v>15498</v>
      </c>
      <c r="D40" s="163">
        <v>11061</v>
      </c>
      <c r="E40" s="163">
        <v>2094</v>
      </c>
      <c r="F40" s="163">
        <v>11186</v>
      </c>
      <c r="G40" s="163">
        <v>13102</v>
      </c>
      <c r="H40" s="163">
        <v>12666</v>
      </c>
      <c r="I40" s="163">
        <v>13317</v>
      </c>
      <c r="J40" s="178">
        <f>IFERROR(I40/H40-1,"-")</f>
        <v>5.1397441970630009E-2</v>
      </c>
      <c r="K40" s="162">
        <f t="shared" si="15"/>
        <v>651</v>
      </c>
      <c r="L40" s="164">
        <f t="shared" si="14"/>
        <v>8.3921821690233506E-3</v>
      </c>
    </row>
    <row r="41" spans="1:12" x14ac:dyDescent="0.25">
      <c r="A41" s="1"/>
      <c r="B41" s="158" t="s">
        <v>107</v>
      </c>
      <c r="C41" s="159">
        <v>376484</v>
      </c>
      <c r="D41" s="159">
        <v>307046</v>
      </c>
      <c r="E41" s="159">
        <v>26900</v>
      </c>
      <c r="F41" s="159">
        <v>304893</v>
      </c>
      <c r="G41" s="159">
        <v>373984</v>
      </c>
      <c r="H41" s="159">
        <v>390447</v>
      </c>
      <c r="I41" s="159">
        <v>402979</v>
      </c>
      <c r="J41" s="177">
        <f>IFERROR(I41/H41-1,"-")</f>
        <v>3.2096545753969252E-2</v>
      </c>
      <c r="K41" s="158">
        <f t="shared" si="15"/>
        <v>12532</v>
      </c>
      <c r="L41" s="160">
        <f t="shared" si="14"/>
        <v>0.25395157905615834</v>
      </c>
    </row>
    <row r="42" spans="1:12" s="56" customFormat="1" x14ac:dyDescent="0.25">
      <c r="B42" s="162" t="s">
        <v>110</v>
      </c>
      <c r="C42" s="163">
        <v>169754</v>
      </c>
      <c r="D42" s="163">
        <v>140970</v>
      </c>
      <c r="E42" s="163">
        <v>1671</v>
      </c>
      <c r="F42" s="163">
        <v>124004</v>
      </c>
      <c r="G42" s="163">
        <v>165667</v>
      </c>
      <c r="H42" s="163">
        <v>173639</v>
      </c>
      <c r="I42" s="163">
        <v>182176</v>
      </c>
      <c r="J42" s="178">
        <f t="shared" ref="J42:J49" si="16">IFERROR(I42/H42-1,"-")</f>
        <v>4.9165222098721983E-2</v>
      </c>
      <c r="K42" s="162">
        <f t="shared" si="15"/>
        <v>8537</v>
      </c>
      <c r="L42" s="164">
        <f t="shared" si="14"/>
        <v>0.114804699168281</v>
      </c>
    </row>
    <row r="43" spans="1:12" s="56" customFormat="1" x14ac:dyDescent="0.25">
      <c r="B43" s="162" t="s">
        <v>113</v>
      </c>
      <c r="C43" s="163">
        <v>19519</v>
      </c>
      <c r="D43" s="163">
        <v>14886</v>
      </c>
      <c r="E43" s="163">
        <v>2342</v>
      </c>
      <c r="F43" s="163">
        <v>12616</v>
      </c>
      <c r="G43" s="163">
        <v>16955</v>
      </c>
      <c r="H43" s="163">
        <v>16823</v>
      </c>
      <c r="I43" s="163">
        <v>16497</v>
      </c>
      <c r="J43" s="178">
        <f t="shared" si="16"/>
        <v>-1.9378232182131638E-2</v>
      </c>
      <c r="K43" s="162">
        <f t="shared" si="15"/>
        <v>-326</v>
      </c>
      <c r="L43" s="164">
        <f t="shared" si="14"/>
        <v>1.0396172504496374E-2</v>
      </c>
    </row>
    <row r="44" spans="1:12" x14ac:dyDescent="0.25">
      <c r="A44" s="1"/>
      <c r="B44" s="162" t="s">
        <v>116</v>
      </c>
      <c r="C44" s="163">
        <v>7843</v>
      </c>
      <c r="D44" s="163">
        <v>7059</v>
      </c>
      <c r="E44" s="163">
        <v>3827</v>
      </c>
      <c r="F44" s="163">
        <v>7892</v>
      </c>
      <c r="G44" s="163">
        <v>8869</v>
      </c>
      <c r="H44" s="163">
        <v>9235</v>
      </c>
      <c r="I44" s="163">
        <v>9906</v>
      </c>
      <c r="J44" s="178">
        <f t="shared" si="16"/>
        <v>7.2658364916080131E-2</v>
      </c>
      <c r="K44" s="162">
        <f t="shared" si="15"/>
        <v>671</v>
      </c>
      <c r="L44" s="164">
        <f t="shared" si="14"/>
        <v>6.2426189506904943E-3</v>
      </c>
    </row>
    <row r="45" spans="1:12" x14ac:dyDescent="0.25">
      <c r="A45" s="1"/>
      <c r="B45" s="162" t="s">
        <v>123</v>
      </c>
      <c r="C45" s="163">
        <v>15576</v>
      </c>
      <c r="D45" s="163">
        <v>13054</v>
      </c>
      <c r="E45" s="163">
        <v>543</v>
      </c>
      <c r="F45" s="163">
        <v>16814</v>
      </c>
      <c r="G45" s="163">
        <v>15862</v>
      </c>
      <c r="H45" s="163">
        <v>16045</v>
      </c>
      <c r="I45" s="163">
        <v>15995</v>
      </c>
      <c r="J45" s="178">
        <f t="shared" si="16"/>
        <v>-3.1162355874103653E-3</v>
      </c>
      <c r="K45" s="162">
        <f t="shared" si="15"/>
        <v>-50</v>
      </c>
      <c r="L45" s="164">
        <f t="shared" si="14"/>
        <v>1.0079819313173274E-2</v>
      </c>
    </row>
    <row r="46" spans="1:12" x14ac:dyDescent="0.25">
      <c r="A46" s="1"/>
      <c r="B46" s="162" t="s">
        <v>119</v>
      </c>
      <c r="C46" s="163">
        <v>12446</v>
      </c>
      <c r="D46" s="163">
        <v>11786</v>
      </c>
      <c r="E46" s="163">
        <v>567</v>
      </c>
      <c r="F46" s="163">
        <v>11600</v>
      </c>
      <c r="G46" s="163">
        <v>12796</v>
      </c>
      <c r="H46" s="163">
        <v>14838</v>
      </c>
      <c r="I46" s="163">
        <v>12294</v>
      </c>
      <c r="J46" s="178">
        <f t="shared" si="16"/>
        <v>-0.17145167812373641</v>
      </c>
      <c r="K46" s="162">
        <f t="shared" si="15"/>
        <v>-2544</v>
      </c>
      <c r="L46" s="164">
        <f t="shared" si="14"/>
        <v>7.7475022592155196E-3</v>
      </c>
    </row>
    <row r="47" spans="1:12" x14ac:dyDescent="0.25">
      <c r="A47" s="1"/>
      <c r="B47" s="162" t="s">
        <v>128</v>
      </c>
      <c r="C47" s="163">
        <v>17204</v>
      </c>
      <c r="D47" s="163">
        <v>12179</v>
      </c>
      <c r="E47" s="163">
        <v>195</v>
      </c>
      <c r="F47" s="163">
        <v>12144</v>
      </c>
      <c r="G47" s="163">
        <v>14107</v>
      </c>
      <c r="H47" s="163">
        <v>13541</v>
      </c>
      <c r="I47" s="163">
        <v>13310</v>
      </c>
      <c r="J47" s="178">
        <f t="shared" si="16"/>
        <v>-1.7059301380991099E-2</v>
      </c>
      <c r="K47" s="162">
        <f t="shared" si="15"/>
        <v>-231</v>
      </c>
      <c r="L47" s="164">
        <f t="shared" si="14"/>
        <v>8.3877708695427496E-3</v>
      </c>
    </row>
    <row r="48" spans="1:12" x14ac:dyDescent="0.25">
      <c r="A48" s="161" t="s">
        <v>144</v>
      </c>
      <c r="B48" s="162" t="s">
        <v>131</v>
      </c>
      <c r="C48" s="163">
        <v>26410</v>
      </c>
      <c r="D48" s="163">
        <v>20180</v>
      </c>
      <c r="E48" s="163">
        <v>1864</v>
      </c>
      <c r="F48" s="163">
        <v>11869</v>
      </c>
      <c r="G48" s="163">
        <v>14654</v>
      </c>
      <c r="H48" s="163">
        <v>17051</v>
      </c>
      <c r="I48" s="163">
        <v>13291</v>
      </c>
      <c r="J48" s="178">
        <f t="shared" si="16"/>
        <v>-0.2205149258108029</v>
      </c>
      <c r="K48" s="162">
        <f t="shared" si="15"/>
        <v>-3760</v>
      </c>
      <c r="L48" s="164">
        <f t="shared" si="14"/>
        <v>8.375797342381119E-3</v>
      </c>
    </row>
    <row r="49" spans="1:12" x14ac:dyDescent="0.25">
      <c r="A49" s="166" t="s">
        <v>145</v>
      </c>
      <c r="B49" s="167" t="s">
        <v>145</v>
      </c>
      <c r="C49" s="168">
        <f t="shared" ref="C49" si="17">C41-SUM(C42:C48)</f>
        <v>107732</v>
      </c>
      <c r="D49" s="168">
        <f t="shared" ref="D49:I49" si="18">D41-SUM(D42:D48)</f>
        <v>86932</v>
      </c>
      <c r="E49" s="168">
        <f t="shared" si="18"/>
        <v>15891</v>
      </c>
      <c r="F49" s="168">
        <f t="shared" si="18"/>
        <v>107954</v>
      </c>
      <c r="G49" s="168">
        <f t="shared" si="18"/>
        <v>125074</v>
      </c>
      <c r="H49" s="168">
        <f t="shared" si="18"/>
        <v>129275</v>
      </c>
      <c r="I49" s="168">
        <f t="shared" si="18"/>
        <v>139510</v>
      </c>
      <c r="J49" s="179">
        <f t="shared" si="16"/>
        <v>7.9172307097273187E-2</v>
      </c>
      <c r="K49" s="167">
        <f>I49-H49</f>
        <v>10235</v>
      </c>
      <c r="L49" s="169">
        <f t="shared" si="14"/>
        <v>8.7917198648377839E-2</v>
      </c>
    </row>
    <row r="50" spans="1:12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68</v>
      </c>
      <c r="C51" s="175">
        <v>15264</v>
      </c>
      <c r="D51" s="175">
        <v>11900</v>
      </c>
      <c r="E51" s="175">
        <v>2013</v>
      </c>
      <c r="F51" s="175">
        <v>10149</v>
      </c>
      <c r="G51" s="175">
        <v>17619</v>
      </c>
      <c r="H51" s="175">
        <v>16662</v>
      </c>
      <c r="I51" s="175">
        <v>14149</v>
      </c>
      <c r="J51" s="176">
        <f>IFERROR(I51/H51-1,"-")</f>
        <v>-0.15082223022446284</v>
      </c>
      <c r="K51" s="175">
        <f>I51-H51</f>
        <v>-2513</v>
      </c>
      <c r="L51" s="176">
        <f t="shared" ref="L51:L63" si="19">I51/I$9</f>
        <v>8.9164966215747841E-3</v>
      </c>
    </row>
    <row r="52" spans="1:12" x14ac:dyDescent="0.25">
      <c r="A52" s="1" t="s">
        <v>96</v>
      </c>
      <c r="B52" s="158" t="s">
        <v>97</v>
      </c>
      <c r="C52" s="159">
        <v>2531</v>
      </c>
      <c r="D52" s="159">
        <v>1180</v>
      </c>
      <c r="E52" s="159">
        <v>370</v>
      </c>
      <c r="F52" s="159">
        <v>853</v>
      </c>
      <c r="G52" s="159">
        <v>6802</v>
      </c>
      <c r="H52" s="159">
        <v>3938</v>
      </c>
      <c r="I52" s="159">
        <v>2379</v>
      </c>
      <c r="J52" s="177">
        <f>IFERROR(I52/H52-1,"-")</f>
        <v>-0.39588623666835954</v>
      </c>
      <c r="K52" s="158">
        <f t="shared" ref="K52:K62" si="20">I52-H52</f>
        <v>-1559</v>
      </c>
      <c r="L52" s="160">
        <f t="shared" si="19"/>
        <v>1.4992116377642525E-3</v>
      </c>
    </row>
    <row r="53" spans="1:12" x14ac:dyDescent="0.25">
      <c r="A53" s="161" t="s">
        <v>103</v>
      </c>
      <c r="B53" s="162" t="s">
        <v>103</v>
      </c>
      <c r="C53" s="163">
        <v>1354</v>
      </c>
      <c r="D53" s="163">
        <v>576</v>
      </c>
      <c r="E53" s="163">
        <v>165</v>
      </c>
      <c r="F53" s="163">
        <v>203</v>
      </c>
      <c r="G53" s="163">
        <v>4898</v>
      </c>
      <c r="H53" s="163">
        <v>2414</v>
      </c>
      <c r="I53" s="163">
        <v>1382</v>
      </c>
      <c r="J53" s="178">
        <f>IFERROR(I53/H53-1,"-")</f>
        <v>-0.42750621375310682</v>
      </c>
      <c r="K53" s="162">
        <f t="shared" si="20"/>
        <v>-1032</v>
      </c>
      <c r="L53" s="164">
        <f t="shared" si="19"/>
        <v>8.7091655459865368E-4</v>
      </c>
    </row>
    <row r="54" spans="1:12" x14ac:dyDescent="0.25">
      <c r="A54" s="161" t="s">
        <v>100</v>
      </c>
      <c r="B54" s="162" t="s">
        <v>100</v>
      </c>
      <c r="C54" s="163">
        <v>1177</v>
      </c>
      <c r="D54" s="163">
        <v>604</v>
      </c>
      <c r="E54" s="163">
        <v>205</v>
      </c>
      <c r="F54" s="163">
        <v>650</v>
      </c>
      <c r="G54" s="163">
        <v>1904</v>
      </c>
      <c r="H54" s="163">
        <v>1524</v>
      </c>
      <c r="I54" s="163">
        <v>997</v>
      </c>
      <c r="J54" s="178">
        <f>IFERROR(I54/H54-1,"-")</f>
        <v>-0.34580052493438318</v>
      </c>
      <c r="K54" s="162">
        <f t="shared" si="20"/>
        <v>-527</v>
      </c>
      <c r="L54" s="164">
        <f t="shared" si="19"/>
        <v>6.2829508316559893E-4</v>
      </c>
    </row>
    <row r="55" spans="1:12" x14ac:dyDescent="0.25">
      <c r="A55" s="1"/>
      <c r="B55" s="158" t="s">
        <v>107</v>
      </c>
      <c r="C55" s="159">
        <v>12733</v>
      </c>
      <c r="D55" s="159">
        <v>10720</v>
      </c>
      <c r="E55" s="159">
        <v>1643</v>
      </c>
      <c r="F55" s="159">
        <v>9296</v>
      </c>
      <c r="G55" s="159">
        <v>10817</v>
      </c>
      <c r="H55" s="159">
        <v>12724</v>
      </c>
      <c r="I55" s="159">
        <v>11770</v>
      </c>
      <c r="J55" s="177">
        <f>IFERROR(I55/H55-1,"-")</f>
        <v>-7.4976422508645113E-2</v>
      </c>
      <c r="K55" s="158">
        <f t="shared" si="20"/>
        <v>-954</v>
      </c>
      <c r="L55" s="160">
        <f t="shared" si="19"/>
        <v>7.417284983810531E-3</v>
      </c>
    </row>
    <row r="56" spans="1:12" s="56" customFormat="1" x14ac:dyDescent="0.25">
      <c r="B56" s="162" t="s">
        <v>110</v>
      </c>
      <c r="C56" s="163">
        <v>3328</v>
      </c>
      <c r="D56" s="163">
        <v>3648</v>
      </c>
      <c r="E56" s="163">
        <v>44</v>
      </c>
      <c r="F56" s="163">
        <v>3097</v>
      </c>
      <c r="G56" s="163">
        <v>3193</v>
      </c>
      <c r="H56" s="163">
        <v>3451</v>
      </c>
      <c r="I56" s="163">
        <v>3937</v>
      </c>
      <c r="J56" s="178">
        <f t="shared" ref="J56:J63" si="21">IFERROR(I56/H56-1,"-")</f>
        <v>0.14082874529122003</v>
      </c>
      <c r="K56" s="162">
        <f t="shared" si="20"/>
        <v>486</v>
      </c>
      <c r="L56" s="164">
        <f t="shared" si="19"/>
        <v>2.4810408650180172E-3</v>
      </c>
    </row>
    <row r="57" spans="1:12" s="56" customFormat="1" x14ac:dyDescent="0.25">
      <c r="B57" s="162" t="s">
        <v>113</v>
      </c>
      <c r="C57" s="163">
        <v>3917</v>
      </c>
      <c r="D57" s="163">
        <v>2760</v>
      </c>
      <c r="E57" s="163">
        <v>737</v>
      </c>
      <c r="F57" s="163">
        <v>2585</v>
      </c>
      <c r="G57" s="163">
        <v>2210</v>
      </c>
      <c r="H57" s="163">
        <v>3157</v>
      </c>
      <c r="I57" s="163">
        <v>2783</v>
      </c>
      <c r="J57" s="178">
        <f t="shared" si="21"/>
        <v>-0.11846689895470386</v>
      </c>
      <c r="K57" s="162">
        <f t="shared" si="20"/>
        <v>-374</v>
      </c>
      <c r="L57" s="164">
        <f t="shared" si="19"/>
        <v>1.7538066363589385E-3</v>
      </c>
    </row>
    <row r="58" spans="1:12" x14ac:dyDescent="0.25">
      <c r="A58" s="1"/>
      <c r="B58" s="162" t="s">
        <v>116</v>
      </c>
      <c r="C58" s="163">
        <v>779</v>
      </c>
      <c r="D58" s="163">
        <v>468</v>
      </c>
      <c r="E58" s="163">
        <v>225</v>
      </c>
      <c r="F58" s="163">
        <v>540</v>
      </c>
      <c r="G58" s="163">
        <v>1027</v>
      </c>
      <c r="H58" s="163">
        <v>919</v>
      </c>
      <c r="I58" s="163">
        <v>606</v>
      </c>
      <c r="J58" s="178">
        <f t="shared" si="21"/>
        <v>-0.34058759521218718</v>
      </c>
      <c r="K58" s="162">
        <f t="shared" si="20"/>
        <v>-313</v>
      </c>
      <c r="L58" s="164">
        <f t="shared" si="19"/>
        <v>3.8189249789202903E-4</v>
      </c>
    </row>
    <row r="59" spans="1:12" x14ac:dyDescent="0.25">
      <c r="A59" s="1"/>
      <c r="B59" s="162" t="s">
        <v>123</v>
      </c>
      <c r="C59" s="163">
        <v>355</v>
      </c>
      <c r="D59" s="163">
        <v>223</v>
      </c>
      <c r="E59" s="163">
        <v>30</v>
      </c>
      <c r="F59" s="163">
        <v>295</v>
      </c>
      <c r="G59" s="163">
        <v>256</v>
      </c>
      <c r="H59" s="163">
        <v>482</v>
      </c>
      <c r="I59" s="163">
        <v>365</v>
      </c>
      <c r="J59" s="178">
        <f t="shared" si="21"/>
        <v>-0.24273858921161828</v>
      </c>
      <c r="K59" s="162">
        <f t="shared" si="20"/>
        <v>-117</v>
      </c>
      <c r="L59" s="164">
        <f t="shared" si="19"/>
        <v>2.3001775863133763E-4</v>
      </c>
    </row>
    <row r="60" spans="1:12" x14ac:dyDescent="0.25">
      <c r="A60" s="1"/>
      <c r="B60" s="162" t="s">
        <v>119</v>
      </c>
      <c r="C60" s="163">
        <v>353</v>
      </c>
      <c r="D60" s="163">
        <v>213</v>
      </c>
      <c r="E60" s="163">
        <v>42</v>
      </c>
      <c r="F60" s="163">
        <v>284</v>
      </c>
      <c r="G60" s="163">
        <v>262</v>
      </c>
      <c r="H60" s="163">
        <v>384</v>
      </c>
      <c r="I60" s="163">
        <v>348</v>
      </c>
      <c r="J60" s="178">
        <f t="shared" si="21"/>
        <v>-9.375E-2</v>
      </c>
      <c r="K60" s="162">
        <f t="shared" si="20"/>
        <v>-36</v>
      </c>
      <c r="L60" s="164">
        <f t="shared" si="19"/>
        <v>2.1930460274987806E-4</v>
      </c>
    </row>
    <row r="61" spans="1:12" x14ac:dyDescent="0.25">
      <c r="A61" s="1"/>
      <c r="B61" s="162" t="s">
        <v>128</v>
      </c>
      <c r="C61" s="163">
        <v>166</v>
      </c>
      <c r="D61" s="163">
        <v>147</v>
      </c>
      <c r="E61" s="163">
        <v>11</v>
      </c>
      <c r="F61" s="163">
        <v>48</v>
      </c>
      <c r="G61" s="163">
        <v>143</v>
      </c>
      <c r="H61" s="163">
        <v>91</v>
      </c>
      <c r="I61" s="163">
        <v>150</v>
      </c>
      <c r="J61" s="178">
        <f t="shared" si="21"/>
        <v>0.64835164835164827</v>
      </c>
      <c r="K61" s="162">
        <f t="shared" si="20"/>
        <v>59</v>
      </c>
      <c r="L61" s="164">
        <f t="shared" si="19"/>
        <v>9.4527846012878471E-5</v>
      </c>
    </row>
    <row r="62" spans="1:12" x14ac:dyDescent="0.25">
      <c r="A62" s="161" t="s">
        <v>144</v>
      </c>
      <c r="B62" s="162" t="s">
        <v>131</v>
      </c>
      <c r="C62" s="163">
        <v>260</v>
      </c>
      <c r="D62" s="163">
        <v>253</v>
      </c>
      <c r="E62" s="163">
        <v>11</v>
      </c>
      <c r="F62" s="163">
        <v>85</v>
      </c>
      <c r="G62" s="163">
        <v>135</v>
      </c>
      <c r="H62" s="163">
        <v>77</v>
      </c>
      <c r="I62" s="163">
        <v>122</v>
      </c>
      <c r="J62" s="178">
        <f t="shared" si="21"/>
        <v>0.5844155844155845</v>
      </c>
      <c r="K62" s="162">
        <f t="shared" si="20"/>
        <v>45</v>
      </c>
      <c r="L62" s="164">
        <f t="shared" si="19"/>
        <v>7.6882648090474489E-5</v>
      </c>
    </row>
    <row r="63" spans="1:12" x14ac:dyDescent="0.25">
      <c r="A63" s="166" t="s">
        <v>145</v>
      </c>
      <c r="B63" s="167" t="s">
        <v>145</v>
      </c>
      <c r="C63" s="168">
        <f t="shared" ref="C63" si="22">C55-SUM(C56:C62)</f>
        <v>3575</v>
      </c>
      <c r="D63" s="168">
        <f t="shared" ref="D63:I63" si="23">D55-SUM(D56:D62)</f>
        <v>3008</v>
      </c>
      <c r="E63" s="168">
        <f t="shared" si="23"/>
        <v>543</v>
      </c>
      <c r="F63" s="168">
        <f t="shared" si="23"/>
        <v>2362</v>
      </c>
      <c r="G63" s="168">
        <f t="shared" si="23"/>
        <v>3591</v>
      </c>
      <c r="H63" s="168">
        <f t="shared" si="23"/>
        <v>4163</v>
      </c>
      <c r="I63" s="168">
        <f t="shared" si="23"/>
        <v>3459</v>
      </c>
      <c r="J63" s="179">
        <f t="shared" si="21"/>
        <v>-0.16910881575786696</v>
      </c>
      <c r="K63" s="167">
        <f>I63-H63</f>
        <v>-704</v>
      </c>
      <c r="L63" s="169">
        <f t="shared" si="19"/>
        <v>2.1798121290569775E-3</v>
      </c>
    </row>
    <row r="64" spans="1:12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68</v>
      </c>
      <c r="C65" s="175">
        <v>36503</v>
      </c>
      <c r="D65" s="175">
        <v>29538</v>
      </c>
      <c r="E65" s="175">
        <v>7492</v>
      </c>
      <c r="F65" s="175">
        <v>37512</v>
      </c>
      <c r="G65" s="175">
        <v>62678</v>
      </c>
      <c r="H65" s="175">
        <v>71090</v>
      </c>
      <c r="I65" s="175">
        <v>54219</v>
      </c>
      <c r="J65" s="176">
        <f>IFERROR(I65/H65-1,"-")</f>
        <v>-0.23731889154592767</v>
      </c>
      <c r="K65" s="175">
        <f>I65-H65</f>
        <v>-16871</v>
      </c>
      <c r="L65" s="176">
        <f t="shared" ref="L65:L77" si="24">I65/I$9</f>
        <v>3.4168035219815054E-2</v>
      </c>
    </row>
    <row r="66" spans="1:12" x14ac:dyDescent="0.25">
      <c r="A66" s="1" t="s">
        <v>96</v>
      </c>
      <c r="B66" s="158" t="s">
        <v>97</v>
      </c>
      <c r="C66" s="159">
        <v>5903</v>
      </c>
      <c r="D66" s="159">
        <v>6589</v>
      </c>
      <c r="E66" s="159">
        <v>3409</v>
      </c>
      <c r="F66" s="159">
        <v>7246</v>
      </c>
      <c r="G66" s="159">
        <v>6833</v>
      </c>
      <c r="H66" s="159">
        <v>9688</v>
      </c>
      <c r="I66" s="159">
        <v>7358</v>
      </c>
      <c r="J66" s="177">
        <f>IFERROR(I66/H66-1,"-")</f>
        <v>-0.24050371593724196</v>
      </c>
      <c r="K66" s="158">
        <f t="shared" ref="K66:K76" si="25">I66-H66</f>
        <v>-2330</v>
      </c>
      <c r="L66" s="160">
        <f t="shared" si="24"/>
        <v>4.6369059397517324E-3</v>
      </c>
    </row>
    <row r="67" spans="1:12" x14ac:dyDescent="0.25">
      <c r="A67" s="161" t="s">
        <v>103</v>
      </c>
      <c r="B67" s="162" t="s">
        <v>103</v>
      </c>
      <c r="C67" s="163">
        <v>2487</v>
      </c>
      <c r="D67" s="163">
        <v>2565</v>
      </c>
      <c r="E67" s="163">
        <v>3349</v>
      </c>
      <c r="F67" s="163">
        <v>4482</v>
      </c>
      <c r="G67" s="163">
        <v>5011</v>
      </c>
      <c r="H67" s="163">
        <v>4728</v>
      </c>
      <c r="I67" s="163">
        <v>2105</v>
      </c>
      <c r="J67" s="178">
        <f>IFERROR(I67/H67-1,"-")</f>
        <v>-0.55478003384094754</v>
      </c>
      <c r="K67" s="162">
        <f t="shared" si="25"/>
        <v>-2623</v>
      </c>
      <c r="L67" s="164">
        <f t="shared" si="24"/>
        <v>1.3265407723807279E-3</v>
      </c>
    </row>
    <row r="68" spans="1:12" x14ac:dyDescent="0.25">
      <c r="A68" s="161" t="s">
        <v>100</v>
      </c>
      <c r="B68" s="162" t="s">
        <v>100</v>
      </c>
      <c r="C68" s="163">
        <v>3416</v>
      </c>
      <c r="D68" s="163">
        <v>4024</v>
      </c>
      <c r="E68" s="163">
        <v>60</v>
      </c>
      <c r="F68" s="163">
        <v>2764</v>
      </c>
      <c r="G68" s="163">
        <v>1822</v>
      </c>
      <c r="H68" s="163">
        <v>4960</v>
      </c>
      <c r="I68" s="163">
        <v>5253</v>
      </c>
      <c r="J68" s="178">
        <f>IFERROR(I68/H68-1,"-")</f>
        <v>5.9072580645161299E-2</v>
      </c>
      <c r="K68" s="162">
        <f t="shared" si="25"/>
        <v>293</v>
      </c>
      <c r="L68" s="164">
        <f t="shared" si="24"/>
        <v>3.3103651673710042E-3</v>
      </c>
    </row>
    <row r="69" spans="1:12" x14ac:dyDescent="0.25">
      <c r="A69" s="1"/>
      <c r="B69" s="158" t="s">
        <v>107</v>
      </c>
      <c r="C69" s="159">
        <v>30600</v>
      </c>
      <c r="D69" s="159">
        <v>22949</v>
      </c>
      <c r="E69" s="159">
        <v>4083</v>
      </c>
      <c r="F69" s="159">
        <v>30266</v>
      </c>
      <c r="G69" s="159">
        <v>55845</v>
      </c>
      <c r="H69" s="159">
        <v>61402</v>
      </c>
      <c r="I69" s="159">
        <v>46861</v>
      </c>
      <c r="J69" s="177">
        <f>IFERROR(I69/H69-1,"-")</f>
        <v>-0.23681639034559132</v>
      </c>
      <c r="K69" s="158">
        <f t="shared" si="25"/>
        <v>-14541</v>
      </c>
      <c r="L69" s="160">
        <f t="shared" si="24"/>
        <v>2.9531129280063319E-2</v>
      </c>
    </row>
    <row r="70" spans="1:12" s="56" customFormat="1" x14ac:dyDescent="0.25">
      <c r="B70" s="162" t="s">
        <v>110</v>
      </c>
      <c r="C70" s="163">
        <v>12705</v>
      </c>
      <c r="D70" s="163">
        <v>9198</v>
      </c>
      <c r="E70" s="163">
        <v>17</v>
      </c>
      <c r="F70" s="163">
        <v>10434</v>
      </c>
      <c r="G70" s="163">
        <v>18574</v>
      </c>
      <c r="H70" s="163">
        <v>21409</v>
      </c>
      <c r="I70" s="163">
        <v>20968</v>
      </c>
      <c r="J70" s="178">
        <f t="shared" ref="J70:J77" si="26">IFERROR(I70/H70-1,"-")</f>
        <v>-2.0598813583072584E-2</v>
      </c>
      <c r="K70" s="162">
        <f t="shared" si="25"/>
        <v>-441</v>
      </c>
      <c r="L70" s="164">
        <f t="shared" si="24"/>
        <v>1.3213732501320239E-2</v>
      </c>
    </row>
    <row r="71" spans="1:12" s="56" customFormat="1" x14ac:dyDescent="0.25">
      <c r="B71" s="162" t="s">
        <v>113</v>
      </c>
      <c r="C71" s="163">
        <v>3985</v>
      </c>
      <c r="D71" s="163">
        <v>2626</v>
      </c>
      <c r="E71" s="163">
        <v>1174</v>
      </c>
      <c r="F71" s="163">
        <v>3840</v>
      </c>
      <c r="G71" s="163">
        <v>3173</v>
      </c>
      <c r="H71" s="163">
        <v>5185</v>
      </c>
      <c r="I71" s="163">
        <v>3946</v>
      </c>
      <c r="J71" s="178">
        <f t="shared" si="26"/>
        <v>-0.23895853423336544</v>
      </c>
      <c r="K71" s="162">
        <f t="shared" si="25"/>
        <v>-1239</v>
      </c>
      <c r="L71" s="164">
        <f t="shared" si="24"/>
        <v>2.4867125357787897E-3</v>
      </c>
    </row>
    <row r="72" spans="1:12" x14ac:dyDescent="0.25">
      <c r="A72" s="1"/>
      <c r="B72" s="162" t="s">
        <v>116</v>
      </c>
      <c r="C72" s="163">
        <v>2881</v>
      </c>
      <c r="D72" s="163">
        <v>2915</v>
      </c>
      <c r="E72" s="163">
        <v>540</v>
      </c>
      <c r="F72" s="163">
        <v>3255</v>
      </c>
      <c r="G72" s="163">
        <v>8159</v>
      </c>
      <c r="H72" s="163">
        <v>6554</v>
      </c>
      <c r="I72" s="163">
        <v>2740</v>
      </c>
      <c r="J72" s="178">
        <f t="shared" si="26"/>
        <v>-0.58193469636862982</v>
      </c>
      <c r="K72" s="162">
        <f t="shared" si="25"/>
        <v>-3814</v>
      </c>
      <c r="L72" s="164">
        <f t="shared" si="24"/>
        <v>1.7267086538352468E-3</v>
      </c>
    </row>
    <row r="73" spans="1:12" x14ac:dyDescent="0.25">
      <c r="A73" s="1"/>
      <c r="B73" s="162" t="s">
        <v>123</v>
      </c>
      <c r="C73" s="163">
        <v>746</v>
      </c>
      <c r="D73" s="163">
        <v>233</v>
      </c>
      <c r="E73" s="163">
        <v>61</v>
      </c>
      <c r="F73" s="163">
        <v>1623</v>
      </c>
      <c r="G73" s="163">
        <v>1397</v>
      </c>
      <c r="H73" s="163">
        <v>2469</v>
      </c>
      <c r="I73" s="163">
        <v>1927</v>
      </c>
      <c r="J73" s="178">
        <f t="shared" si="26"/>
        <v>-0.2195220737140543</v>
      </c>
      <c r="K73" s="162">
        <f t="shared" si="25"/>
        <v>-542</v>
      </c>
      <c r="L73" s="164">
        <f t="shared" si="24"/>
        <v>1.2143677284454455E-3</v>
      </c>
    </row>
    <row r="74" spans="1:12" x14ac:dyDescent="0.25">
      <c r="A74" s="1"/>
      <c r="B74" s="162" t="s">
        <v>119</v>
      </c>
      <c r="C74" s="163">
        <v>759</v>
      </c>
      <c r="D74" s="163">
        <v>590</v>
      </c>
      <c r="E74" s="163">
        <v>521</v>
      </c>
      <c r="F74" s="163">
        <v>1108</v>
      </c>
      <c r="G74" s="163">
        <v>1001</v>
      </c>
      <c r="H74" s="163">
        <v>1489</v>
      </c>
      <c r="I74" s="163">
        <v>1087</v>
      </c>
      <c r="J74" s="178">
        <f t="shared" si="26"/>
        <v>-0.26997985224983212</v>
      </c>
      <c r="K74" s="162">
        <f t="shared" si="25"/>
        <v>-402</v>
      </c>
      <c r="L74" s="164">
        <f t="shared" si="24"/>
        <v>6.8501179077332596E-4</v>
      </c>
    </row>
    <row r="75" spans="1:12" x14ac:dyDescent="0.25">
      <c r="A75" s="1"/>
      <c r="B75" s="162" t="s">
        <v>128</v>
      </c>
      <c r="C75" s="163">
        <v>1102</v>
      </c>
      <c r="D75" s="163">
        <v>833</v>
      </c>
      <c r="E75" s="163">
        <v>0</v>
      </c>
      <c r="F75" s="163">
        <v>1241</v>
      </c>
      <c r="G75" s="163">
        <v>3715</v>
      </c>
      <c r="H75" s="163">
        <v>2656</v>
      </c>
      <c r="I75" s="163">
        <v>1431</v>
      </c>
      <c r="J75" s="178">
        <f t="shared" si="26"/>
        <v>-0.46121987951807231</v>
      </c>
      <c r="K75" s="162">
        <f t="shared" si="25"/>
        <v>-1225</v>
      </c>
      <c r="L75" s="164">
        <f t="shared" si="24"/>
        <v>9.017956509628606E-4</v>
      </c>
    </row>
    <row r="76" spans="1:12" x14ac:dyDescent="0.25">
      <c r="A76" s="161" t="s">
        <v>144</v>
      </c>
      <c r="B76" s="162" t="s">
        <v>131</v>
      </c>
      <c r="C76" s="163">
        <v>1235</v>
      </c>
      <c r="D76" s="163">
        <v>961</v>
      </c>
      <c r="E76" s="163">
        <v>0</v>
      </c>
      <c r="F76" s="163">
        <v>367</v>
      </c>
      <c r="G76" s="163">
        <v>839</v>
      </c>
      <c r="H76" s="163">
        <v>1596</v>
      </c>
      <c r="I76" s="163">
        <v>1950</v>
      </c>
      <c r="J76" s="178">
        <f t="shared" si="26"/>
        <v>0.22180451127819545</v>
      </c>
      <c r="K76" s="162">
        <f t="shared" si="25"/>
        <v>354</v>
      </c>
      <c r="L76" s="164">
        <f t="shared" si="24"/>
        <v>1.2288619981674202E-3</v>
      </c>
    </row>
    <row r="77" spans="1:12" x14ac:dyDescent="0.25">
      <c r="A77" s="166" t="s">
        <v>145</v>
      </c>
      <c r="B77" s="167" t="s">
        <v>145</v>
      </c>
      <c r="C77" s="168">
        <f t="shared" ref="C77" si="27">C69-SUM(C70:C76)</f>
        <v>7187</v>
      </c>
      <c r="D77" s="168">
        <f t="shared" ref="D77:I77" si="28">D69-SUM(D70:D76)</f>
        <v>5593</v>
      </c>
      <c r="E77" s="168">
        <f t="shared" si="28"/>
        <v>1770</v>
      </c>
      <c r="F77" s="168">
        <f t="shared" si="28"/>
        <v>8398</v>
      </c>
      <c r="G77" s="168">
        <f t="shared" si="28"/>
        <v>18987</v>
      </c>
      <c r="H77" s="168">
        <f t="shared" si="28"/>
        <v>20044</v>
      </c>
      <c r="I77" s="168">
        <f t="shared" si="28"/>
        <v>12812</v>
      </c>
      <c r="J77" s="179">
        <f t="shared" si="26"/>
        <v>-0.36080622630213532</v>
      </c>
      <c r="K77" s="167">
        <f>I77-H77</f>
        <v>-7232</v>
      </c>
      <c r="L77" s="169">
        <f t="shared" si="24"/>
        <v>8.0739384207799934E-3</v>
      </c>
    </row>
    <row r="78" spans="1:12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68</v>
      </c>
      <c r="C79" s="175">
        <v>219581</v>
      </c>
      <c r="D79" s="175">
        <v>183101</v>
      </c>
      <c r="E79" s="175">
        <v>21429</v>
      </c>
      <c r="F79" s="175">
        <v>170075</v>
      </c>
      <c r="G79" s="175">
        <v>221849</v>
      </c>
      <c r="H79" s="175">
        <v>249669</v>
      </c>
      <c r="I79" s="175">
        <v>256625</v>
      </c>
      <c r="J79" s="176">
        <f>IFERROR(I79/H79-1,"-")</f>
        <v>2.7860887815467583E-2</v>
      </c>
      <c r="K79" s="175">
        <f>I79-H79</f>
        <v>6956</v>
      </c>
      <c r="L79" s="176">
        <f t="shared" ref="L79:L91" si="29">I79/I$9</f>
        <v>0.16172138988703291</v>
      </c>
    </row>
    <row r="80" spans="1:12" x14ac:dyDescent="0.25">
      <c r="A80" s="1" t="s">
        <v>96</v>
      </c>
      <c r="B80" s="158" t="s">
        <v>97</v>
      </c>
      <c r="C80" s="159">
        <v>62695</v>
      </c>
      <c r="D80" s="159">
        <v>56011</v>
      </c>
      <c r="E80" s="159">
        <v>9111</v>
      </c>
      <c r="F80" s="159">
        <v>60446</v>
      </c>
      <c r="G80" s="159">
        <v>70682</v>
      </c>
      <c r="H80" s="159">
        <v>67699</v>
      </c>
      <c r="I80" s="159">
        <v>70189</v>
      </c>
      <c r="J80" s="177">
        <f>IFERROR(I80/H80-1,"-")</f>
        <v>3.6780454659596229E-2</v>
      </c>
      <c r="K80" s="158">
        <f t="shared" ref="K80:K90" si="30">I80-H80</f>
        <v>2490</v>
      </c>
      <c r="L80" s="160">
        <f t="shared" si="29"/>
        <v>4.4232099891986183E-2</v>
      </c>
    </row>
    <row r="81" spans="1:12" x14ac:dyDescent="0.25">
      <c r="A81" s="161" t="s">
        <v>103</v>
      </c>
      <c r="B81" s="162" t="s">
        <v>103</v>
      </c>
      <c r="C81" s="163">
        <v>9742</v>
      </c>
      <c r="D81" s="163">
        <v>9469</v>
      </c>
      <c r="E81" s="163">
        <v>4866</v>
      </c>
      <c r="F81" s="163">
        <v>15081</v>
      </c>
      <c r="G81" s="163">
        <v>12574</v>
      </c>
      <c r="H81" s="163">
        <v>13374</v>
      </c>
      <c r="I81" s="163">
        <v>13019</v>
      </c>
      <c r="J81" s="178">
        <f>IFERROR(I81/H81-1,"-")</f>
        <v>-2.6544040675938407E-2</v>
      </c>
      <c r="K81" s="162">
        <f t="shared" si="30"/>
        <v>-355</v>
      </c>
      <c r="L81" s="164">
        <f t="shared" si="29"/>
        <v>8.204386848277765E-3</v>
      </c>
    </row>
    <row r="82" spans="1:12" x14ac:dyDescent="0.25">
      <c r="A82" s="161" t="s">
        <v>100</v>
      </c>
      <c r="B82" s="162" t="s">
        <v>100</v>
      </c>
      <c r="C82" s="163">
        <v>52953</v>
      </c>
      <c r="D82" s="163">
        <v>46542</v>
      </c>
      <c r="E82" s="163">
        <v>4245</v>
      </c>
      <c r="F82" s="163">
        <v>45365</v>
      </c>
      <c r="G82" s="163">
        <v>58108</v>
      </c>
      <c r="H82" s="163">
        <v>54325</v>
      </c>
      <c r="I82" s="163">
        <v>57170</v>
      </c>
      <c r="J82" s="178">
        <f>IFERROR(I82/H82-1,"-")</f>
        <v>5.2369995398067193E-2</v>
      </c>
      <c r="K82" s="162">
        <f t="shared" si="30"/>
        <v>2845</v>
      </c>
      <c r="L82" s="164">
        <f t="shared" si="29"/>
        <v>3.6027713043708415E-2</v>
      </c>
    </row>
    <row r="83" spans="1:12" x14ac:dyDescent="0.25">
      <c r="A83" s="1"/>
      <c r="B83" s="158" t="s">
        <v>107</v>
      </c>
      <c r="C83" s="159">
        <v>156886</v>
      </c>
      <c r="D83" s="159">
        <v>127090</v>
      </c>
      <c r="E83" s="159">
        <v>12318</v>
      </c>
      <c r="F83" s="159">
        <v>109629</v>
      </c>
      <c r="G83" s="159">
        <v>151167</v>
      </c>
      <c r="H83" s="159">
        <v>181970</v>
      </c>
      <c r="I83" s="159">
        <v>186436</v>
      </c>
      <c r="J83" s="177">
        <f>IFERROR(I83/H83-1,"-")</f>
        <v>2.4542507006649394E-2</v>
      </c>
      <c r="K83" s="158">
        <f t="shared" si="30"/>
        <v>4466</v>
      </c>
      <c r="L83" s="160">
        <f t="shared" si="29"/>
        <v>0.11748928999504674</v>
      </c>
    </row>
    <row r="84" spans="1:12" s="56" customFormat="1" x14ac:dyDescent="0.25">
      <c r="B84" s="162" t="s">
        <v>110</v>
      </c>
      <c r="C84" s="163">
        <v>23461</v>
      </c>
      <c r="D84" s="163">
        <v>21229</v>
      </c>
      <c r="E84" s="163">
        <v>971</v>
      </c>
      <c r="F84" s="163">
        <v>16285</v>
      </c>
      <c r="G84" s="163">
        <v>26898</v>
      </c>
      <c r="H84" s="163">
        <v>33857</v>
      </c>
      <c r="I84" s="163">
        <v>33708</v>
      </c>
      <c r="J84" s="178">
        <f t="shared" ref="J84:J91" si="31">IFERROR(I84/H84-1,"-")</f>
        <v>-4.4008624508964367E-3</v>
      </c>
      <c r="K84" s="162">
        <f t="shared" si="30"/>
        <v>-149</v>
      </c>
      <c r="L84" s="164">
        <f t="shared" si="29"/>
        <v>2.1242297556014051E-2</v>
      </c>
    </row>
    <row r="85" spans="1:12" s="56" customFormat="1" x14ac:dyDescent="0.25">
      <c r="B85" s="162" t="s">
        <v>113</v>
      </c>
      <c r="C85" s="163">
        <v>63415</v>
      </c>
      <c r="D85" s="163">
        <v>46896</v>
      </c>
      <c r="E85" s="163">
        <v>2981</v>
      </c>
      <c r="F85" s="163">
        <v>36185</v>
      </c>
      <c r="G85" s="163">
        <v>50012</v>
      </c>
      <c r="H85" s="163">
        <v>59075</v>
      </c>
      <c r="I85" s="163">
        <v>57678</v>
      </c>
      <c r="J85" s="178">
        <f t="shared" si="31"/>
        <v>-2.3647905205247621E-2</v>
      </c>
      <c r="K85" s="162">
        <f t="shared" si="30"/>
        <v>-1397</v>
      </c>
      <c r="L85" s="164">
        <f t="shared" si="29"/>
        <v>3.6347847348872031E-2</v>
      </c>
    </row>
    <row r="86" spans="1:12" x14ac:dyDescent="0.25">
      <c r="A86" s="1"/>
      <c r="B86" s="162" t="s">
        <v>116</v>
      </c>
      <c r="C86" s="163">
        <v>6437</v>
      </c>
      <c r="D86" s="163">
        <v>6810</v>
      </c>
      <c r="E86" s="163">
        <v>2822</v>
      </c>
      <c r="F86" s="163">
        <v>9214</v>
      </c>
      <c r="G86" s="163">
        <v>11948</v>
      </c>
      <c r="H86" s="163">
        <v>16483</v>
      </c>
      <c r="I86" s="163">
        <v>16502</v>
      </c>
      <c r="J86" s="178">
        <f t="shared" si="31"/>
        <v>1.152702784687154E-3</v>
      </c>
      <c r="K86" s="162">
        <f t="shared" si="30"/>
        <v>19</v>
      </c>
      <c r="L86" s="164">
        <f t="shared" si="29"/>
        <v>1.0399323432696804E-2</v>
      </c>
    </row>
    <row r="87" spans="1:12" x14ac:dyDescent="0.25">
      <c r="A87" s="1"/>
      <c r="B87" s="162" t="s">
        <v>123</v>
      </c>
      <c r="C87" s="163">
        <v>2375</v>
      </c>
      <c r="D87" s="163">
        <v>1878</v>
      </c>
      <c r="E87" s="163">
        <v>159</v>
      </c>
      <c r="F87" s="163">
        <v>3290</v>
      </c>
      <c r="G87" s="163">
        <v>2961</v>
      </c>
      <c r="H87" s="163">
        <v>4177</v>
      </c>
      <c r="I87" s="163">
        <v>5311</v>
      </c>
      <c r="J87" s="178">
        <f t="shared" si="31"/>
        <v>0.27148671295187943</v>
      </c>
      <c r="K87" s="162">
        <f t="shared" si="30"/>
        <v>1134</v>
      </c>
      <c r="L87" s="164">
        <f t="shared" si="29"/>
        <v>3.3469159344959839E-3</v>
      </c>
    </row>
    <row r="88" spans="1:12" x14ac:dyDescent="0.25">
      <c r="A88" s="1"/>
      <c r="B88" s="162" t="s">
        <v>119</v>
      </c>
      <c r="C88" s="163">
        <v>1743</v>
      </c>
      <c r="D88" s="163">
        <v>1330</v>
      </c>
      <c r="E88" s="163">
        <v>177</v>
      </c>
      <c r="F88" s="163">
        <v>1960</v>
      </c>
      <c r="G88" s="163">
        <v>1957</v>
      </c>
      <c r="H88" s="163">
        <v>2235</v>
      </c>
      <c r="I88" s="163">
        <v>2794</v>
      </c>
      <c r="J88" s="178">
        <f t="shared" si="31"/>
        <v>0.25011185682326631</v>
      </c>
      <c r="K88" s="162">
        <f t="shared" si="30"/>
        <v>559</v>
      </c>
      <c r="L88" s="164">
        <f t="shared" si="29"/>
        <v>1.7607386783998831E-3</v>
      </c>
    </row>
    <row r="89" spans="1:12" x14ac:dyDescent="0.25">
      <c r="A89" s="1"/>
      <c r="B89" s="162" t="s">
        <v>128</v>
      </c>
      <c r="C89" s="163">
        <v>5102</v>
      </c>
      <c r="D89" s="163">
        <v>4100</v>
      </c>
      <c r="E89" s="163">
        <v>53</v>
      </c>
      <c r="F89" s="163">
        <v>3299</v>
      </c>
      <c r="G89" s="163">
        <v>5519</v>
      </c>
      <c r="H89" s="163">
        <v>5064</v>
      </c>
      <c r="I89" s="163">
        <v>4998</v>
      </c>
      <c r="J89" s="178">
        <f t="shared" si="31"/>
        <v>-1.3033175355450233E-2</v>
      </c>
      <c r="K89" s="162">
        <f t="shared" si="30"/>
        <v>-66</v>
      </c>
      <c r="L89" s="164">
        <f t="shared" si="29"/>
        <v>3.1496678291491106E-3</v>
      </c>
    </row>
    <row r="90" spans="1:12" x14ac:dyDescent="0.25">
      <c r="A90" s="161" t="s">
        <v>144</v>
      </c>
      <c r="B90" s="162" t="s">
        <v>131</v>
      </c>
      <c r="C90" s="163">
        <v>7361</v>
      </c>
      <c r="D90" s="163">
        <v>6540</v>
      </c>
      <c r="E90" s="163">
        <v>279</v>
      </c>
      <c r="F90" s="163">
        <v>3026</v>
      </c>
      <c r="G90" s="163">
        <v>5540</v>
      </c>
      <c r="H90" s="163">
        <v>6471</v>
      </c>
      <c r="I90" s="163">
        <v>4639</v>
      </c>
      <c r="J90" s="178">
        <f t="shared" si="31"/>
        <v>-0.2831092566836656</v>
      </c>
      <c r="K90" s="162">
        <f t="shared" si="30"/>
        <v>-1832</v>
      </c>
      <c r="L90" s="164">
        <f t="shared" si="29"/>
        <v>2.9234311843582884E-3</v>
      </c>
    </row>
    <row r="91" spans="1:12" x14ac:dyDescent="0.25">
      <c r="A91" s="166" t="s">
        <v>145</v>
      </c>
      <c r="B91" s="167" t="s">
        <v>145</v>
      </c>
      <c r="C91" s="168">
        <f t="shared" ref="C91" si="32">C83-SUM(C84:C90)</f>
        <v>46992</v>
      </c>
      <c r="D91" s="168">
        <f t="shared" ref="D91:I91" si="33">D83-SUM(D84:D90)</f>
        <v>38307</v>
      </c>
      <c r="E91" s="168">
        <f t="shared" si="33"/>
        <v>4876</v>
      </c>
      <c r="F91" s="168">
        <f t="shared" si="33"/>
        <v>36370</v>
      </c>
      <c r="G91" s="168">
        <f t="shared" si="33"/>
        <v>46332</v>
      </c>
      <c r="H91" s="168">
        <f t="shared" si="33"/>
        <v>54608</v>
      </c>
      <c r="I91" s="168">
        <f t="shared" si="33"/>
        <v>60806</v>
      </c>
      <c r="J91" s="179">
        <f t="shared" si="31"/>
        <v>0.11349985350131853</v>
      </c>
      <c r="K91" s="167">
        <f>I91-H91</f>
        <v>6198</v>
      </c>
      <c r="L91" s="169">
        <f t="shared" si="29"/>
        <v>3.8319068031060589E-2</v>
      </c>
    </row>
    <row r="92" spans="1:12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68</v>
      </c>
      <c r="C93" s="175">
        <v>15621</v>
      </c>
      <c r="D93" s="175">
        <v>13511</v>
      </c>
      <c r="E93" s="175">
        <v>4972</v>
      </c>
      <c r="F93" s="175">
        <v>13259</v>
      </c>
      <c r="G93" s="175">
        <v>17148</v>
      </c>
      <c r="H93" s="175">
        <v>16173</v>
      </c>
      <c r="I93" s="175">
        <v>15767</v>
      </c>
      <c r="J93" s="176">
        <f>IFERROR(I93/H93-1,"-")</f>
        <v>-2.5103567674519267E-2</v>
      </c>
      <c r="K93" s="175">
        <f>I93-H93</f>
        <v>-406</v>
      </c>
      <c r="L93" s="176">
        <f t="shared" ref="L93:L105" si="34">I93/I$9</f>
        <v>9.9361369872336992E-3</v>
      </c>
    </row>
    <row r="94" spans="1:12" x14ac:dyDescent="0.25">
      <c r="A94" s="1" t="s">
        <v>96</v>
      </c>
      <c r="B94" s="158" t="s">
        <v>97</v>
      </c>
      <c r="C94" s="159">
        <v>8792</v>
      </c>
      <c r="D94" s="159">
        <v>7669</v>
      </c>
      <c r="E94" s="159">
        <v>2785</v>
      </c>
      <c r="F94" s="159">
        <v>6936</v>
      </c>
      <c r="G94" s="159">
        <v>9786</v>
      </c>
      <c r="H94" s="159">
        <v>7188</v>
      </c>
      <c r="I94" s="159">
        <v>7442</v>
      </c>
      <c r="J94" s="177">
        <f>IFERROR(I94/H94-1,"-")</f>
        <v>3.5336672231496946E-2</v>
      </c>
      <c r="K94" s="158">
        <f t="shared" ref="K94:K104" si="35">I94-H94</f>
        <v>254</v>
      </c>
      <c r="L94" s="160">
        <f t="shared" si="34"/>
        <v>4.6898415335189436E-3</v>
      </c>
    </row>
    <row r="95" spans="1:12" x14ac:dyDescent="0.25">
      <c r="A95" s="161" t="s">
        <v>103</v>
      </c>
      <c r="B95" s="162" t="s">
        <v>103</v>
      </c>
      <c r="C95" s="163">
        <v>4283</v>
      </c>
      <c r="D95" s="163">
        <v>4352</v>
      </c>
      <c r="E95" s="163">
        <v>1627</v>
      </c>
      <c r="F95" s="163">
        <v>3274</v>
      </c>
      <c r="G95" s="163">
        <v>2632</v>
      </c>
      <c r="H95" s="163">
        <v>1804</v>
      </c>
      <c r="I95" s="163">
        <v>2212</v>
      </c>
      <c r="J95" s="178">
        <f>IFERROR(I95/H95-1,"-")</f>
        <v>0.22616407982261633</v>
      </c>
      <c r="K95" s="162">
        <f t="shared" si="35"/>
        <v>408</v>
      </c>
      <c r="L95" s="164">
        <f t="shared" si="34"/>
        <v>1.3939706358699145E-3</v>
      </c>
    </row>
    <row r="96" spans="1:12" x14ac:dyDescent="0.25">
      <c r="A96" s="161" t="s">
        <v>100</v>
      </c>
      <c r="B96" s="162" t="s">
        <v>100</v>
      </c>
      <c r="C96" s="163">
        <v>4509</v>
      </c>
      <c r="D96" s="163">
        <v>3317</v>
      </c>
      <c r="E96" s="163">
        <v>1158</v>
      </c>
      <c r="F96" s="163">
        <v>3662</v>
      </c>
      <c r="G96" s="163">
        <v>7154</v>
      </c>
      <c r="H96" s="163">
        <v>5384</v>
      </c>
      <c r="I96" s="163">
        <v>5230</v>
      </c>
      <c r="J96" s="178">
        <f>IFERROR(I96/H96-1,"-")</f>
        <v>-2.8603268945022298E-2</v>
      </c>
      <c r="K96" s="162">
        <f t="shared" si="35"/>
        <v>-154</v>
      </c>
      <c r="L96" s="164">
        <f t="shared" si="34"/>
        <v>3.2958708976490295E-3</v>
      </c>
    </row>
    <row r="97" spans="1:12" x14ac:dyDescent="0.25">
      <c r="A97" s="1"/>
      <c r="B97" s="158" t="s">
        <v>107</v>
      </c>
      <c r="C97" s="159">
        <v>6829</v>
      </c>
      <c r="D97" s="159">
        <v>5842</v>
      </c>
      <c r="E97" s="159">
        <v>2187</v>
      </c>
      <c r="F97" s="159">
        <v>6323</v>
      </c>
      <c r="G97" s="159">
        <v>7362</v>
      </c>
      <c r="H97" s="159">
        <v>8985</v>
      </c>
      <c r="I97" s="159">
        <v>8325</v>
      </c>
      <c r="J97" s="177">
        <f>IFERROR(I97/H97-1,"-")</f>
        <v>-7.345575959933226E-2</v>
      </c>
      <c r="K97" s="158">
        <f t="shared" si="35"/>
        <v>-660</v>
      </c>
      <c r="L97" s="160">
        <f t="shared" si="34"/>
        <v>5.2462954537147556E-3</v>
      </c>
    </row>
    <row r="98" spans="1:12" s="56" customFormat="1" x14ac:dyDescent="0.25">
      <c r="B98" s="162" t="s">
        <v>110</v>
      </c>
      <c r="C98" s="163">
        <v>1094</v>
      </c>
      <c r="D98" s="163">
        <v>1092</v>
      </c>
      <c r="E98" s="163">
        <v>84</v>
      </c>
      <c r="F98" s="163">
        <v>1031</v>
      </c>
      <c r="G98" s="163">
        <v>1281</v>
      </c>
      <c r="H98" s="163">
        <v>1485</v>
      </c>
      <c r="I98" s="163">
        <v>1279</v>
      </c>
      <c r="J98" s="178">
        <f t="shared" ref="J98:J105" si="36">IFERROR(I98/H98-1,"-")</f>
        <v>-0.13872053872053869</v>
      </c>
      <c r="K98" s="162">
        <f t="shared" si="35"/>
        <v>-206</v>
      </c>
      <c r="L98" s="164">
        <f t="shared" si="34"/>
        <v>8.0600743366981043E-4</v>
      </c>
    </row>
    <row r="99" spans="1:12" s="56" customFormat="1" x14ac:dyDescent="0.25">
      <c r="B99" s="162" t="s">
        <v>113</v>
      </c>
      <c r="C99" s="163">
        <v>1750</v>
      </c>
      <c r="D99" s="163">
        <v>1303</v>
      </c>
      <c r="E99" s="163">
        <v>389</v>
      </c>
      <c r="F99" s="163">
        <v>1342</v>
      </c>
      <c r="G99" s="163">
        <v>1580</v>
      </c>
      <c r="H99" s="163">
        <v>2034</v>
      </c>
      <c r="I99" s="163">
        <v>1815</v>
      </c>
      <c r="J99" s="178">
        <f t="shared" si="36"/>
        <v>-0.10766961651917406</v>
      </c>
      <c r="K99" s="162">
        <f t="shared" si="35"/>
        <v>-219</v>
      </c>
      <c r="L99" s="164">
        <f t="shared" si="34"/>
        <v>1.1437869367558295E-3</v>
      </c>
    </row>
    <row r="100" spans="1:12" x14ac:dyDescent="0.25">
      <c r="A100" s="1"/>
      <c r="B100" s="162" t="s">
        <v>116</v>
      </c>
      <c r="C100" s="163">
        <v>1208</v>
      </c>
      <c r="D100" s="163">
        <v>1217</v>
      </c>
      <c r="E100" s="163">
        <v>976</v>
      </c>
      <c r="F100" s="163">
        <v>1168</v>
      </c>
      <c r="G100" s="163">
        <v>1381</v>
      </c>
      <c r="H100" s="163">
        <v>1389</v>
      </c>
      <c r="I100" s="163">
        <v>1378</v>
      </c>
      <c r="J100" s="178">
        <f t="shared" si="36"/>
        <v>-7.9193664506839179E-3</v>
      </c>
      <c r="K100" s="162">
        <f t="shared" si="35"/>
        <v>-11</v>
      </c>
      <c r="L100" s="164">
        <f t="shared" si="34"/>
        <v>8.6839581203831029E-4</v>
      </c>
    </row>
    <row r="101" spans="1:12" x14ac:dyDescent="0.25">
      <c r="A101" s="1"/>
      <c r="B101" s="162" t="s">
        <v>123</v>
      </c>
      <c r="C101" s="163">
        <v>250</v>
      </c>
      <c r="D101" s="163">
        <v>278</v>
      </c>
      <c r="E101" s="163">
        <v>38</v>
      </c>
      <c r="F101" s="163">
        <v>428</v>
      </c>
      <c r="G101" s="163">
        <v>420</v>
      </c>
      <c r="H101" s="163">
        <v>489</v>
      </c>
      <c r="I101" s="163">
        <v>446</v>
      </c>
      <c r="J101" s="178">
        <f t="shared" si="36"/>
        <v>-8.7934560327198374E-2</v>
      </c>
      <c r="K101" s="162">
        <f t="shared" si="35"/>
        <v>-43</v>
      </c>
      <c r="L101" s="164">
        <f t="shared" si="34"/>
        <v>2.8106279547829202E-4</v>
      </c>
    </row>
    <row r="102" spans="1:12" x14ac:dyDescent="0.25">
      <c r="A102" s="1"/>
      <c r="B102" s="162" t="s">
        <v>119</v>
      </c>
      <c r="C102" s="163">
        <v>211</v>
      </c>
      <c r="D102" s="163">
        <v>141</v>
      </c>
      <c r="E102" s="163">
        <v>52</v>
      </c>
      <c r="F102" s="163">
        <v>276</v>
      </c>
      <c r="G102" s="163">
        <v>197</v>
      </c>
      <c r="H102" s="163">
        <v>387</v>
      </c>
      <c r="I102" s="163">
        <v>362</v>
      </c>
      <c r="J102" s="178">
        <f t="shared" si="36"/>
        <v>-6.4599483204134334E-2</v>
      </c>
      <c r="K102" s="162">
        <f t="shared" si="35"/>
        <v>-25</v>
      </c>
      <c r="L102" s="164">
        <f t="shared" si="34"/>
        <v>2.2812720171108006E-4</v>
      </c>
    </row>
    <row r="103" spans="1:12" x14ac:dyDescent="0.25">
      <c r="A103" s="1"/>
      <c r="B103" s="162" t="s">
        <v>128</v>
      </c>
      <c r="C103" s="163">
        <v>104</v>
      </c>
      <c r="D103" s="163">
        <v>125</v>
      </c>
      <c r="E103" s="163">
        <v>10</v>
      </c>
      <c r="F103" s="163">
        <v>159</v>
      </c>
      <c r="G103" s="163">
        <v>70</v>
      </c>
      <c r="H103" s="163">
        <v>115</v>
      </c>
      <c r="I103" s="163">
        <v>110</v>
      </c>
      <c r="J103" s="178">
        <f t="shared" si="36"/>
        <v>-4.3478260869565188E-2</v>
      </c>
      <c r="K103" s="162">
        <f t="shared" si="35"/>
        <v>-5</v>
      </c>
      <c r="L103" s="164">
        <f t="shared" si="34"/>
        <v>6.9320420409444216E-5</v>
      </c>
    </row>
    <row r="104" spans="1:12" x14ac:dyDescent="0.25">
      <c r="A104" s="161" t="s">
        <v>144</v>
      </c>
      <c r="B104" s="162" t="s">
        <v>131</v>
      </c>
      <c r="C104" s="163">
        <v>92</v>
      </c>
      <c r="D104" s="163">
        <v>70</v>
      </c>
      <c r="E104" s="163">
        <v>18</v>
      </c>
      <c r="F104" s="163">
        <v>69</v>
      </c>
      <c r="G104" s="163">
        <v>119</v>
      </c>
      <c r="H104" s="163">
        <v>282</v>
      </c>
      <c r="I104" s="163">
        <v>125</v>
      </c>
      <c r="J104" s="178">
        <f t="shared" si="36"/>
        <v>-0.55673758865248235</v>
      </c>
      <c r="K104" s="162">
        <f t="shared" si="35"/>
        <v>-157</v>
      </c>
      <c r="L104" s="164">
        <f t="shared" si="34"/>
        <v>7.8773205010732064E-5</v>
      </c>
    </row>
    <row r="105" spans="1:12" x14ac:dyDescent="0.25">
      <c r="A105" s="166" t="s">
        <v>145</v>
      </c>
      <c r="B105" s="167" t="s">
        <v>145</v>
      </c>
      <c r="C105" s="168">
        <f t="shared" ref="C105" si="37">C97-SUM(C98:C104)</f>
        <v>2120</v>
      </c>
      <c r="D105" s="168">
        <f t="shared" ref="D105:I105" si="38">D97-SUM(D98:D104)</f>
        <v>1616</v>
      </c>
      <c r="E105" s="168">
        <f t="shared" si="38"/>
        <v>620</v>
      </c>
      <c r="F105" s="168">
        <f t="shared" si="38"/>
        <v>1850</v>
      </c>
      <c r="G105" s="168">
        <f t="shared" si="38"/>
        <v>2314</v>
      </c>
      <c r="H105" s="168">
        <f t="shared" si="38"/>
        <v>2804</v>
      </c>
      <c r="I105" s="168">
        <f t="shared" si="38"/>
        <v>2810</v>
      </c>
      <c r="J105" s="179">
        <f t="shared" si="36"/>
        <v>2.1398002853068032E-3</v>
      </c>
      <c r="K105" s="167">
        <f>I105-H105</f>
        <v>6</v>
      </c>
      <c r="L105" s="169">
        <f t="shared" si="34"/>
        <v>1.7708216486412567E-3</v>
      </c>
    </row>
    <row r="106" spans="1:12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68</v>
      </c>
      <c r="C107" s="175">
        <v>44424</v>
      </c>
      <c r="D107" s="175">
        <v>44636</v>
      </c>
      <c r="E107" s="175">
        <v>9175</v>
      </c>
      <c r="F107" s="175">
        <v>55125</v>
      </c>
      <c r="G107" s="175">
        <v>65883</v>
      </c>
      <c r="H107" s="175">
        <v>66247</v>
      </c>
      <c r="I107" s="175">
        <v>69978</v>
      </c>
      <c r="J107" s="176">
        <f>IFERROR(I107/H107-1,"-")</f>
        <v>5.6319531450480742E-2</v>
      </c>
      <c r="K107" s="175">
        <f>I107-H107</f>
        <v>3731</v>
      </c>
      <c r="L107" s="176">
        <f t="shared" ref="L107:L119" si="39">I107/I$9</f>
        <v>4.4099130721928066E-2</v>
      </c>
    </row>
    <row r="108" spans="1:12" x14ac:dyDescent="0.25">
      <c r="A108" s="1" t="s">
        <v>96</v>
      </c>
      <c r="B108" s="158" t="s">
        <v>97</v>
      </c>
      <c r="C108" s="159">
        <v>4834</v>
      </c>
      <c r="D108" s="159">
        <v>9051</v>
      </c>
      <c r="E108" s="159">
        <v>4079</v>
      </c>
      <c r="F108" s="159">
        <v>8076</v>
      </c>
      <c r="G108" s="159">
        <v>9902</v>
      </c>
      <c r="H108" s="159">
        <v>8769</v>
      </c>
      <c r="I108" s="159">
        <v>9374</v>
      </c>
      <c r="J108" s="177">
        <f>IFERROR(I108/H108-1,"-")</f>
        <v>6.8993043676587984E-2</v>
      </c>
      <c r="K108" s="158">
        <f t="shared" ref="K108:K118" si="40">I108-H108</f>
        <v>605</v>
      </c>
      <c r="L108" s="160">
        <f t="shared" si="39"/>
        <v>5.9073601901648192E-3</v>
      </c>
    </row>
    <row r="109" spans="1:12" x14ac:dyDescent="0.25">
      <c r="A109" s="161" t="s">
        <v>103</v>
      </c>
      <c r="B109" s="162" t="s">
        <v>103</v>
      </c>
      <c r="C109" s="163">
        <v>1488</v>
      </c>
      <c r="D109" s="163">
        <v>1581</v>
      </c>
      <c r="E109" s="163">
        <v>3931</v>
      </c>
      <c r="F109" s="163">
        <v>3690</v>
      </c>
      <c r="G109" s="163">
        <v>3193</v>
      </c>
      <c r="H109" s="163">
        <v>2294</v>
      </c>
      <c r="I109" s="163">
        <v>2623</v>
      </c>
      <c r="J109" s="178">
        <f>IFERROR(I109/H109-1,"-")</f>
        <v>0.14341761115954665</v>
      </c>
      <c r="K109" s="162">
        <f t="shared" si="40"/>
        <v>329</v>
      </c>
      <c r="L109" s="164">
        <f t="shared" si="39"/>
        <v>1.6529769339452016E-3</v>
      </c>
    </row>
    <row r="110" spans="1:12" x14ac:dyDescent="0.25">
      <c r="A110" s="161" t="s">
        <v>100</v>
      </c>
      <c r="B110" s="162" t="s">
        <v>100</v>
      </c>
      <c r="C110" s="163">
        <v>3346</v>
      </c>
      <c r="D110" s="163">
        <v>7470</v>
      </c>
      <c r="E110" s="163">
        <v>148</v>
      </c>
      <c r="F110" s="163">
        <v>4386</v>
      </c>
      <c r="G110" s="163">
        <v>6709</v>
      </c>
      <c r="H110" s="163">
        <v>6475</v>
      </c>
      <c r="I110" s="163">
        <v>6751</v>
      </c>
      <c r="J110" s="178">
        <f>IFERROR(I110/H110-1,"-")</f>
        <v>4.2625482625482602E-2</v>
      </c>
      <c r="K110" s="162">
        <f t="shared" si="40"/>
        <v>276</v>
      </c>
      <c r="L110" s="164">
        <f t="shared" si="39"/>
        <v>4.2543832562196172E-3</v>
      </c>
    </row>
    <row r="111" spans="1:12" x14ac:dyDescent="0.25">
      <c r="A111" s="1"/>
      <c r="B111" s="158" t="s">
        <v>107</v>
      </c>
      <c r="C111" s="159">
        <v>39590</v>
      </c>
      <c r="D111" s="159">
        <v>35585</v>
      </c>
      <c r="E111" s="159">
        <v>5096</v>
      </c>
      <c r="F111" s="159">
        <v>47049</v>
      </c>
      <c r="G111" s="159">
        <v>55981</v>
      </c>
      <c r="H111" s="159">
        <v>57478</v>
      </c>
      <c r="I111" s="159">
        <v>60604</v>
      </c>
      <c r="J111" s="177">
        <f>IFERROR(I111/H111-1,"-")</f>
        <v>5.4386025957757766E-2</v>
      </c>
      <c r="K111" s="158">
        <f t="shared" si="40"/>
        <v>3126</v>
      </c>
      <c r="L111" s="160">
        <f t="shared" si="39"/>
        <v>3.8191770531763244E-2</v>
      </c>
    </row>
    <row r="112" spans="1:12" s="56" customFormat="1" x14ac:dyDescent="0.25">
      <c r="B112" s="162" t="s">
        <v>110</v>
      </c>
      <c r="C112" s="163">
        <v>20062</v>
      </c>
      <c r="D112" s="163">
        <v>19611</v>
      </c>
      <c r="E112" s="163">
        <v>1752</v>
      </c>
      <c r="F112" s="163">
        <v>24016</v>
      </c>
      <c r="G112" s="163">
        <v>33574</v>
      </c>
      <c r="H112" s="163">
        <v>32465</v>
      </c>
      <c r="I112" s="163">
        <v>32657</v>
      </c>
      <c r="J112" s="178">
        <f t="shared" ref="J112:J119" si="41">IFERROR(I112/H112-1,"-")</f>
        <v>5.9140612967811812E-3</v>
      </c>
      <c r="K112" s="162">
        <f t="shared" si="40"/>
        <v>192</v>
      </c>
      <c r="L112" s="164">
        <f t="shared" si="39"/>
        <v>2.0579972448283815E-2</v>
      </c>
    </row>
    <row r="113" spans="1:12" s="56" customFormat="1" x14ac:dyDescent="0.25">
      <c r="B113" s="162" t="s">
        <v>113</v>
      </c>
      <c r="C113" s="163">
        <v>4437</v>
      </c>
      <c r="D113" s="163">
        <v>2289</v>
      </c>
      <c r="E113" s="163">
        <v>1081</v>
      </c>
      <c r="F113" s="163">
        <v>3073</v>
      </c>
      <c r="G113" s="163">
        <v>3175</v>
      </c>
      <c r="H113" s="163">
        <v>3146</v>
      </c>
      <c r="I113" s="163">
        <v>3398</v>
      </c>
      <c r="J113" s="178">
        <f t="shared" si="41"/>
        <v>8.0101716465352801E-2</v>
      </c>
      <c r="K113" s="162">
        <f t="shared" si="40"/>
        <v>252</v>
      </c>
      <c r="L113" s="164">
        <f t="shared" si="39"/>
        <v>2.1413708050117405E-3</v>
      </c>
    </row>
    <row r="114" spans="1:12" x14ac:dyDescent="0.25">
      <c r="A114" s="1"/>
      <c r="B114" s="162" t="s">
        <v>116</v>
      </c>
      <c r="C114" s="163">
        <v>4246</v>
      </c>
      <c r="D114" s="163">
        <v>1751</v>
      </c>
      <c r="E114" s="163">
        <v>1127</v>
      </c>
      <c r="F114" s="163">
        <v>3214</v>
      </c>
      <c r="G114" s="163">
        <v>4891</v>
      </c>
      <c r="H114" s="163">
        <v>3394</v>
      </c>
      <c r="I114" s="163">
        <v>4505</v>
      </c>
      <c r="J114" s="178">
        <f t="shared" si="41"/>
        <v>0.32734236888627</v>
      </c>
      <c r="K114" s="162">
        <f t="shared" si="40"/>
        <v>1111</v>
      </c>
      <c r="L114" s="164">
        <f t="shared" si="39"/>
        <v>2.8389863085867837E-3</v>
      </c>
    </row>
    <row r="115" spans="1:12" x14ac:dyDescent="0.25">
      <c r="A115" s="1"/>
      <c r="B115" s="162" t="s">
        <v>123</v>
      </c>
      <c r="C115" s="163">
        <v>1037</v>
      </c>
      <c r="D115" s="163">
        <v>686</v>
      </c>
      <c r="E115" s="163">
        <v>58</v>
      </c>
      <c r="F115" s="163">
        <v>2491</v>
      </c>
      <c r="G115" s="163">
        <v>2074</v>
      </c>
      <c r="H115" s="163">
        <v>2394</v>
      </c>
      <c r="I115" s="163">
        <v>2476</v>
      </c>
      <c r="J115" s="178">
        <f t="shared" si="41"/>
        <v>3.4252297410192201E-2</v>
      </c>
      <c r="K115" s="162">
        <f t="shared" si="40"/>
        <v>82</v>
      </c>
      <c r="L115" s="164">
        <f t="shared" si="39"/>
        <v>1.5603396448525806E-3</v>
      </c>
    </row>
    <row r="116" spans="1:12" x14ac:dyDescent="0.25">
      <c r="A116" s="1"/>
      <c r="B116" s="162" t="s">
        <v>119</v>
      </c>
      <c r="C116" s="163">
        <v>1118</v>
      </c>
      <c r="D116" s="163">
        <v>1071</v>
      </c>
      <c r="E116" s="163">
        <v>91</v>
      </c>
      <c r="F116" s="163">
        <v>2048</v>
      </c>
      <c r="G116" s="163">
        <v>1871</v>
      </c>
      <c r="H116" s="163">
        <v>1988</v>
      </c>
      <c r="I116" s="163">
        <v>1849</v>
      </c>
      <c r="J116" s="178">
        <f t="shared" si="41"/>
        <v>-6.991951710261568E-2</v>
      </c>
      <c r="K116" s="162">
        <f t="shared" si="40"/>
        <v>-139</v>
      </c>
      <c r="L116" s="164">
        <f t="shared" si="39"/>
        <v>1.1652132485187486E-3</v>
      </c>
    </row>
    <row r="117" spans="1:12" x14ac:dyDescent="0.25">
      <c r="A117" s="1"/>
      <c r="B117" s="162" t="s">
        <v>128</v>
      </c>
      <c r="C117" s="163">
        <v>457</v>
      </c>
      <c r="D117" s="163">
        <v>440</v>
      </c>
      <c r="E117" s="163">
        <v>0</v>
      </c>
      <c r="F117" s="163">
        <v>466</v>
      </c>
      <c r="G117" s="163">
        <v>717</v>
      </c>
      <c r="H117" s="163">
        <v>1069</v>
      </c>
      <c r="I117" s="163">
        <v>810</v>
      </c>
      <c r="J117" s="178">
        <f t="shared" si="41"/>
        <v>-0.2422825070159027</v>
      </c>
      <c r="K117" s="162">
        <f t="shared" si="40"/>
        <v>-259</v>
      </c>
      <c r="L117" s="164">
        <f t="shared" si="39"/>
        <v>5.104503684695438E-4</v>
      </c>
    </row>
    <row r="118" spans="1:12" x14ac:dyDescent="0.25">
      <c r="A118" s="161" t="s">
        <v>144</v>
      </c>
      <c r="B118" s="162" t="s">
        <v>131</v>
      </c>
      <c r="C118" s="163">
        <v>891</v>
      </c>
      <c r="D118" s="163">
        <v>1160</v>
      </c>
      <c r="E118" s="163">
        <v>0</v>
      </c>
      <c r="F118" s="163">
        <v>696</v>
      </c>
      <c r="G118" s="163">
        <v>517</v>
      </c>
      <c r="H118" s="163">
        <v>1269</v>
      </c>
      <c r="I118" s="163">
        <v>696</v>
      </c>
      <c r="J118" s="178">
        <f t="shared" si="41"/>
        <v>-0.45153664302600471</v>
      </c>
      <c r="K118" s="162">
        <f t="shared" si="40"/>
        <v>-573</v>
      </c>
      <c r="L118" s="164">
        <f t="shared" si="39"/>
        <v>4.3860920549975612E-4</v>
      </c>
    </row>
    <row r="119" spans="1:12" x14ac:dyDescent="0.25">
      <c r="A119" s="166" t="s">
        <v>145</v>
      </c>
      <c r="B119" s="167" t="s">
        <v>145</v>
      </c>
      <c r="C119" s="168">
        <f t="shared" ref="C119" si="42">C111-SUM(C112:C118)</f>
        <v>7342</v>
      </c>
      <c r="D119" s="168">
        <f t="shared" ref="D119:I119" si="43">D111-SUM(D112:D118)</f>
        <v>8577</v>
      </c>
      <c r="E119" s="168">
        <f t="shared" si="43"/>
        <v>987</v>
      </c>
      <c r="F119" s="168">
        <f t="shared" si="43"/>
        <v>11045</v>
      </c>
      <c r="G119" s="168">
        <f t="shared" si="43"/>
        <v>9162</v>
      </c>
      <c r="H119" s="168">
        <f t="shared" si="43"/>
        <v>11753</v>
      </c>
      <c r="I119" s="168">
        <f t="shared" si="43"/>
        <v>14213</v>
      </c>
      <c r="J119" s="179">
        <f t="shared" si="41"/>
        <v>0.20930826172041184</v>
      </c>
      <c r="K119" s="167">
        <f>I119-H119</f>
        <v>2460</v>
      </c>
      <c r="L119" s="169">
        <f t="shared" si="39"/>
        <v>8.9568285025402785E-3</v>
      </c>
    </row>
    <row r="120" spans="1:12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68</v>
      </c>
      <c r="C121" s="175">
        <v>66614</v>
      </c>
      <c r="D121" s="175">
        <v>55825</v>
      </c>
      <c r="E121" s="175">
        <v>23605</v>
      </c>
      <c r="F121" s="175">
        <v>54074</v>
      </c>
      <c r="G121" s="175">
        <v>75037</v>
      </c>
      <c r="H121" s="175">
        <v>73283</v>
      </c>
      <c r="I121" s="175">
        <v>80448</v>
      </c>
      <c r="J121" s="176">
        <f>IFERROR(I121/H121-1,"-")</f>
        <v>9.7771652361393402E-2</v>
      </c>
      <c r="K121" s="175">
        <f>I121-H121</f>
        <v>7165</v>
      </c>
      <c r="L121" s="176">
        <f t="shared" ref="L121:L133" si="44">I121/I$9</f>
        <v>5.0697174373626981E-2</v>
      </c>
    </row>
    <row r="122" spans="1:12" x14ac:dyDescent="0.25">
      <c r="A122" s="1" t="s">
        <v>96</v>
      </c>
      <c r="B122" s="158" t="s">
        <v>97</v>
      </c>
      <c r="C122" s="159">
        <v>30598</v>
      </c>
      <c r="D122" s="159">
        <v>28023</v>
      </c>
      <c r="E122" s="159">
        <v>14052</v>
      </c>
      <c r="F122" s="159">
        <v>28088</v>
      </c>
      <c r="G122" s="159">
        <v>39118</v>
      </c>
      <c r="H122" s="159">
        <v>37803</v>
      </c>
      <c r="I122" s="159">
        <v>42901</v>
      </c>
      <c r="J122" s="177">
        <f>IFERROR(I122/H122-1,"-")</f>
        <v>0.13485702192947646</v>
      </c>
      <c r="K122" s="158">
        <f t="shared" ref="K122:K132" si="45">I122-H122</f>
        <v>5098</v>
      </c>
      <c r="L122" s="160">
        <f t="shared" si="44"/>
        <v>2.7035594145323329E-2</v>
      </c>
    </row>
    <row r="123" spans="1:12" x14ac:dyDescent="0.25">
      <c r="A123" s="161" t="s">
        <v>103</v>
      </c>
      <c r="B123" s="162" t="s">
        <v>103</v>
      </c>
      <c r="C123" s="163">
        <v>13892</v>
      </c>
      <c r="D123" s="163">
        <v>14178</v>
      </c>
      <c r="E123" s="163">
        <v>7605</v>
      </c>
      <c r="F123" s="163">
        <v>12261</v>
      </c>
      <c r="G123" s="163">
        <v>17699</v>
      </c>
      <c r="H123" s="163">
        <v>16732</v>
      </c>
      <c r="I123" s="163">
        <v>19747</v>
      </c>
      <c r="J123" s="178">
        <f>IFERROR(I123/H123-1,"-")</f>
        <v>0.18019364092756396</v>
      </c>
      <c r="K123" s="162">
        <f t="shared" si="45"/>
        <v>3015</v>
      </c>
      <c r="L123" s="164">
        <f t="shared" si="44"/>
        <v>1.2444275834775408E-2</v>
      </c>
    </row>
    <row r="124" spans="1:12" x14ac:dyDescent="0.25">
      <c r="A124" s="161" t="s">
        <v>100</v>
      </c>
      <c r="B124" s="162" t="s">
        <v>100</v>
      </c>
      <c r="C124" s="163">
        <v>16706</v>
      </c>
      <c r="D124" s="163">
        <v>13845</v>
      </c>
      <c r="E124" s="163">
        <v>6447</v>
      </c>
      <c r="F124" s="163">
        <v>15827</v>
      </c>
      <c r="G124" s="163">
        <v>21419</v>
      </c>
      <c r="H124" s="163">
        <v>21071</v>
      </c>
      <c r="I124" s="163">
        <v>23154</v>
      </c>
      <c r="J124" s="178">
        <f>IFERROR(I124/H124-1,"-")</f>
        <v>9.8856247923686524E-2</v>
      </c>
      <c r="K124" s="162">
        <f t="shared" si="45"/>
        <v>2083</v>
      </c>
      <c r="L124" s="164">
        <f t="shared" si="44"/>
        <v>1.4591318310547921E-2</v>
      </c>
    </row>
    <row r="125" spans="1:12" x14ac:dyDescent="0.25">
      <c r="A125" s="1"/>
      <c r="B125" s="158" t="s">
        <v>107</v>
      </c>
      <c r="C125" s="159">
        <v>36016</v>
      </c>
      <c r="D125" s="159">
        <v>27802</v>
      </c>
      <c r="E125" s="159">
        <v>9553</v>
      </c>
      <c r="F125" s="159">
        <v>25986</v>
      </c>
      <c r="G125" s="159">
        <v>35919</v>
      </c>
      <c r="H125" s="159">
        <v>35480</v>
      </c>
      <c r="I125" s="159">
        <v>37547</v>
      </c>
      <c r="J125" s="177">
        <f>IFERROR(I125/H125-1,"-")</f>
        <v>5.8258173618940257E-2</v>
      </c>
      <c r="K125" s="158">
        <f t="shared" si="45"/>
        <v>2067</v>
      </c>
      <c r="L125" s="160">
        <f t="shared" si="44"/>
        <v>2.3661580228303655E-2</v>
      </c>
    </row>
    <row r="126" spans="1:12" s="56" customFormat="1" x14ac:dyDescent="0.25">
      <c r="B126" s="162" t="s">
        <v>110</v>
      </c>
      <c r="C126" s="163">
        <v>4042</v>
      </c>
      <c r="D126" s="163">
        <v>3076</v>
      </c>
      <c r="E126" s="163">
        <v>279</v>
      </c>
      <c r="F126" s="163">
        <v>2750</v>
      </c>
      <c r="G126" s="163">
        <v>4371</v>
      </c>
      <c r="H126" s="163">
        <v>4588</v>
      </c>
      <c r="I126" s="163">
        <v>4181</v>
      </c>
      <c r="J126" s="178">
        <f t="shared" ref="J126:J133" si="46">IFERROR(I126/H126-1,"-")</f>
        <v>-8.8709677419354871E-2</v>
      </c>
      <c r="K126" s="162">
        <f t="shared" si="45"/>
        <v>-407</v>
      </c>
      <c r="L126" s="164">
        <f t="shared" si="44"/>
        <v>2.634806161198966E-3</v>
      </c>
    </row>
    <row r="127" spans="1:12" s="56" customFormat="1" x14ac:dyDescent="0.25">
      <c r="B127" s="162" t="s">
        <v>113</v>
      </c>
      <c r="C127" s="163">
        <v>4324</v>
      </c>
      <c r="D127" s="163">
        <v>3190</v>
      </c>
      <c r="E127" s="163">
        <v>1100</v>
      </c>
      <c r="F127" s="163">
        <v>3307</v>
      </c>
      <c r="G127" s="163">
        <v>5986</v>
      </c>
      <c r="H127" s="163">
        <v>5783</v>
      </c>
      <c r="I127" s="163">
        <v>6587</v>
      </c>
      <c r="J127" s="178">
        <f t="shared" si="46"/>
        <v>0.13902818606259726</v>
      </c>
      <c r="K127" s="162">
        <f t="shared" si="45"/>
        <v>804</v>
      </c>
      <c r="L127" s="164">
        <f t="shared" si="44"/>
        <v>4.1510328112455367E-3</v>
      </c>
    </row>
    <row r="128" spans="1:12" x14ac:dyDescent="0.25">
      <c r="A128" s="1"/>
      <c r="B128" s="162" t="s">
        <v>116</v>
      </c>
      <c r="C128" s="163">
        <v>2234</v>
      </c>
      <c r="D128" s="163">
        <v>2062</v>
      </c>
      <c r="E128" s="163">
        <v>1200</v>
      </c>
      <c r="F128" s="163">
        <v>2618</v>
      </c>
      <c r="G128" s="163">
        <v>3047</v>
      </c>
      <c r="H128" s="163">
        <v>2759</v>
      </c>
      <c r="I128" s="163">
        <v>2818</v>
      </c>
      <c r="J128" s="178">
        <f t="shared" si="46"/>
        <v>2.1384559623051747E-2</v>
      </c>
      <c r="K128" s="162">
        <f t="shared" si="45"/>
        <v>59</v>
      </c>
      <c r="L128" s="164">
        <f t="shared" si="44"/>
        <v>1.7758631337619435E-3</v>
      </c>
    </row>
    <row r="129" spans="1:12" x14ac:dyDescent="0.25">
      <c r="A129" s="1"/>
      <c r="B129" s="162" t="s">
        <v>123</v>
      </c>
      <c r="C129" s="163">
        <v>661</v>
      </c>
      <c r="D129" s="163">
        <v>560</v>
      </c>
      <c r="E129" s="163">
        <v>135</v>
      </c>
      <c r="F129" s="163">
        <v>810</v>
      </c>
      <c r="G129" s="163">
        <v>874</v>
      </c>
      <c r="H129" s="163">
        <v>876</v>
      </c>
      <c r="I129" s="163">
        <v>1009</v>
      </c>
      <c r="J129" s="178">
        <f t="shared" si="46"/>
        <v>0.15182648401826482</v>
      </c>
      <c r="K129" s="162">
        <f t="shared" si="45"/>
        <v>133</v>
      </c>
      <c r="L129" s="164">
        <f t="shared" si="44"/>
        <v>6.3585731084662923E-4</v>
      </c>
    </row>
    <row r="130" spans="1:12" x14ac:dyDescent="0.25">
      <c r="A130" s="1"/>
      <c r="B130" s="162" t="s">
        <v>119</v>
      </c>
      <c r="C130" s="163">
        <v>452</v>
      </c>
      <c r="D130" s="163">
        <v>480</v>
      </c>
      <c r="E130" s="163">
        <v>120</v>
      </c>
      <c r="F130" s="163">
        <v>588</v>
      </c>
      <c r="G130" s="163">
        <v>685</v>
      </c>
      <c r="H130" s="163">
        <v>699</v>
      </c>
      <c r="I130" s="163">
        <v>782</v>
      </c>
      <c r="J130" s="178">
        <f t="shared" si="46"/>
        <v>0.11874105865522178</v>
      </c>
      <c r="K130" s="162">
        <f t="shared" si="45"/>
        <v>83</v>
      </c>
      <c r="L130" s="164">
        <f t="shared" si="44"/>
        <v>4.928051705471398E-4</v>
      </c>
    </row>
    <row r="131" spans="1:12" x14ac:dyDescent="0.25">
      <c r="A131" s="1"/>
      <c r="B131" s="162" t="s">
        <v>128</v>
      </c>
      <c r="C131" s="163">
        <v>842</v>
      </c>
      <c r="D131" s="163">
        <v>673</v>
      </c>
      <c r="E131" s="163">
        <v>8</v>
      </c>
      <c r="F131" s="163">
        <v>439</v>
      </c>
      <c r="G131" s="163">
        <v>638</v>
      </c>
      <c r="H131" s="163">
        <v>756</v>
      </c>
      <c r="I131" s="163">
        <v>593</v>
      </c>
      <c r="J131" s="178">
        <f t="shared" si="46"/>
        <v>-0.21560846560846558</v>
      </c>
      <c r="K131" s="162">
        <f t="shared" si="45"/>
        <v>-163</v>
      </c>
      <c r="L131" s="164">
        <f t="shared" si="44"/>
        <v>3.7370008457091291E-4</v>
      </c>
    </row>
    <row r="132" spans="1:12" x14ac:dyDescent="0.25">
      <c r="A132" s="161" t="s">
        <v>144</v>
      </c>
      <c r="B132" s="162" t="s">
        <v>131</v>
      </c>
      <c r="C132" s="163">
        <v>1298</v>
      </c>
      <c r="D132" s="163">
        <v>1018</v>
      </c>
      <c r="E132" s="163">
        <v>58</v>
      </c>
      <c r="F132" s="163">
        <v>755</v>
      </c>
      <c r="G132" s="163">
        <v>1141</v>
      </c>
      <c r="H132" s="163">
        <v>1116</v>
      </c>
      <c r="I132" s="163">
        <v>1161</v>
      </c>
      <c r="J132" s="178">
        <f t="shared" si="46"/>
        <v>4.0322580645161255E-2</v>
      </c>
      <c r="K132" s="162">
        <f t="shared" si="45"/>
        <v>45</v>
      </c>
      <c r="L132" s="164">
        <f t="shared" si="44"/>
        <v>7.316455281396794E-4</v>
      </c>
    </row>
    <row r="133" spans="1:12" x14ac:dyDescent="0.25">
      <c r="A133" s="166" t="s">
        <v>145</v>
      </c>
      <c r="B133" s="167" t="s">
        <v>145</v>
      </c>
      <c r="C133" s="168">
        <f t="shared" ref="C133" si="47">C125-SUM(C126:C132)</f>
        <v>22163</v>
      </c>
      <c r="D133" s="168">
        <f t="shared" ref="D133:I133" si="48">D125-SUM(D126:D132)</f>
        <v>16743</v>
      </c>
      <c r="E133" s="168">
        <f t="shared" si="48"/>
        <v>6653</v>
      </c>
      <c r="F133" s="168">
        <f t="shared" si="48"/>
        <v>14719</v>
      </c>
      <c r="G133" s="168">
        <f t="shared" si="48"/>
        <v>19177</v>
      </c>
      <c r="H133" s="168">
        <f t="shared" si="48"/>
        <v>18903</v>
      </c>
      <c r="I133" s="168">
        <f t="shared" si="48"/>
        <v>20416</v>
      </c>
      <c r="J133" s="179">
        <f t="shared" si="46"/>
        <v>8.004020525842459E-2</v>
      </c>
      <c r="K133" s="167">
        <f>I133-H133</f>
        <v>1513</v>
      </c>
      <c r="L133" s="169">
        <f t="shared" si="44"/>
        <v>1.2865870027992846E-2</v>
      </c>
    </row>
    <row r="134" spans="1:12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68</v>
      </c>
      <c r="C135" s="175">
        <v>73058</v>
      </c>
      <c r="D135" s="175">
        <v>65963</v>
      </c>
      <c r="E135" s="175">
        <v>18747</v>
      </c>
      <c r="F135" s="175">
        <v>71327</v>
      </c>
      <c r="G135" s="175">
        <v>81676</v>
      </c>
      <c r="H135" s="175">
        <v>88443</v>
      </c>
      <c r="I135" s="175">
        <v>84505</v>
      </c>
      <c r="J135" s="176">
        <f>IFERROR(I135/H135-1,"-")</f>
        <v>-4.4525852809153887E-2</v>
      </c>
      <c r="K135" s="175">
        <f>I135-H135</f>
        <v>-3938</v>
      </c>
      <c r="L135" s="176">
        <f t="shared" ref="L135:L147" si="49">I135/I$9</f>
        <v>5.3253837515455302E-2</v>
      </c>
    </row>
    <row r="136" spans="1:12" x14ac:dyDescent="0.25">
      <c r="A136" s="1" t="s">
        <v>96</v>
      </c>
      <c r="B136" s="158" t="s">
        <v>97</v>
      </c>
      <c r="C136" s="159">
        <v>7730</v>
      </c>
      <c r="D136" s="159">
        <v>2995</v>
      </c>
      <c r="E136" s="159">
        <v>9730</v>
      </c>
      <c r="F136" s="159">
        <v>4157</v>
      </c>
      <c r="G136" s="159">
        <v>5174</v>
      </c>
      <c r="H136" s="159">
        <v>5086</v>
      </c>
      <c r="I136" s="159">
        <v>2882</v>
      </c>
      <c r="J136" s="177">
        <f>IFERROR(I136/H136-1,"-")</f>
        <v>-0.43334644121116794</v>
      </c>
      <c r="K136" s="158">
        <f t="shared" ref="K136:K146" si="50">I136-H136</f>
        <v>-2204</v>
      </c>
      <c r="L136" s="160">
        <f t="shared" si="49"/>
        <v>1.8161950147274385E-3</v>
      </c>
    </row>
    <row r="137" spans="1:12" x14ac:dyDescent="0.25">
      <c r="A137" s="161" t="s">
        <v>103</v>
      </c>
      <c r="B137" s="162" t="s">
        <v>103</v>
      </c>
      <c r="C137" s="163">
        <v>4024</v>
      </c>
      <c r="D137" s="163">
        <v>1936</v>
      </c>
      <c r="E137" s="163">
        <v>8549</v>
      </c>
      <c r="F137" s="163">
        <v>2206</v>
      </c>
      <c r="G137" s="163">
        <v>2897</v>
      </c>
      <c r="H137" s="163">
        <v>3045</v>
      </c>
      <c r="I137" s="163">
        <v>913</v>
      </c>
      <c r="J137" s="178">
        <f>IFERROR(I137/H137-1,"-")</f>
        <v>-0.70016420361247955</v>
      </c>
      <c r="K137" s="162">
        <f t="shared" si="50"/>
        <v>-2132</v>
      </c>
      <c r="L137" s="164">
        <f t="shared" si="49"/>
        <v>5.7535948939838695E-4</v>
      </c>
    </row>
    <row r="138" spans="1:12" x14ac:dyDescent="0.25">
      <c r="A138" s="161" t="s">
        <v>100</v>
      </c>
      <c r="B138" s="162" t="s">
        <v>100</v>
      </c>
      <c r="C138" s="163">
        <v>3706</v>
      </c>
      <c r="D138" s="163">
        <v>1059</v>
      </c>
      <c r="E138" s="163">
        <v>1181</v>
      </c>
      <c r="F138" s="163">
        <v>1951</v>
      </c>
      <c r="G138" s="163">
        <v>2277</v>
      </c>
      <c r="H138" s="163">
        <v>2041</v>
      </c>
      <c r="I138" s="163">
        <v>1969</v>
      </c>
      <c r="J138" s="178">
        <f>IFERROR(I138/H138-1,"-")</f>
        <v>-3.5276825085742258E-2</v>
      </c>
      <c r="K138" s="162">
        <f t="shared" si="50"/>
        <v>-72</v>
      </c>
      <c r="L138" s="164">
        <f t="shared" si="49"/>
        <v>1.2408355253290513E-3</v>
      </c>
    </row>
    <row r="139" spans="1:12" x14ac:dyDescent="0.25">
      <c r="A139" s="1"/>
      <c r="B139" s="158" t="s">
        <v>107</v>
      </c>
      <c r="C139" s="159">
        <v>65328</v>
      </c>
      <c r="D139" s="159">
        <v>62968</v>
      </c>
      <c r="E139" s="159">
        <v>9017</v>
      </c>
      <c r="F139" s="159">
        <v>67170</v>
      </c>
      <c r="G139" s="159">
        <v>76502</v>
      </c>
      <c r="H139" s="159">
        <v>83357</v>
      </c>
      <c r="I139" s="159">
        <v>81623</v>
      </c>
      <c r="J139" s="177">
        <f>IFERROR(I139/H139-1,"-")</f>
        <v>-2.0802092205813527E-2</v>
      </c>
      <c r="K139" s="158">
        <f t="shared" si="50"/>
        <v>-1734</v>
      </c>
      <c r="L139" s="160">
        <f t="shared" si="49"/>
        <v>5.1437642500727868E-2</v>
      </c>
    </row>
    <row r="140" spans="1:12" s="56" customFormat="1" x14ac:dyDescent="0.25">
      <c r="B140" s="162" t="s">
        <v>110</v>
      </c>
      <c r="C140" s="163">
        <v>29168</v>
      </c>
      <c r="D140" s="163">
        <v>28766</v>
      </c>
      <c r="E140" s="163">
        <v>389</v>
      </c>
      <c r="F140" s="163">
        <v>24876</v>
      </c>
      <c r="G140" s="163">
        <v>28628</v>
      </c>
      <c r="H140" s="163">
        <v>32506</v>
      </c>
      <c r="I140" s="163">
        <v>33889</v>
      </c>
      <c r="J140" s="178">
        <f t="shared" ref="J140:J147" si="51">IFERROR(I140/H140-1,"-")</f>
        <v>4.2545991509259862E-2</v>
      </c>
      <c r="K140" s="162">
        <f t="shared" si="50"/>
        <v>1383</v>
      </c>
      <c r="L140" s="164">
        <f t="shared" si="49"/>
        <v>2.1356361156869591E-2</v>
      </c>
    </row>
    <row r="141" spans="1:12" s="56" customFormat="1" x14ac:dyDescent="0.25">
      <c r="B141" s="162" t="s">
        <v>113</v>
      </c>
      <c r="C141" s="163">
        <v>4448</v>
      </c>
      <c r="D141" s="163">
        <v>4028</v>
      </c>
      <c r="E141" s="163">
        <v>905</v>
      </c>
      <c r="F141" s="163">
        <v>4890</v>
      </c>
      <c r="G141" s="163">
        <v>6989</v>
      </c>
      <c r="H141" s="163">
        <v>8692</v>
      </c>
      <c r="I141" s="163">
        <v>7244</v>
      </c>
      <c r="J141" s="178">
        <f t="shared" si="51"/>
        <v>-0.16658996778647028</v>
      </c>
      <c r="K141" s="162">
        <f t="shared" si="50"/>
        <v>-1448</v>
      </c>
      <c r="L141" s="164">
        <f t="shared" si="49"/>
        <v>4.5650647767819441E-3</v>
      </c>
    </row>
    <row r="142" spans="1:12" x14ac:dyDescent="0.25">
      <c r="A142" s="1"/>
      <c r="B142" s="162" t="s">
        <v>116</v>
      </c>
      <c r="C142" s="163">
        <v>5267</v>
      </c>
      <c r="D142" s="163">
        <v>4260</v>
      </c>
      <c r="E142" s="163">
        <v>3188</v>
      </c>
      <c r="F142" s="163">
        <v>7369</v>
      </c>
      <c r="G142" s="163">
        <v>6547</v>
      </c>
      <c r="H142" s="163">
        <v>7600</v>
      </c>
      <c r="I142" s="163">
        <v>6774</v>
      </c>
      <c r="J142" s="178">
        <f t="shared" si="51"/>
        <v>-0.10868421052631583</v>
      </c>
      <c r="K142" s="162">
        <f t="shared" si="50"/>
        <v>-826</v>
      </c>
      <c r="L142" s="164">
        <f t="shared" si="49"/>
        <v>4.2688775259415923E-3</v>
      </c>
    </row>
    <row r="143" spans="1:12" x14ac:dyDescent="0.25">
      <c r="A143" s="1"/>
      <c r="B143" s="162" t="s">
        <v>123</v>
      </c>
      <c r="C143" s="163">
        <v>1194</v>
      </c>
      <c r="D143" s="163">
        <v>933</v>
      </c>
      <c r="E143" s="163">
        <v>119</v>
      </c>
      <c r="F143" s="163">
        <v>2749</v>
      </c>
      <c r="G143" s="163">
        <v>2646</v>
      </c>
      <c r="H143" s="163">
        <v>2205</v>
      </c>
      <c r="I143" s="163">
        <v>2054</v>
      </c>
      <c r="J143" s="178">
        <f t="shared" si="51"/>
        <v>-6.8480725623582761E-2</v>
      </c>
      <c r="K143" s="162">
        <f t="shared" si="50"/>
        <v>-151</v>
      </c>
      <c r="L143" s="164">
        <f t="shared" si="49"/>
        <v>1.2944013047363491E-3</v>
      </c>
    </row>
    <row r="144" spans="1:12" x14ac:dyDescent="0.25">
      <c r="A144" s="1"/>
      <c r="B144" s="162" t="s">
        <v>119</v>
      </c>
      <c r="C144" s="163">
        <v>1264</v>
      </c>
      <c r="D144" s="163">
        <v>1112</v>
      </c>
      <c r="E144" s="163">
        <v>234</v>
      </c>
      <c r="F144" s="163">
        <v>1634</v>
      </c>
      <c r="G144" s="163">
        <v>1446</v>
      </c>
      <c r="H144" s="163">
        <v>1774</v>
      </c>
      <c r="I144" s="163">
        <v>1328</v>
      </c>
      <c r="J144" s="178">
        <f t="shared" si="51"/>
        <v>-0.25140924464487036</v>
      </c>
      <c r="K144" s="162">
        <f t="shared" si="50"/>
        <v>-446</v>
      </c>
      <c r="L144" s="164">
        <f t="shared" si="49"/>
        <v>8.3688653003401745E-4</v>
      </c>
    </row>
    <row r="145" spans="1:12" x14ac:dyDescent="0.25">
      <c r="A145" s="1"/>
      <c r="B145" s="162" t="s">
        <v>128</v>
      </c>
      <c r="C145" s="163">
        <v>1658</v>
      </c>
      <c r="D145" s="163">
        <v>2356</v>
      </c>
      <c r="E145" s="163">
        <v>26</v>
      </c>
      <c r="F145" s="163">
        <v>1815</v>
      </c>
      <c r="G145" s="163">
        <v>2446</v>
      </c>
      <c r="H145" s="163">
        <v>2209</v>
      </c>
      <c r="I145" s="163">
        <v>2231</v>
      </c>
      <c r="J145" s="178">
        <f t="shared" si="51"/>
        <v>9.9592575826166208E-3</v>
      </c>
      <c r="K145" s="162">
        <f t="shared" si="50"/>
        <v>22</v>
      </c>
      <c r="L145" s="164">
        <f t="shared" si="49"/>
        <v>1.4059441630315458E-3</v>
      </c>
    </row>
    <row r="146" spans="1:12" x14ac:dyDescent="0.25">
      <c r="A146" s="161" t="s">
        <v>144</v>
      </c>
      <c r="B146" s="162" t="s">
        <v>131</v>
      </c>
      <c r="C146" s="163">
        <v>4710</v>
      </c>
      <c r="D146" s="163">
        <v>4700</v>
      </c>
      <c r="E146" s="163">
        <v>46</v>
      </c>
      <c r="F146" s="163">
        <v>848</v>
      </c>
      <c r="G146" s="163">
        <v>1588</v>
      </c>
      <c r="H146" s="163">
        <v>1650</v>
      </c>
      <c r="I146" s="163">
        <v>1168</v>
      </c>
      <c r="J146" s="178">
        <f t="shared" si="51"/>
        <v>-0.29212121212121211</v>
      </c>
      <c r="K146" s="162">
        <f t="shared" si="50"/>
        <v>-482</v>
      </c>
      <c r="L146" s="164">
        <f t="shared" si="49"/>
        <v>7.3605682762028037E-4</v>
      </c>
    </row>
    <row r="147" spans="1:12" x14ac:dyDescent="0.25">
      <c r="A147" s="166" t="s">
        <v>145</v>
      </c>
      <c r="B147" s="167" t="s">
        <v>145</v>
      </c>
      <c r="C147" s="168">
        <f t="shared" ref="C147" si="52">C139-SUM(C140:C146)</f>
        <v>17619</v>
      </c>
      <c r="D147" s="168">
        <f t="shared" ref="D147:I147" si="53">D139-SUM(D140:D146)</f>
        <v>16813</v>
      </c>
      <c r="E147" s="168">
        <f t="shared" si="53"/>
        <v>4110</v>
      </c>
      <c r="F147" s="168">
        <f t="shared" si="53"/>
        <v>22989</v>
      </c>
      <c r="G147" s="168">
        <f t="shared" si="53"/>
        <v>26212</v>
      </c>
      <c r="H147" s="168">
        <f t="shared" si="53"/>
        <v>26721</v>
      </c>
      <c r="I147" s="168">
        <f t="shared" si="53"/>
        <v>26935</v>
      </c>
      <c r="J147" s="179">
        <f t="shared" si="51"/>
        <v>8.0086823097937909E-3</v>
      </c>
      <c r="K147" s="167">
        <f>I147-H147</f>
        <v>214</v>
      </c>
      <c r="L147" s="169">
        <f t="shared" si="49"/>
        <v>1.6974050215712546E-2</v>
      </c>
    </row>
    <row r="148" spans="1:12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68</v>
      </c>
      <c r="C149" s="175">
        <v>38043</v>
      </c>
      <c r="D149" s="175">
        <v>29561</v>
      </c>
      <c r="E149" s="175">
        <v>8735</v>
      </c>
      <c r="F149" s="175">
        <v>30352</v>
      </c>
      <c r="G149" s="175">
        <v>36534</v>
      </c>
      <c r="H149" s="175">
        <v>39297</v>
      </c>
      <c r="I149" s="175">
        <v>36892</v>
      </c>
      <c r="J149" s="176">
        <f>IFERROR(I149/H149-1,"-")</f>
        <v>-6.120060055474974E-2</v>
      </c>
      <c r="K149" s="175">
        <f>I149-H149</f>
        <v>-2405</v>
      </c>
      <c r="L149" s="176">
        <f t="shared" ref="L149:L161" si="54">I149/I$9</f>
        <v>2.3248808634047418E-2</v>
      </c>
    </row>
    <row r="150" spans="1:12" x14ac:dyDescent="0.25">
      <c r="A150" s="1" t="s">
        <v>96</v>
      </c>
      <c r="B150" s="158" t="s">
        <v>97</v>
      </c>
      <c r="C150" s="159">
        <v>12325</v>
      </c>
      <c r="D150" s="159">
        <v>10044</v>
      </c>
      <c r="E150" s="159">
        <v>5589</v>
      </c>
      <c r="F150" s="159">
        <v>13279</v>
      </c>
      <c r="G150" s="159">
        <v>14300</v>
      </c>
      <c r="H150" s="159">
        <v>13809</v>
      </c>
      <c r="I150" s="159">
        <v>11509</v>
      </c>
      <c r="J150" s="177">
        <f>IFERROR(I150/H150-1,"-")</f>
        <v>-0.16655804185676004</v>
      </c>
      <c r="K150" s="158">
        <f t="shared" ref="K150:K160" si="55">I150-H150</f>
        <v>-2300</v>
      </c>
      <c r="L150" s="160">
        <f t="shared" si="54"/>
        <v>7.2528065317481226E-3</v>
      </c>
    </row>
    <row r="151" spans="1:12" x14ac:dyDescent="0.25">
      <c r="A151" s="161" t="s">
        <v>103</v>
      </c>
      <c r="B151" s="162" t="s">
        <v>103</v>
      </c>
      <c r="C151" s="163">
        <v>7054</v>
      </c>
      <c r="D151" s="163">
        <v>4891</v>
      </c>
      <c r="E151" s="163">
        <v>5037</v>
      </c>
      <c r="F151" s="163">
        <v>9475</v>
      </c>
      <c r="G151" s="163">
        <v>9863</v>
      </c>
      <c r="H151" s="163">
        <v>10383</v>
      </c>
      <c r="I151" s="163">
        <v>7840</v>
      </c>
      <c r="J151" s="178">
        <f>IFERROR(I151/H151-1,"-")</f>
        <v>-0.24491958008282766</v>
      </c>
      <c r="K151" s="162">
        <f t="shared" si="55"/>
        <v>-2543</v>
      </c>
      <c r="L151" s="164">
        <f t="shared" si="54"/>
        <v>4.9406554182731153E-3</v>
      </c>
    </row>
    <row r="152" spans="1:12" x14ac:dyDescent="0.25">
      <c r="A152" s="161" t="s">
        <v>100</v>
      </c>
      <c r="B152" s="162" t="s">
        <v>100</v>
      </c>
      <c r="C152" s="163">
        <v>5271</v>
      </c>
      <c r="D152" s="163">
        <v>5153</v>
      </c>
      <c r="E152" s="163">
        <v>552</v>
      </c>
      <c r="F152" s="163">
        <v>3804</v>
      </c>
      <c r="G152" s="163">
        <v>4437</v>
      </c>
      <c r="H152" s="163">
        <v>3426</v>
      </c>
      <c r="I152" s="163">
        <v>3669</v>
      </c>
      <c r="J152" s="178">
        <f>IFERROR(I152/H152-1,"-")</f>
        <v>7.0928196147110434E-2</v>
      </c>
      <c r="K152" s="162">
        <f t="shared" si="55"/>
        <v>243</v>
      </c>
      <c r="L152" s="164">
        <f t="shared" si="54"/>
        <v>2.3121511134750073E-3</v>
      </c>
    </row>
    <row r="153" spans="1:12" x14ac:dyDescent="0.25">
      <c r="A153" s="1"/>
      <c r="B153" s="158" t="s">
        <v>107</v>
      </c>
      <c r="C153" s="159">
        <v>25718</v>
      </c>
      <c r="D153" s="159">
        <v>19517</v>
      </c>
      <c r="E153" s="159">
        <v>3146</v>
      </c>
      <c r="F153" s="159">
        <v>17073</v>
      </c>
      <c r="G153" s="159">
        <v>22234</v>
      </c>
      <c r="H153" s="159">
        <v>25488</v>
      </c>
      <c r="I153" s="159">
        <v>25383</v>
      </c>
      <c r="J153" s="177">
        <f>IFERROR(I153/H153-1,"-")</f>
        <v>-4.1195856873822434E-3</v>
      </c>
      <c r="K153" s="158">
        <f t="shared" si="55"/>
        <v>-105</v>
      </c>
      <c r="L153" s="160">
        <f t="shared" si="54"/>
        <v>1.5996002102299296E-2</v>
      </c>
    </row>
    <row r="154" spans="1:12" s="56" customFormat="1" x14ac:dyDescent="0.25">
      <c r="B154" s="162" t="s">
        <v>110</v>
      </c>
      <c r="C154" s="163">
        <v>8001</v>
      </c>
      <c r="D154" s="163">
        <v>5840</v>
      </c>
      <c r="E154" s="163">
        <v>104</v>
      </c>
      <c r="F154" s="163">
        <v>5700</v>
      </c>
      <c r="G154" s="163">
        <v>7090</v>
      </c>
      <c r="H154" s="163">
        <v>7504</v>
      </c>
      <c r="I154" s="163">
        <v>5691</v>
      </c>
      <c r="J154" s="178">
        <f t="shared" ref="J154:J161" si="56">IFERROR(I154/H154-1,"-")</f>
        <v>-0.24160447761194026</v>
      </c>
      <c r="K154" s="162">
        <f t="shared" si="55"/>
        <v>-1813</v>
      </c>
      <c r="L154" s="164">
        <f t="shared" si="54"/>
        <v>3.5863864777286093E-3</v>
      </c>
    </row>
    <row r="155" spans="1:12" s="56" customFormat="1" x14ac:dyDescent="0.25">
      <c r="B155" s="162" t="s">
        <v>113</v>
      </c>
      <c r="C155" s="163">
        <v>7448</v>
      </c>
      <c r="D155" s="163">
        <v>5801</v>
      </c>
      <c r="E155" s="163">
        <v>793</v>
      </c>
      <c r="F155" s="163">
        <v>4394</v>
      </c>
      <c r="G155" s="163">
        <v>5239</v>
      </c>
      <c r="H155" s="163">
        <v>5748</v>
      </c>
      <c r="I155" s="163">
        <v>5314</v>
      </c>
      <c r="J155" s="178">
        <f t="shared" si="56"/>
        <v>-7.5504523312456495E-2</v>
      </c>
      <c r="K155" s="162">
        <f t="shared" si="55"/>
        <v>-434</v>
      </c>
      <c r="L155" s="164">
        <f t="shared" si="54"/>
        <v>3.3488064914162412E-3</v>
      </c>
    </row>
    <row r="156" spans="1:12" x14ac:dyDescent="0.25">
      <c r="A156" s="1"/>
      <c r="B156" s="162" t="s">
        <v>116</v>
      </c>
      <c r="C156" s="163">
        <v>2913</v>
      </c>
      <c r="D156" s="163">
        <v>2092</v>
      </c>
      <c r="E156" s="163">
        <v>791</v>
      </c>
      <c r="F156" s="163">
        <v>1726</v>
      </c>
      <c r="G156" s="163">
        <v>2776</v>
      </c>
      <c r="H156" s="163">
        <v>3361</v>
      </c>
      <c r="I156" s="163">
        <v>5232</v>
      </c>
      <c r="J156" s="178">
        <f t="shared" si="56"/>
        <v>0.5566795596548646</v>
      </c>
      <c r="K156" s="162">
        <f t="shared" si="55"/>
        <v>1871</v>
      </c>
      <c r="L156" s="164">
        <f t="shared" si="54"/>
        <v>3.297131268929201E-3</v>
      </c>
    </row>
    <row r="157" spans="1:12" x14ac:dyDescent="0.25">
      <c r="A157" s="1"/>
      <c r="B157" s="162" t="s">
        <v>123</v>
      </c>
      <c r="C157" s="163">
        <v>574</v>
      </c>
      <c r="D157" s="163">
        <v>599</v>
      </c>
      <c r="E157" s="163">
        <v>97</v>
      </c>
      <c r="F157" s="163">
        <v>498</v>
      </c>
      <c r="G157" s="163">
        <v>741</v>
      </c>
      <c r="H157" s="163">
        <v>1023</v>
      </c>
      <c r="I157" s="163">
        <v>1086</v>
      </c>
      <c r="J157" s="178">
        <f t="shared" si="56"/>
        <v>6.1583577712609916E-2</v>
      </c>
      <c r="K157" s="162">
        <f t="shared" si="55"/>
        <v>63</v>
      </c>
      <c r="L157" s="164">
        <f t="shared" si="54"/>
        <v>6.8438160513324014E-4</v>
      </c>
    </row>
    <row r="158" spans="1:12" x14ac:dyDescent="0.25">
      <c r="A158" s="1"/>
      <c r="B158" s="162" t="s">
        <v>119</v>
      </c>
      <c r="C158" s="163">
        <v>876</v>
      </c>
      <c r="D158" s="163">
        <v>736</v>
      </c>
      <c r="E158" s="163">
        <v>109</v>
      </c>
      <c r="F158" s="163">
        <v>771</v>
      </c>
      <c r="G158" s="163">
        <v>1066</v>
      </c>
      <c r="H158" s="163">
        <v>1024</v>
      </c>
      <c r="I158" s="163">
        <v>991</v>
      </c>
      <c r="J158" s="178">
        <f t="shared" si="56"/>
        <v>-3.22265625E-2</v>
      </c>
      <c r="K158" s="162">
        <f t="shared" si="55"/>
        <v>-33</v>
      </c>
      <c r="L158" s="164">
        <f t="shared" si="54"/>
        <v>6.2451396932508378E-4</v>
      </c>
    </row>
    <row r="159" spans="1:12" x14ac:dyDescent="0.25">
      <c r="A159" s="1"/>
      <c r="B159" s="162" t="s">
        <v>128</v>
      </c>
      <c r="C159" s="163">
        <v>320</v>
      </c>
      <c r="D159" s="163">
        <v>432</v>
      </c>
      <c r="E159" s="163">
        <v>16</v>
      </c>
      <c r="F159" s="163">
        <v>249</v>
      </c>
      <c r="G159" s="163">
        <v>388</v>
      </c>
      <c r="H159" s="163">
        <v>313</v>
      </c>
      <c r="I159" s="163">
        <v>292</v>
      </c>
      <c r="J159" s="178">
        <f t="shared" si="56"/>
        <v>-6.7092651757188482E-2</v>
      </c>
      <c r="K159" s="162">
        <f t="shared" si="55"/>
        <v>-21</v>
      </c>
      <c r="L159" s="164">
        <f t="shared" si="54"/>
        <v>1.8401420690507009E-4</v>
      </c>
    </row>
    <row r="160" spans="1:12" x14ac:dyDescent="0.25">
      <c r="A160" s="161" t="s">
        <v>144</v>
      </c>
      <c r="B160" s="162" t="s">
        <v>131</v>
      </c>
      <c r="C160" s="163">
        <v>643</v>
      </c>
      <c r="D160" s="163">
        <v>575</v>
      </c>
      <c r="E160" s="163">
        <v>27</v>
      </c>
      <c r="F160" s="163">
        <v>419</v>
      </c>
      <c r="G160" s="163">
        <v>555</v>
      </c>
      <c r="H160" s="163">
        <v>561</v>
      </c>
      <c r="I160" s="163">
        <v>404</v>
      </c>
      <c r="J160" s="178">
        <f t="shared" si="56"/>
        <v>-0.27985739750445637</v>
      </c>
      <c r="K160" s="162">
        <f t="shared" si="55"/>
        <v>-157</v>
      </c>
      <c r="L160" s="164">
        <f t="shared" si="54"/>
        <v>2.5459499859468602E-4</v>
      </c>
    </row>
    <row r="161" spans="1:12" x14ac:dyDescent="0.25">
      <c r="A161" s="166" t="s">
        <v>145</v>
      </c>
      <c r="B161" s="167" t="s">
        <v>145</v>
      </c>
      <c r="C161" s="168">
        <f t="shared" ref="C161" si="57">C153-SUM(C154:C160)</f>
        <v>4943</v>
      </c>
      <c r="D161" s="168">
        <f t="shared" ref="D161:I161" si="58">D153-SUM(D154:D160)</f>
        <v>3442</v>
      </c>
      <c r="E161" s="168">
        <f t="shared" si="58"/>
        <v>1209</v>
      </c>
      <c r="F161" s="168">
        <f t="shared" si="58"/>
        <v>3316</v>
      </c>
      <c r="G161" s="168">
        <f t="shared" si="58"/>
        <v>4379</v>
      </c>
      <c r="H161" s="168">
        <f t="shared" si="58"/>
        <v>5954</v>
      </c>
      <c r="I161" s="168">
        <f t="shared" si="58"/>
        <v>6373</v>
      </c>
      <c r="J161" s="179">
        <f t="shared" si="56"/>
        <v>7.0372858582465669E-2</v>
      </c>
      <c r="K161" s="167">
        <f>I161-H161</f>
        <v>419</v>
      </c>
      <c r="L161" s="169">
        <f t="shared" si="54"/>
        <v>4.0161730842671632E-3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22082-9463-469B-B88B-DDF5EB158455}">
  <sheetPr>
    <tabColor rgb="FFBB5C0D"/>
  </sheetPr>
  <dimension ref="A4:A24"/>
  <sheetViews>
    <sheetView showGridLines="0" workbookViewId="0">
      <selection activeCell="G28" sqref="G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74682-66B3-4D5C-8F4F-AAA666A6C4B6}">
  <sheetPr>
    <tabColor rgb="FFF29140"/>
  </sheetPr>
  <dimension ref="A4:O270"/>
  <sheetViews>
    <sheetView showGridLines="0" zoomScaleNormal="100" workbookViewId="0">
      <selection activeCell="J1" sqref="J1:J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271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 t="shared" ref="C7" si="0">E7-1</f>
        <v>2020</v>
      </c>
      <c r="D7" s="297"/>
      <c r="E7" s="298">
        <f t="shared" ref="E7" si="1">G7-1</f>
        <v>2021</v>
      </c>
      <c r="F7" s="297"/>
      <c r="G7" s="298">
        <f t="shared" ref="G7" si="2">I7-1</f>
        <v>2022</v>
      </c>
      <c r="H7" s="297"/>
      <c r="I7" s="298">
        <f t="shared" ref="I7" si="3"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157800</v>
      </c>
      <c r="D9" s="118">
        <v>9.3902719852620997E-3</v>
      </c>
      <c r="E9" s="117">
        <v>26469</v>
      </c>
      <c r="F9" s="118">
        <f t="shared" ref="F9:F21" si="4">IFERROR(E9/C9-1,"-")</f>
        <v>-0.83226235741444865</v>
      </c>
      <c r="G9" s="117">
        <v>114870</v>
      </c>
      <c r="H9" s="118">
        <f t="shared" ref="H9:H21" si="5">IFERROR(G9/E9-1,"-")</f>
        <v>3.3397937209565907</v>
      </c>
      <c r="I9" s="117">
        <v>163920</v>
      </c>
      <c r="J9" s="118">
        <f t="shared" ref="J9:J21" si="6">IFERROR(I9/G9-1,"-")</f>
        <v>0.4270044398015147</v>
      </c>
      <c r="K9" s="117">
        <v>173408</v>
      </c>
      <c r="L9" s="118">
        <f t="shared" ref="L9:L21" si="7">IFERROR(K9/I9-1,"-")</f>
        <v>5.7881893606637425E-2</v>
      </c>
      <c r="M9" s="117">
        <v>169944</v>
      </c>
      <c r="N9" s="118">
        <f>IFERROR(M9/K9-1,"-")</f>
        <v>-1.9976010334009975E-2</v>
      </c>
    </row>
    <row r="10" spans="1:15" x14ac:dyDescent="0.25">
      <c r="A10" s="1" t="s">
        <v>72</v>
      </c>
      <c r="B10" s="116" t="s">
        <v>73</v>
      </c>
      <c r="C10" s="117">
        <v>172884</v>
      </c>
      <c r="D10" s="118">
        <v>0.19373593139353429</v>
      </c>
      <c r="E10" s="117">
        <v>18511</v>
      </c>
      <c r="F10" s="118">
        <f t="shared" si="4"/>
        <v>-0.89292820619606206</v>
      </c>
      <c r="G10" s="117">
        <v>141290</v>
      </c>
      <c r="H10" s="118">
        <f t="shared" si="5"/>
        <v>6.6327589001134459</v>
      </c>
      <c r="I10" s="117">
        <v>156374</v>
      </c>
      <c r="J10" s="118">
        <f t="shared" si="6"/>
        <v>0.10675914785193563</v>
      </c>
      <c r="K10" s="117">
        <v>166759</v>
      </c>
      <c r="L10" s="118">
        <f t="shared" si="7"/>
        <v>6.6411295995497888E-2</v>
      </c>
      <c r="M10" s="117">
        <v>168166</v>
      </c>
      <c r="N10" s="118">
        <f t="shared" ref="N10:N11" si="8">IFERROR(M10/K10-1,"-")</f>
        <v>8.437325721550204E-3</v>
      </c>
    </row>
    <row r="11" spans="1:15" x14ac:dyDescent="0.25">
      <c r="A11" s="1" t="s">
        <v>74</v>
      </c>
      <c r="B11" s="116" t="s">
        <v>75</v>
      </c>
      <c r="C11" s="117">
        <v>82007</v>
      </c>
      <c r="D11" s="118">
        <v>-0.47045111131200679</v>
      </c>
      <c r="E11" s="117">
        <v>22143</v>
      </c>
      <c r="F11" s="118">
        <f t="shared" si="4"/>
        <v>-0.72998646457009775</v>
      </c>
      <c r="G11" s="117">
        <v>148905</v>
      </c>
      <c r="H11" s="118">
        <f t="shared" si="5"/>
        <v>5.724698550331933</v>
      </c>
      <c r="I11" s="117">
        <v>146134</v>
      </c>
      <c r="J11" s="118">
        <f t="shared" si="6"/>
        <v>-1.8609180349887566E-2</v>
      </c>
      <c r="K11" s="117">
        <v>176870</v>
      </c>
      <c r="L11" s="118">
        <f t="shared" si="7"/>
        <v>0.21032750762998353</v>
      </c>
      <c r="M11" s="117">
        <v>166403</v>
      </c>
      <c r="N11" s="118">
        <f t="shared" si="8"/>
        <v>-5.9179058065245704E-2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22148</v>
      </c>
      <c r="F12" s="118" t="str">
        <f>IFERROR(E12/C12-1,"-")</f>
        <v>-</v>
      </c>
      <c r="G12" s="117">
        <v>152510</v>
      </c>
      <c r="H12" s="118">
        <f t="shared" si="5"/>
        <v>5.885949069893444</v>
      </c>
      <c r="I12" s="117">
        <v>144835</v>
      </c>
      <c r="J12" s="118">
        <f t="shared" si="6"/>
        <v>-5.0324568880729115E-2</v>
      </c>
      <c r="K12" s="117">
        <v>154662</v>
      </c>
      <c r="L12" s="118">
        <f t="shared" si="7"/>
        <v>6.7849621983636643E-2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24096</v>
      </c>
      <c r="F13" s="118" t="str">
        <f t="shared" si="4"/>
        <v>-</v>
      </c>
      <c r="G13" s="117">
        <v>125910</v>
      </c>
      <c r="H13" s="118">
        <f t="shared" si="5"/>
        <v>4.2253486055776897</v>
      </c>
      <c r="I13" s="117">
        <v>140451</v>
      </c>
      <c r="J13" s="118">
        <f t="shared" si="6"/>
        <v>0.11548725279961869</v>
      </c>
      <c r="K13" s="117">
        <v>159924</v>
      </c>
      <c r="L13" s="118">
        <f t="shared" si="7"/>
        <v>0.1386462182540531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18794</v>
      </c>
      <c r="F14" s="118" t="str">
        <f t="shared" si="4"/>
        <v>-</v>
      </c>
      <c r="G14" s="117">
        <v>132220</v>
      </c>
      <c r="H14" s="118">
        <f t="shared" si="5"/>
        <v>6.0352240076620198</v>
      </c>
      <c r="I14" s="117">
        <v>142289</v>
      </c>
      <c r="J14" s="118">
        <f t="shared" si="6"/>
        <v>7.6153380729087949E-2</v>
      </c>
      <c r="K14" s="117">
        <v>157113</v>
      </c>
      <c r="L14" s="118">
        <f t="shared" si="7"/>
        <v>0.10418233313889336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61086</v>
      </c>
      <c r="F15" s="118" t="str">
        <f t="shared" si="4"/>
        <v>-</v>
      </c>
      <c r="G15" s="117">
        <v>159520</v>
      </c>
      <c r="H15" s="118">
        <f t="shared" si="5"/>
        <v>1.6114003208591168</v>
      </c>
      <c r="I15" s="117">
        <v>166431</v>
      </c>
      <c r="J15" s="118">
        <f t="shared" si="6"/>
        <v>4.3323721163490481E-2</v>
      </c>
      <c r="K15" s="117">
        <v>173767</v>
      </c>
      <c r="L15" s="118">
        <f t="shared" si="7"/>
        <v>4.4078326754030117E-2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60513</v>
      </c>
      <c r="D16" s="118">
        <v>-0.66723673357162494</v>
      </c>
      <c r="E16" s="117">
        <v>94829</v>
      </c>
      <c r="F16" s="118">
        <f t="shared" si="4"/>
        <v>0.56708475864690233</v>
      </c>
      <c r="G16" s="117">
        <v>178525</v>
      </c>
      <c r="H16" s="118">
        <f t="shared" si="5"/>
        <v>0.88259920488458166</v>
      </c>
      <c r="I16" s="117">
        <v>181874</v>
      </c>
      <c r="J16" s="118">
        <f t="shared" si="6"/>
        <v>1.875927741212724E-2</v>
      </c>
      <c r="K16" s="117">
        <v>179514</v>
      </c>
      <c r="L16" s="118">
        <f t="shared" si="7"/>
        <v>-1.2976016362976517E-2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22909</v>
      </c>
      <c r="D17" s="118">
        <v>-0.86040885964110536</v>
      </c>
      <c r="E17" s="117">
        <v>89027</v>
      </c>
      <c r="F17" s="118">
        <f t="shared" si="4"/>
        <v>2.8861146274389977</v>
      </c>
      <c r="G17" s="117">
        <v>136089</v>
      </c>
      <c r="H17" s="118">
        <f t="shared" si="5"/>
        <v>0.52862614712390621</v>
      </c>
      <c r="I17" s="117">
        <v>150809</v>
      </c>
      <c r="J17" s="118">
        <f t="shared" si="6"/>
        <v>0.10816450998978611</v>
      </c>
      <c r="K17" s="117">
        <v>145872</v>
      </c>
      <c r="L17" s="118">
        <f t="shared" si="7"/>
        <v>-3.2736773004263697E-2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24343</v>
      </c>
      <c r="D18" s="118">
        <v>-0.84925814921232534</v>
      </c>
      <c r="E18" s="117">
        <v>137179</v>
      </c>
      <c r="F18" s="118">
        <f t="shared" si="4"/>
        <v>4.6352544879431461</v>
      </c>
      <c r="G18" s="117">
        <v>154114</v>
      </c>
      <c r="H18" s="118">
        <f t="shared" si="5"/>
        <v>0.12345184029625522</v>
      </c>
      <c r="I18" s="117">
        <v>170708</v>
      </c>
      <c r="J18" s="118">
        <f t="shared" si="6"/>
        <v>0.10767354036622234</v>
      </c>
      <c r="K18" s="117">
        <v>177711</v>
      </c>
      <c r="L18" s="118">
        <f t="shared" si="7"/>
        <v>4.1023267802329233E-2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30656</v>
      </c>
      <c r="D19" s="118">
        <v>-0.78903470439671608</v>
      </c>
      <c r="E19" s="117">
        <v>137494</v>
      </c>
      <c r="F19" s="118">
        <f t="shared" si="4"/>
        <v>3.4850600208768263</v>
      </c>
      <c r="G19" s="117">
        <v>153023</v>
      </c>
      <c r="H19" s="118">
        <f t="shared" si="5"/>
        <v>0.11294311024481063</v>
      </c>
      <c r="I19" s="117">
        <v>164389</v>
      </c>
      <c r="J19" s="118">
        <f t="shared" si="6"/>
        <v>7.427641596361334E-2</v>
      </c>
      <c r="K19" s="117">
        <v>162641</v>
      </c>
      <c r="L19" s="118">
        <f t="shared" si="7"/>
        <v>-1.0633314881166034E-2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33192</v>
      </c>
      <c r="D20" s="118">
        <v>-0.77792348556823809</v>
      </c>
      <c r="E20" s="117">
        <v>123213</v>
      </c>
      <c r="F20" s="118">
        <f t="shared" si="4"/>
        <v>2.7121294287780189</v>
      </c>
      <c r="G20" s="117">
        <v>156141</v>
      </c>
      <c r="H20" s="118">
        <f t="shared" si="5"/>
        <v>0.26724452776898544</v>
      </c>
      <c r="I20" s="117">
        <v>158524</v>
      </c>
      <c r="J20" s="118">
        <f t="shared" si="6"/>
        <v>1.5261846664232914E-2</v>
      </c>
      <c r="K20" s="117">
        <v>160539</v>
      </c>
      <c r="L20" s="118">
        <f t="shared" si="7"/>
        <v>1.271100905856537E-2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610766</v>
      </c>
      <c r="D21" s="121">
        <v>-0.67105747874249499</v>
      </c>
      <c r="E21" s="120">
        <v>774989</v>
      </c>
      <c r="F21" s="121">
        <f t="shared" si="4"/>
        <v>0.26888038954362226</v>
      </c>
      <c r="G21" s="120">
        <v>1753117</v>
      </c>
      <c r="H21" s="121">
        <f t="shared" si="5"/>
        <v>1.2621185591021291</v>
      </c>
      <c r="I21" s="120">
        <v>1886738</v>
      </c>
      <c r="J21" s="121">
        <f t="shared" si="6"/>
        <v>7.6219100037247856E-2</v>
      </c>
      <c r="K21" s="120">
        <v>1988780</v>
      </c>
      <c r="L21" s="121">
        <f t="shared" si="7"/>
        <v>5.4083820859069931E-2</v>
      </c>
      <c r="M21" s="120">
        <v>504513</v>
      </c>
      <c r="N21" s="121">
        <v>-2.4222637838297811E-2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2"/>
      <c r="K24" s="122"/>
      <c r="N24" s="79"/>
    </row>
    <row r="26" spans="1:15" ht="48.75" customHeight="1" thickBot="1" x14ac:dyDescent="0.3">
      <c r="B26" s="272" t="s">
        <v>272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$C$7</f>
        <v>2020</v>
      </c>
      <c r="D29" s="297"/>
      <c r="E29" s="298">
        <f>$E$7</f>
        <v>2021</v>
      </c>
      <c r="F29" s="297"/>
      <c r="G29" s="298">
        <f>$G$7</f>
        <v>2022</v>
      </c>
      <c r="H29" s="297"/>
      <c r="I29" s="298">
        <f>$I$7</f>
        <v>2023</v>
      </c>
      <c r="J29" s="297"/>
      <c r="K29" s="298">
        <f>$K$7</f>
        <v>2024</v>
      </c>
      <c r="L29" s="297"/>
      <c r="M29" s="298">
        <f>$M$7</f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CONCATENATE("var. ",RIGHT(C29,2),"/",RIGHT(C29-1,2))</f>
        <v>var. 20/19</v>
      </c>
      <c r="E30" s="115" t="s">
        <v>69</v>
      </c>
      <c r="F30" s="114" t="str">
        <f>CONCATENATE("var. ",RIGHT(E29,2),"/",RIGHT(E29-1,2))</f>
        <v>var. 21/20</v>
      </c>
      <c r="G30" s="115" t="s">
        <v>69</v>
      </c>
      <c r="H30" s="114" t="str">
        <f>CONCATENATE("var. ",RIGHT(G29,2),"/",RIGHT(G29-1,2))</f>
        <v>var. 22/21</v>
      </c>
      <c r="I30" s="115" t="s">
        <v>69</v>
      </c>
      <c r="J30" s="114" t="s">
        <v>247</v>
      </c>
      <c r="K30" s="115" t="s">
        <v>69</v>
      </c>
      <c r="L30" s="114" t="s">
        <v>247</v>
      </c>
      <c r="M30" s="115" t="s">
        <v>69</v>
      </c>
      <c r="N30" s="114" t="s">
        <v>273</v>
      </c>
    </row>
    <row r="31" spans="1:15" x14ac:dyDescent="0.25">
      <c r="B31" s="116" t="s">
        <v>71</v>
      </c>
      <c r="C31" s="117">
        <v>2810</v>
      </c>
      <c r="D31" s="118">
        <v>-0.63960497627292545</v>
      </c>
      <c r="E31" s="117">
        <v>7933</v>
      </c>
      <c r="F31" s="118">
        <f t="shared" ref="F31:F43" si="9">IFERROR(E31/C31-1,"-")</f>
        <v>1.8231316725978646</v>
      </c>
      <c r="G31" s="117">
        <v>4259</v>
      </c>
      <c r="H31" s="118">
        <f t="shared" ref="H31:H43" si="10">IFERROR(G31/E31-1,"-")</f>
        <v>-0.46312870288667596</v>
      </c>
      <c r="I31" s="117">
        <v>7684</v>
      </c>
      <c r="J31" s="118">
        <f t="shared" ref="J31:J43" si="11">IFERROR(I31/G31-1,"-")</f>
        <v>0.80417938483212015</v>
      </c>
      <c r="K31" s="117">
        <v>4643</v>
      </c>
      <c r="L31" s="118">
        <f t="shared" ref="L31:L43" si="12">IFERROR(K31/I31-1,"-")</f>
        <v>-0.39575741801145237</v>
      </c>
      <c r="M31" s="117">
        <v>4190</v>
      </c>
      <c r="N31" s="118">
        <f t="shared" ref="N31:N33" si="13">IFERROR(M31/K31-1,"-")</f>
        <v>-9.7566228731423621E-2</v>
      </c>
    </row>
    <row r="32" spans="1:15" x14ac:dyDescent="0.25">
      <c r="B32" s="116" t="s">
        <v>73</v>
      </c>
      <c r="C32" s="117">
        <v>4481</v>
      </c>
      <c r="D32" s="118">
        <v>-0.24281851977019264</v>
      </c>
      <c r="E32" s="117">
        <v>6177</v>
      </c>
      <c r="F32" s="118">
        <f t="shared" si="9"/>
        <v>0.37848694487837542</v>
      </c>
      <c r="G32" s="117">
        <v>4072</v>
      </c>
      <c r="H32" s="118">
        <f t="shared" si="10"/>
        <v>-0.34078031406831799</v>
      </c>
      <c r="I32" s="117">
        <v>4631</v>
      </c>
      <c r="J32" s="118">
        <f t="shared" si="11"/>
        <v>0.13727897838899805</v>
      </c>
      <c r="K32" s="117">
        <v>3359</v>
      </c>
      <c r="L32" s="118">
        <f t="shared" si="12"/>
        <v>-0.27467069747354778</v>
      </c>
      <c r="M32" s="117">
        <v>2494</v>
      </c>
      <c r="N32" s="118">
        <f t="shared" si="13"/>
        <v>-0.2575171181899375</v>
      </c>
    </row>
    <row r="33" spans="2:15" x14ac:dyDescent="0.25">
      <c r="B33" s="116" t="s">
        <v>75</v>
      </c>
      <c r="C33" s="117">
        <v>1861</v>
      </c>
      <c r="D33" s="118">
        <v>-0.87807914046121593</v>
      </c>
      <c r="E33" s="117">
        <v>6981</v>
      </c>
      <c r="F33" s="118">
        <f t="shared" si="9"/>
        <v>2.751209027404621</v>
      </c>
      <c r="G33" s="117">
        <v>4758</v>
      </c>
      <c r="H33" s="118">
        <f t="shared" si="10"/>
        <v>-0.31843575418994419</v>
      </c>
      <c r="I33" s="117">
        <v>6445</v>
      </c>
      <c r="J33" s="118">
        <f t="shared" si="11"/>
        <v>0.35456073980664149</v>
      </c>
      <c r="K33" s="117">
        <v>7332</v>
      </c>
      <c r="L33" s="118">
        <f t="shared" si="12"/>
        <v>0.1376260667183864</v>
      </c>
      <c r="M33" s="117">
        <v>3474</v>
      </c>
      <c r="N33" s="118">
        <f t="shared" si="13"/>
        <v>-0.52618657937806868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10350</v>
      </c>
      <c r="F34" s="118" t="str">
        <f t="shared" si="9"/>
        <v>-</v>
      </c>
      <c r="G34" s="117">
        <v>8585</v>
      </c>
      <c r="H34" s="118">
        <f t="shared" si="10"/>
        <v>-0.17053140096618358</v>
      </c>
      <c r="I34" s="117">
        <v>11356</v>
      </c>
      <c r="J34" s="118">
        <f t="shared" si="11"/>
        <v>0.32277227722772284</v>
      </c>
      <c r="K34" s="117">
        <v>5241</v>
      </c>
      <c r="L34" s="118">
        <f t="shared" si="12"/>
        <v>-0.53848185980979224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10388</v>
      </c>
      <c r="F35" s="118" t="str">
        <f t="shared" si="9"/>
        <v>-</v>
      </c>
      <c r="G35" s="117">
        <v>7510</v>
      </c>
      <c r="H35" s="118">
        <f t="shared" si="10"/>
        <v>-0.27705044281863689</v>
      </c>
      <c r="I35" s="117">
        <v>8116</v>
      </c>
      <c r="J35" s="118">
        <f t="shared" si="11"/>
        <v>8.0692410119840297E-2</v>
      </c>
      <c r="K35" s="117">
        <v>6651</v>
      </c>
      <c r="L35" s="118">
        <f t="shared" si="12"/>
        <v>-0.18050763923114832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7198</v>
      </c>
      <c r="F36" s="118" t="str">
        <f t="shared" si="9"/>
        <v>-</v>
      </c>
      <c r="G36" s="117">
        <v>7211</v>
      </c>
      <c r="H36" s="118">
        <f t="shared" si="10"/>
        <v>1.8060572381217721E-3</v>
      </c>
      <c r="I36" s="117">
        <v>11716</v>
      </c>
      <c r="J36" s="118">
        <f t="shared" si="11"/>
        <v>0.62473998058521696</v>
      </c>
      <c r="K36" s="117">
        <v>9313</v>
      </c>
      <c r="L36" s="118">
        <f t="shared" si="12"/>
        <v>-0.20510413110276549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18335</v>
      </c>
      <c r="F37" s="118" t="str">
        <f t="shared" si="9"/>
        <v>-</v>
      </c>
      <c r="G37" s="117">
        <v>16871</v>
      </c>
      <c r="H37" s="118">
        <f t="shared" si="10"/>
        <v>-7.9847286610308155E-2</v>
      </c>
      <c r="I37" s="117">
        <v>16350</v>
      </c>
      <c r="J37" s="118">
        <f t="shared" si="11"/>
        <v>-3.0881394108233096E-2</v>
      </c>
      <c r="K37" s="117">
        <v>15147</v>
      </c>
      <c r="L37" s="118">
        <f t="shared" si="12"/>
        <v>-7.357798165137619E-2</v>
      </c>
      <c r="M37" s="117"/>
      <c r="N37" s="118"/>
    </row>
    <row r="38" spans="2:15" x14ac:dyDescent="0.25">
      <c r="B38" s="116" t="s">
        <v>85</v>
      </c>
      <c r="C38" s="117">
        <v>24732</v>
      </c>
      <c r="D38" s="118">
        <v>-8.7009487245745532E-2</v>
      </c>
      <c r="E38" s="117">
        <v>32710</v>
      </c>
      <c r="F38" s="118">
        <f t="shared" si="9"/>
        <v>0.32257803655183559</v>
      </c>
      <c r="G38" s="117">
        <v>22263</v>
      </c>
      <c r="H38" s="118">
        <f t="shared" si="10"/>
        <v>-0.31938245184958725</v>
      </c>
      <c r="I38" s="117">
        <v>17040</v>
      </c>
      <c r="J38" s="118">
        <f t="shared" si="11"/>
        <v>-0.23460450074114003</v>
      </c>
      <c r="K38" s="117">
        <v>17997</v>
      </c>
      <c r="L38" s="118">
        <f t="shared" si="12"/>
        <v>5.6161971830985813E-2</v>
      </c>
      <c r="M38" s="117"/>
      <c r="N38" s="118"/>
    </row>
    <row r="39" spans="2:15" x14ac:dyDescent="0.25">
      <c r="B39" s="116" t="s">
        <v>87</v>
      </c>
      <c r="C39" s="117">
        <v>10533</v>
      </c>
      <c r="D39" s="118">
        <v>-0.5976392390556956</v>
      </c>
      <c r="E39" s="117">
        <v>17671</v>
      </c>
      <c r="F39" s="118">
        <f t="shared" si="9"/>
        <v>0.67767967340738622</v>
      </c>
      <c r="G39" s="117">
        <v>12307</v>
      </c>
      <c r="H39" s="118">
        <f t="shared" si="10"/>
        <v>-0.30354818629392788</v>
      </c>
      <c r="I39" s="117">
        <v>12268</v>
      </c>
      <c r="J39" s="118">
        <f t="shared" si="11"/>
        <v>-3.1689282522141538E-3</v>
      </c>
      <c r="K39" s="117">
        <v>11247</v>
      </c>
      <c r="L39" s="118">
        <f t="shared" si="12"/>
        <v>-8.3224649494620162E-2</v>
      </c>
      <c r="M39" s="117"/>
      <c r="N39" s="118"/>
    </row>
    <row r="40" spans="2:15" x14ac:dyDescent="0.25">
      <c r="B40" s="116" t="s">
        <v>89</v>
      </c>
      <c r="C40" s="117">
        <v>9331</v>
      </c>
      <c r="D40" s="118">
        <v>-0.36471949891067534</v>
      </c>
      <c r="E40" s="117">
        <v>13514</v>
      </c>
      <c r="F40" s="118">
        <f t="shared" si="9"/>
        <v>0.44829064408959374</v>
      </c>
      <c r="G40" s="117">
        <v>5869</v>
      </c>
      <c r="H40" s="118">
        <f t="shared" si="10"/>
        <v>-0.56570963445315969</v>
      </c>
      <c r="I40" s="117">
        <v>7638</v>
      </c>
      <c r="J40" s="118">
        <f t="shared" si="11"/>
        <v>0.3014142102572841</v>
      </c>
      <c r="K40" s="117">
        <v>11565</v>
      </c>
      <c r="L40" s="118">
        <f t="shared" si="12"/>
        <v>0.51413982717989004</v>
      </c>
      <c r="M40" s="117"/>
      <c r="N40" s="118"/>
    </row>
    <row r="41" spans="2:15" x14ac:dyDescent="0.25">
      <c r="B41" s="116" t="s">
        <v>91</v>
      </c>
      <c r="C41" s="117">
        <v>6163</v>
      </c>
      <c r="D41" s="118">
        <v>-0.10473561882626381</v>
      </c>
      <c r="E41" s="117">
        <v>4282</v>
      </c>
      <c r="F41" s="118">
        <f t="shared" si="9"/>
        <v>-0.30520850235275032</v>
      </c>
      <c r="G41" s="117">
        <v>3929</v>
      </c>
      <c r="H41" s="118">
        <f t="shared" si="10"/>
        <v>-8.243811303129378E-2</v>
      </c>
      <c r="I41" s="117">
        <v>4428</v>
      </c>
      <c r="J41" s="118">
        <f t="shared" si="11"/>
        <v>0.12700432680071261</v>
      </c>
      <c r="K41" s="117">
        <v>5701</v>
      </c>
      <c r="L41" s="118">
        <f t="shared" si="12"/>
        <v>0.28748870822041561</v>
      </c>
      <c r="M41" s="117"/>
      <c r="N41" s="118"/>
    </row>
    <row r="42" spans="2:15" x14ac:dyDescent="0.25">
      <c r="B42" s="116" t="s">
        <v>93</v>
      </c>
      <c r="C42" s="117">
        <v>4505</v>
      </c>
      <c r="D42" s="118">
        <v>-0.43897882938978827</v>
      </c>
      <c r="E42" s="117">
        <v>6454</v>
      </c>
      <c r="F42" s="118">
        <f t="shared" si="9"/>
        <v>0.43263041065482799</v>
      </c>
      <c r="G42" s="117">
        <v>7585</v>
      </c>
      <c r="H42" s="118">
        <f t="shared" si="10"/>
        <v>0.17524016114037799</v>
      </c>
      <c r="I42" s="117">
        <v>6411</v>
      </c>
      <c r="J42" s="118">
        <f t="shared" si="11"/>
        <v>-0.15477916941331571</v>
      </c>
      <c r="K42" s="117">
        <v>5544</v>
      </c>
      <c r="L42" s="118">
        <f t="shared" si="12"/>
        <v>-0.13523631258773983</v>
      </c>
      <c r="M42" s="117"/>
      <c r="N42" s="118"/>
    </row>
    <row r="43" spans="2:15" ht="15.75" x14ac:dyDescent="0.25">
      <c r="B43" s="119" t="s">
        <v>30</v>
      </c>
      <c r="C43" s="120">
        <v>77176</v>
      </c>
      <c r="D43" s="121">
        <v>-0.59992949934164819</v>
      </c>
      <c r="E43" s="120">
        <v>141993</v>
      </c>
      <c r="F43" s="121">
        <f t="shared" si="9"/>
        <v>0.83985954182647449</v>
      </c>
      <c r="G43" s="120">
        <v>105219</v>
      </c>
      <c r="H43" s="121">
        <f t="shared" si="10"/>
        <v>-0.25898459783228756</v>
      </c>
      <c r="I43" s="120">
        <v>114083</v>
      </c>
      <c r="J43" s="121">
        <f t="shared" si="11"/>
        <v>8.4243340081163964E-2</v>
      </c>
      <c r="K43" s="120">
        <v>103740</v>
      </c>
      <c r="L43" s="121">
        <f t="shared" si="12"/>
        <v>-9.0662061832174845E-2</v>
      </c>
      <c r="M43" s="120">
        <v>10158</v>
      </c>
      <c r="N43" s="121">
        <v>-0.33755054128081385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  <c r="K46" s="122"/>
      <c r="N46" s="79"/>
    </row>
    <row r="48" spans="2:15" ht="48.75" customHeight="1" thickBot="1" x14ac:dyDescent="0.3">
      <c r="B48" s="272" t="s">
        <v>274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$C$7</f>
        <v>2020</v>
      </c>
      <c r="D51" s="297"/>
      <c r="E51" s="298">
        <f>$E$7</f>
        <v>2021</v>
      </c>
      <c r="F51" s="297"/>
      <c r="G51" s="298">
        <f>$G$7</f>
        <v>2022</v>
      </c>
      <c r="H51" s="297"/>
      <c r="I51" s="298">
        <f>$I$7</f>
        <v>2023</v>
      </c>
      <c r="J51" s="297"/>
      <c r="K51" s="298">
        <f>$K$7</f>
        <v>2024</v>
      </c>
      <c r="L51" s="297"/>
      <c r="M51" s="298">
        <f>$M$7</f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CONCATENATE("var. ",RIGHT(C51,2),"/",RIGHT(C51-1,2))</f>
        <v>var. 20/19</v>
      </c>
      <c r="E52" s="115" t="s">
        <v>69</v>
      </c>
      <c r="F52" s="114" t="str">
        <f>CONCATENATE("var. ",RIGHT(E51,2),"/",RIGHT(E51-1,2))</f>
        <v>var. 21/20</v>
      </c>
      <c r="G52" s="115" t="s">
        <v>69</v>
      </c>
      <c r="H52" s="114" t="str">
        <f>CONCATENATE("var. ",RIGHT(G51,2),"/",RIGHT(G51-1,2))</f>
        <v>var. 22/21</v>
      </c>
      <c r="I52" s="115" t="s">
        <v>69</v>
      </c>
      <c r="J52" s="114" t="s">
        <v>247</v>
      </c>
      <c r="K52" s="115" t="s">
        <v>69</v>
      </c>
      <c r="L52" s="114" t="s">
        <v>247</v>
      </c>
      <c r="M52" s="115" t="s">
        <v>69</v>
      </c>
      <c r="N52" s="114" t="s">
        <v>273</v>
      </c>
    </row>
    <row r="53" spans="1:15" x14ac:dyDescent="0.25">
      <c r="A53" s="1">
        <v>1</v>
      </c>
      <c r="B53" s="116" t="s">
        <v>71</v>
      </c>
      <c r="C53" s="117">
        <v>1602</v>
      </c>
      <c r="D53" s="118">
        <v>-0.50949173300673611</v>
      </c>
      <c r="E53" s="117">
        <v>2468</v>
      </c>
      <c r="F53" s="118">
        <f t="shared" ref="F53:F65" si="14">IFERROR(E53/C53-1,"-")</f>
        <v>0.54057428214731584</v>
      </c>
      <c r="G53" s="117">
        <v>2953</v>
      </c>
      <c r="H53" s="118">
        <f t="shared" ref="H53:H65" si="15">IFERROR(G53/E53-1,"-")</f>
        <v>0.19651539708265808</v>
      </c>
      <c r="I53" s="117">
        <v>3641</v>
      </c>
      <c r="J53" s="118">
        <f>IFERROR(I53/G53-1,"-")</f>
        <v>0.2329834067050458</v>
      </c>
      <c r="K53" s="117">
        <v>2676</v>
      </c>
      <c r="L53" s="118">
        <f>IFERROR(K53/I53-1,"-")</f>
        <v>-0.26503707772589946</v>
      </c>
      <c r="M53" s="117">
        <v>3585</v>
      </c>
      <c r="N53" s="118">
        <f t="shared" ref="N53:N55" si="16">IFERROR(M53/K53-1,"-")</f>
        <v>0.33968609865470856</v>
      </c>
    </row>
    <row r="54" spans="1:15" x14ac:dyDescent="0.25">
      <c r="A54" s="1">
        <v>2</v>
      </c>
      <c r="B54" s="116" t="s">
        <v>73</v>
      </c>
      <c r="C54" s="117">
        <v>1729</v>
      </c>
      <c r="D54" s="118">
        <v>-0.27807933194154488</v>
      </c>
      <c r="E54" s="117">
        <v>1016</v>
      </c>
      <c r="F54" s="118">
        <f t="shared" si="14"/>
        <v>-0.41237709658762289</v>
      </c>
      <c r="G54" s="117">
        <v>2193</v>
      </c>
      <c r="H54" s="118">
        <f t="shared" si="15"/>
        <v>1.1584645669291338</v>
      </c>
      <c r="I54" s="117">
        <v>2303</v>
      </c>
      <c r="J54" s="118">
        <f t="shared" ref="J54:J65" si="17">IFERROR(I54/G54-1,"-")</f>
        <v>5.0159598723210186E-2</v>
      </c>
      <c r="K54" s="117">
        <v>1677</v>
      </c>
      <c r="L54" s="118">
        <f t="shared" ref="L54:L65" si="18">IFERROR(K54/I54-1,"-")</f>
        <v>-0.27181936604429002</v>
      </c>
      <c r="M54" s="117">
        <v>1820</v>
      </c>
      <c r="N54" s="118">
        <f t="shared" si="16"/>
        <v>8.5271317829457294E-2</v>
      </c>
    </row>
    <row r="55" spans="1:15" x14ac:dyDescent="0.25">
      <c r="A55" s="1">
        <v>3</v>
      </c>
      <c r="B55" s="116" t="s">
        <v>75</v>
      </c>
      <c r="C55" s="117">
        <v>789</v>
      </c>
      <c r="D55" s="118">
        <v>-0.83191308052833401</v>
      </c>
      <c r="E55" s="117">
        <v>1370</v>
      </c>
      <c r="F55" s="118">
        <f t="shared" si="14"/>
        <v>0.73637515842839041</v>
      </c>
      <c r="G55" s="117">
        <v>2613</v>
      </c>
      <c r="H55" s="118">
        <f t="shared" si="15"/>
        <v>0.90729927007299271</v>
      </c>
      <c r="I55" s="117">
        <v>3123</v>
      </c>
      <c r="J55" s="118">
        <f t="shared" si="17"/>
        <v>0.19517795637198621</v>
      </c>
      <c r="K55" s="117">
        <v>3345</v>
      </c>
      <c r="L55" s="118">
        <f t="shared" si="18"/>
        <v>7.1085494716618625E-2</v>
      </c>
      <c r="M55" s="117">
        <v>2781</v>
      </c>
      <c r="N55" s="118">
        <f t="shared" si="16"/>
        <v>-0.16860986547085199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1625</v>
      </c>
      <c r="F56" s="118" t="str">
        <f t="shared" si="14"/>
        <v>-</v>
      </c>
      <c r="G56" s="117">
        <v>2610</v>
      </c>
      <c r="H56" s="118">
        <f t="shared" si="15"/>
        <v>0.60615384615384604</v>
      </c>
      <c r="I56" s="117">
        <v>3426</v>
      </c>
      <c r="J56" s="118">
        <f t="shared" si="17"/>
        <v>0.31264367816091965</v>
      </c>
      <c r="K56" s="117">
        <v>2702</v>
      </c>
      <c r="L56" s="118">
        <f t="shared" si="18"/>
        <v>-0.21132516053706951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2518</v>
      </c>
      <c r="F57" s="118" t="str">
        <f t="shared" si="14"/>
        <v>-</v>
      </c>
      <c r="G57" s="117">
        <v>2461</v>
      </c>
      <c r="H57" s="118">
        <f t="shared" si="15"/>
        <v>-2.2637013502780023E-2</v>
      </c>
      <c r="I57" s="117">
        <v>3361</v>
      </c>
      <c r="J57" s="118">
        <f t="shared" si="17"/>
        <v>0.36570499796830558</v>
      </c>
      <c r="K57" s="117">
        <v>3660</v>
      </c>
      <c r="L57" s="118">
        <f t="shared" si="18"/>
        <v>8.8961618565903011E-2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3706</v>
      </c>
      <c r="F58" s="118" t="str">
        <f t="shared" si="14"/>
        <v>-</v>
      </c>
      <c r="G58" s="117">
        <v>4006</v>
      </c>
      <c r="H58" s="118">
        <f t="shared" si="15"/>
        <v>8.0949811117107418E-2</v>
      </c>
      <c r="I58" s="117">
        <v>5560</v>
      </c>
      <c r="J58" s="118">
        <f t="shared" si="17"/>
        <v>0.38791812281577642</v>
      </c>
      <c r="K58" s="117">
        <v>4118</v>
      </c>
      <c r="L58" s="118">
        <f t="shared" si="18"/>
        <v>-0.25935251798561154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11363</v>
      </c>
      <c r="F59" s="118" t="str">
        <f t="shared" si="14"/>
        <v>-</v>
      </c>
      <c r="G59" s="117">
        <v>8443</v>
      </c>
      <c r="H59" s="118">
        <f t="shared" si="15"/>
        <v>-0.25697439056587168</v>
      </c>
      <c r="I59" s="117">
        <v>8165</v>
      </c>
      <c r="J59" s="118">
        <f t="shared" si="17"/>
        <v>-3.2926684827667918E-2</v>
      </c>
      <c r="K59" s="117">
        <v>7349</v>
      </c>
      <c r="L59" s="118">
        <f t="shared" si="18"/>
        <v>-9.9938763012859755E-2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8054</v>
      </c>
      <c r="D60" s="118">
        <v>-0.4331761559574917</v>
      </c>
      <c r="E60" s="117">
        <v>14616</v>
      </c>
      <c r="F60" s="118">
        <f t="shared" si="14"/>
        <v>0.81475043456667495</v>
      </c>
      <c r="G60" s="117">
        <v>8711</v>
      </c>
      <c r="H60" s="118">
        <f t="shared" si="15"/>
        <v>-0.40400930487137388</v>
      </c>
      <c r="I60" s="117">
        <v>8609</v>
      </c>
      <c r="J60" s="118">
        <f t="shared" si="17"/>
        <v>-1.1709333027207003E-2</v>
      </c>
      <c r="K60" s="117">
        <v>10060</v>
      </c>
      <c r="L60" s="118">
        <f t="shared" si="18"/>
        <v>0.16854454640492511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4755</v>
      </c>
      <c r="D61" s="118">
        <v>-0.72272435710537053</v>
      </c>
      <c r="E61" s="117">
        <v>7423</v>
      </c>
      <c r="F61" s="118">
        <f t="shared" si="14"/>
        <v>0.56109358569926404</v>
      </c>
      <c r="G61" s="117">
        <v>5083</v>
      </c>
      <c r="H61" s="118">
        <f t="shared" si="15"/>
        <v>-0.3152364273204904</v>
      </c>
      <c r="I61" s="117">
        <v>5659</v>
      </c>
      <c r="J61" s="118">
        <f t="shared" si="17"/>
        <v>0.11331890615778084</v>
      </c>
      <c r="K61" s="117">
        <v>6716</v>
      </c>
      <c r="L61" s="118">
        <f t="shared" si="18"/>
        <v>0.18678211698179892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2420</v>
      </c>
      <c r="D62" s="118">
        <v>-0.68990261404407993</v>
      </c>
      <c r="E62" s="117">
        <v>4894</v>
      </c>
      <c r="F62" s="118">
        <f t="shared" si="14"/>
        <v>1.0223140495867771</v>
      </c>
      <c r="G62" s="117">
        <v>2717</v>
      </c>
      <c r="H62" s="118">
        <f t="shared" si="15"/>
        <v>-0.44483040457703316</v>
      </c>
      <c r="I62" s="117">
        <v>3348</v>
      </c>
      <c r="J62" s="118">
        <f t="shared" si="17"/>
        <v>0.2322414427677586</v>
      </c>
      <c r="K62" s="117">
        <v>4738</v>
      </c>
      <c r="L62" s="118">
        <f t="shared" si="18"/>
        <v>0.41517323775388282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1179</v>
      </c>
      <c r="D63" s="118">
        <v>-0.72896551724137937</v>
      </c>
      <c r="E63" s="117">
        <v>1680</v>
      </c>
      <c r="F63" s="118">
        <f t="shared" si="14"/>
        <v>0.42493638676844792</v>
      </c>
      <c r="G63" s="117">
        <v>2080</v>
      </c>
      <c r="H63" s="118">
        <f t="shared" si="15"/>
        <v>0.23809523809523814</v>
      </c>
      <c r="I63" s="117">
        <v>2681</v>
      </c>
      <c r="J63" s="118">
        <f t="shared" si="17"/>
        <v>0.28894230769230766</v>
      </c>
      <c r="K63" s="117">
        <v>4224</v>
      </c>
      <c r="L63" s="118">
        <f t="shared" si="18"/>
        <v>0.57553151809026493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1230</v>
      </c>
      <c r="D64" s="118">
        <v>-0.78593804385659594</v>
      </c>
      <c r="E64" s="117">
        <v>2877</v>
      </c>
      <c r="F64" s="118">
        <f t="shared" si="14"/>
        <v>1.3390243902439023</v>
      </c>
      <c r="G64" s="117">
        <v>3803</v>
      </c>
      <c r="H64" s="118">
        <f t="shared" si="15"/>
        <v>0.32186305179005914</v>
      </c>
      <c r="I64" s="117">
        <v>4117</v>
      </c>
      <c r="J64" s="118">
        <f t="shared" si="17"/>
        <v>8.2566394951354205E-2</v>
      </c>
      <c r="K64" s="117">
        <v>4590</v>
      </c>
      <c r="L64" s="118">
        <f t="shared" si="18"/>
        <v>0.11488948263298515</v>
      </c>
      <c r="M64" s="117"/>
      <c r="N64" s="118"/>
    </row>
    <row r="65" spans="1:15" ht="15.75" x14ac:dyDescent="0.25">
      <c r="B65" s="119" t="s">
        <v>30</v>
      </c>
      <c r="C65" s="120">
        <v>26118</v>
      </c>
      <c r="D65" s="121">
        <v>-0.73370174758865392</v>
      </c>
      <c r="E65" s="120">
        <v>55556</v>
      </c>
      <c r="F65" s="121">
        <f t="shared" si="14"/>
        <v>1.1271153993414504</v>
      </c>
      <c r="G65" s="120">
        <v>47673</v>
      </c>
      <c r="H65" s="121">
        <f t="shared" si="15"/>
        <v>-0.14189286485708119</v>
      </c>
      <c r="I65" s="120">
        <v>53993</v>
      </c>
      <c r="J65" s="121">
        <f t="shared" si="17"/>
        <v>0.132569798418392</v>
      </c>
      <c r="K65" s="120">
        <v>55855</v>
      </c>
      <c r="L65" s="121">
        <f t="shared" si="18"/>
        <v>3.4485951882651467E-2</v>
      </c>
      <c r="M65" s="120">
        <v>8186</v>
      </c>
      <c r="N65" s="121">
        <v>6.3393089114055501E-2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  <c r="K68" s="122"/>
      <c r="N68" s="79"/>
    </row>
    <row r="70" spans="1:15" ht="48.75" customHeight="1" thickBot="1" x14ac:dyDescent="0.3">
      <c r="B70" s="272" t="s">
        <v>275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$C$7</f>
        <v>2020</v>
      </c>
      <c r="D73" s="297"/>
      <c r="E73" s="298">
        <f>$E$7</f>
        <v>2021</v>
      </c>
      <c r="F73" s="297"/>
      <c r="G73" s="298">
        <f>$G$7</f>
        <v>2022</v>
      </c>
      <c r="H73" s="297"/>
      <c r="I73" s="298">
        <f>$I$7</f>
        <v>2023</v>
      </c>
      <c r="J73" s="297"/>
      <c r="K73" s="298">
        <f>$K$7</f>
        <v>2024</v>
      </c>
      <c r="L73" s="297"/>
      <c r="M73" s="298">
        <f>$M$7</f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CONCATENATE("var. ",RIGHT(C73,2),"/",RIGHT(C73-1,2))</f>
        <v>var. 20/19</v>
      </c>
      <c r="E74" s="115" t="s">
        <v>69</v>
      </c>
      <c r="F74" s="114" t="str">
        <f>CONCATENATE("var. ",RIGHT(E73,2),"/",RIGHT(E73-1,2))</f>
        <v>var. 21/20</v>
      </c>
      <c r="G74" s="115" t="s">
        <v>69</v>
      </c>
      <c r="H74" s="114" t="str">
        <f>CONCATENATE("var. ",RIGHT(G73,2),"/",RIGHT(G73-1,2))</f>
        <v>var. 22/21</v>
      </c>
      <c r="I74" s="115" t="s">
        <v>69</v>
      </c>
      <c r="J74" s="114" t="s">
        <v>247</v>
      </c>
      <c r="K74" s="115" t="s">
        <v>69</v>
      </c>
      <c r="L74" s="114" t="s">
        <v>247</v>
      </c>
      <c r="M74" s="115" t="s">
        <v>69</v>
      </c>
      <c r="N74" s="114" t="s">
        <v>273</v>
      </c>
    </row>
    <row r="75" spans="1:15" x14ac:dyDescent="0.25">
      <c r="A75" s="1">
        <v>1</v>
      </c>
      <c r="B75" s="116" t="s">
        <v>71</v>
      </c>
      <c r="C75" s="117">
        <v>1208</v>
      </c>
      <c r="D75" s="118">
        <v>-0.73339218715515342</v>
      </c>
      <c r="E75" s="117">
        <v>5465</v>
      </c>
      <c r="F75" s="118">
        <f t="shared" ref="F75:F87" si="19">IFERROR(E75/C75-1,"-")</f>
        <v>3.5240066225165565</v>
      </c>
      <c r="G75" s="117">
        <v>1306</v>
      </c>
      <c r="H75" s="118">
        <f t="shared" ref="H75:H87" si="20">IFERROR(G75/E75-1,"-")</f>
        <v>-0.76102470265324795</v>
      </c>
      <c r="I75" s="117">
        <v>4043</v>
      </c>
      <c r="J75" s="118">
        <f>IFERROR(I75/G75-1,"-")</f>
        <v>2.0957120980091886</v>
      </c>
      <c r="K75" s="117">
        <v>1967</v>
      </c>
      <c r="L75" s="118">
        <f>IFERROR(K75/I75-1,"-")</f>
        <v>-0.51348008904278997</v>
      </c>
      <c r="M75" s="117">
        <v>605</v>
      </c>
      <c r="N75" s="118">
        <f t="shared" ref="N75:N77" si="21">IFERROR(M75/K75-1,"-")</f>
        <v>-0.69242501270971024</v>
      </c>
    </row>
    <row r="76" spans="1:15" x14ac:dyDescent="0.25">
      <c r="A76" s="1">
        <v>2</v>
      </c>
      <c r="B76" s="116" t="s">
        <v>73</v>
      </c>
      <c r="C76" s="117">
        <v>2752</v>
      </c>
      <c r="D76" s="118">
        <v>-0.21884757309111558</v>
      </c>
      <c r="E76" s="117">
        <v>5161</v>
      </c>
      <c r="F76" s="118">
        <f t="shared" si="19"/>
        <v>0.87536337209302317</v>
      </c>
      <c r="G76" s="117">
        <v>1879</v>
      </c>
      <c r="H76" s="118">
        <f t="shared" si="20"/>
        <v>-0.63592327068397592</v>
      </c>
      <c r="I76" s="117">
        <v>2328</v>
      </c>
      <c r="J76" s="118">
        <f t="shared" ref="J76:J87" si="22">IFERROR(I76/G76-1,"-")</f>
        <v>0.23895689196381054</v>
      </c>
      <c r="K76" s="117">
        <v>1682</v>
      </c>
      <c r="L76" s="118">
        <f t="shared" ref="L76:L87" si="23">IFERROR(K76/I76-1,"-")</f>
        <v>-0.27749140893470792</v>
      </c>
      <c r="M76" s="117">
        <v>674</v>
      </c>
      <c r="N76" s="118">
        <f t="shared" si="21"/>
        <v>-0.59928656361474442</v>
      </c>
    </row>
    <row r="77" spans="1:15" x14ac:dyDescent="0.25">
      <c r="A77" s="1">
        <v>3</v>
      </c>
      <c r="B77" s="116" t="s">
        <v>75</v>
      </c>
      <c r="C77" s="117">
        <v>1072</v>
      </c>
      <c r="D77" s="118">
        <v>-0.89858088930936608</v>
      </c>
      <c r="E77" s="117">
        <v>5611</v>
      </c>
      <c r="F77" s="118">
        <f t="shared" si="19"/>
        <v>4.2341417910447765</v>
      </c>
      <c r="G77" s="117">
        <v>2145</v>
      </c>
      <c r="H77" s="118">
        <f t="shared" si="20"/>
        <v>-0.61771520228123333</v>
      </c>
      <c r="I77" s="117">
        <v>3322</v>
      </c>
      <c r="J77" s="118">
        <f t="shared" si="22"/>
        <v>0.54871794871794877</v>
      </c>
      <c r="K77" s="117">
        <v>3987</v>
      </c>
      <c r="L77" s="118">
        <f t="shared" si="23"/>
        <v>0.20018061408789878</v>
      </c>
      <c r="M77" s="117">
        <v>693</v>
      </c>
      <c r="N77" s="118">
        <f t="shared" si="21"/>
        <v>-0.82618510158013547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8725</v>
      </c>
      <c r="F78" s="118" t="str">
        <f t="shared" si="19"/>
        <v>-</v>
      </c>
      <c r="G78" s="117">
        <v>5975</v>
      </c>
      <c r="H78" s="118">
        <f t="shared" si="20"/>
        <v>-0.31518624641833815</v>
      </c>
      <c r="I78" s="117">
        <v>7930</v>
      </c>
      <c r="J78" s="118">
        <f t="shared" si="22"/>
        <v>0.32719665271966525</v>
      </c>
      <c r="K78" s="117">
        <v>2539</v>
      </c>
      <c r="L78" s="118">
        <f t="shared" si="23"/>
        <v>-0.67982345523329135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7870</v>
      </c>
      <c r="F79" s="118" t="str">
        <f t="shared" si="19"/>
        <v>-</v>
      </c>
      <c r="G79" s="117">
        <v>5049</v>
      </c>
      <c r="H79" s="118">
        <f t="shared" si="20"/>
        <v>-0.35844980940279547</v>
      </c>
      <c r="I79" s="117">
        <v>4755</v>
      </c>
      <c r="J79" s="118">
        <f t="shared" si="22"/>
        <v>-5.8229352346999441E-2</v>
      </c>
      <c r="K79" s="117">
        <v>2991</v>
      </c>
      <c r="L79" s="118">
        <f t="shared" si="23"/>
        <v>-0.3709779179810726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3492</v>
      </c>
      <c r="F80" s="118" t="str">
        <f t="shared" si="19"/>
        <v>-</v>
      </c>
      <c r="G80" s="117">
        <v>3205</v>
      </c>
      <c r="H80" s="118">
        <f t="shared" si="20"/>
        <v>-8.2187857961053878E-2</v>
      </c>
      <c r="I80" s="117">
        <v>6156</v>
      </c>
      <c r="J80" s="118">
        <f t="shared" si="22"/>
        <v>0.92074882995319807</v>
      </c>
      <c r="K80" s="117">
        <v>5195</v>
      </c>
      <c r="L80" s="118">
        <f t="shared" si="23"/>
        <v>-0.15610786224821316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6972</v>
      </c>
      <c r="F81" s="118" t="str">
        <f t="shared" si="19"/>
        <v>-</v>
      </c>
      <c r="G81" s="117">
        <v>8428</v>
      </c>
      <c r="H81" s="118">
        <f t="shared" si="20"/>
        <v>0.20883534136546178</v>
      </c>
      <c r="I81" s="117">
        <v>8185</v>
      </c>
      <c r="J81" s="118">
        <f t="shared" si="22"/>
        <v>-2.8832463217845272E-2</v>
      </c>
      <c r="K81" s="117">
        <v>7798</v>
      </c>
      <c r="L81" s="118">
        <f t="shared" si="23"/>
        <v>-4.7281612706169818E-2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16678</v>
      </c>
      <c r="D82" s="118">
        <v>0.29487577639751561</v>
      </c>
      <c r="E82" s="117">
        <v>18094</v>
      </c>
      <c r="F82" s="118">
        <f t="shared" si="19"/>
        <v>8.490226645880794E-2</v>
      </c>
      <c r="G82" s="117">
        <v>13552</v>
      </c>
      <c r="H82" s="118">
        <f t="shared" si="20"/>
        <v>-0.25102243837736271</v>
      </c>
      <c r="I82" s="117">
        <v>8431</v>
      </c>
      <c r="J82" s="118">
        <f t="shared" si="22"/>
        <v>-0.3778778040141676</v>
      </c>
      <c r="K82" s="117">
        <v>7937</v>
      </c>
      <c r="L82" s="118">
        <f t="shared" si="23"/>
        <v>-5.8593286680109102E-2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5778</v>
      </c>
      <c r="D83" s="118">
        <v>-0.36006202237235574</v>
      </c>
      <c r="E83" s="117">
        <v>10248</v>
      </c>
      <c r="F83" s="118">
        <f t="shared" si="19"/>
        <v>0.77362409138110078</v>
      </c>
      <c r="G83" s="117">
        <v>7224</v>
      </c>
      <c r="H83" s="118">
        <f t="shared" si="20"/>
        <v>-0.29508196721311475</v>
      </c>
      <c r="I83" s="117">
        <v>6609</v>
      </c>
      <c r="J83" s="118">
        <f t="shared" si="22"/>
        <v>-8.5132890365448466E-2</v>
      </c>
      <c r="K83" s="117">
        <v>4531</v>
      </c>
      <c r="L83" s="118">
        <f t="shared" si="23"/>
        <v>-0.31441973067029805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6911</v>
      </c>
      <c r="D84" s="118">
        <v>3.9221382916909686E-3</v>
      </c>
      <c r="E84" s="117">
        <v>8620</v>
      </c>
      <c r="F84" s="118">
        <f t="shared" si="19"/>
        <v>0.24728693387353484</v>
      </c>
      <c r="G84" s="117">
        <v>3152</v>
      </c>
      <c r="H84" s="118">
        <f t="shared" si="20"/>
        <v>-0.63433874709976801</v>
      </c>
      <c r="I84" s="117">
        <v>4290</v>
      </c>
      <c r="J84" s="118">
        <f t="shared" si="22"/>
        <v>0.36104060913705593</v>
      </c>
      <c r="K84" s="117">
        <v>6827</v>
      </c>
      <c r="L84" s="118">
        <f t="shared" si="23"/>
        <v>0.59137529137529143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4984</v>
      </c>
      <c r="D85" s="118">
        <v>0.96685082872928185</v>
      </c>
      <c r="E85" s="117">
        <v>2602</v>
      </c>
      <c r="F85" s="118">
        <f t="shared" si="19"/>
        <v>-0.4779293739967897</v>
      </c>
      <c r="G85" s="117">
        <v>1849</v>
      </c>
      <c r="H85" s="118">
        <f t="shared" si="20"/>
        <v>-0.28939277478862413</v>
      </c>
      <c r="I85" s="117">
        <v>1747</v>
      </c>
      <c r="J85" s="118">
        <f t="shared" si="22"/>
        <v>-5.516495402920496E-2</v>
      </c>
      <c r="K85" s="117">
        <v>1477</v>
      </c>
      <c r="L85" s="118">
        <f t="shared" si="23"/>
        <v>-0.15455065827132231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3275</v>
      </c>
      <c r="D86" s="118">
        <v>0.43388791593695264</v>
      </c>
      <c r="E86" s="117">
        <v>3577</v>
      </c>
      <c r="F86" s="118">
        <f t="shared" si="19"/>
        <v>9.2213740458015225E-2</v>
      </c>
      <c r="G86" s="117">
        <v>3782</v>
      </c>
      <c r="H86" s="118">
        <f t="shared" si="20"/>
        <v>5.7310595471065096E-2</v>
      </c>
      <c r="I86" s="117">
        <v>2294</v>
      </c>
      <c r="J86" s="118">
        <f t="shared" si="22"/>
        <v>-0.39344262295081966</v>
      </c>
      <c r="K86" s="117">
        <v>954</v>
      </c>
      <c r="L86" s="118">
        <f t="shared" si="23"/>
        <v>-0.58413251961639057</v>
      </c>
      <c r="M86" s="117"/>
      <c r="N86" s="118"/>
    </row>
    <row r="87" spans="1:15" ht="15.75" x14ac:dyDescent="0.25">
      <c r="B87" s="119" t="s">
        <v>30</v>
      </c>
      <c r="C87" s="120">
        <v>51058</v>
      </c>
      <c r="D87" s="121">
        <v>-0.46157253131986331</v>
      </c>
      <c r="E87" s="120">
        <v>86437</v>
      </c>
      <c r="F87" s="121">
        <f t="shared" si="19"/>
        <v>0.69291785812213558</v>
      </c>
      <c r="G87" s="120">
        <v>57546</v>
      </c>
      <c r="H87" s="121">
        <f t="shared" si="20"/>
        <v>-0.33424343741684692</v>
      </c>
      <c r="I87" s="120">
        <v>60090</v>
      </c>
      <c r="J87" s="121">
        <f t="shared" si="22"/>
        <v>4.4208111771452341E-2</v>
      </c>
      <c r="K87" s="120">
        <v>47885</v>
      </c>
      <c r="L87" s="121">
        <f t="shared" si="23"/>
        <v>-0.2031119986686637</v>
      </c>
      <c r="M87" s="120">
        <v>1972</v>
      </c>
      <c r="N87" s="121">
        <v>-0.74174960712414872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  <c r="K90" s="122"/>
      <c r="N90" s="79"/>
    </row>
    <row r="92" spans="1:15" ht="48.75" customHeight="1" thickBot="1" x14ac:dyDescent="0.3">
      <c r="B92" s="272" t="s">
        <v>276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$C$7</f>
        <v>2020</v>
      </c>
      <c r="D95" s="297"/>
      <c r="E95" s="298">
        <f>$E$7</f>
        <v>2021</v>
      </c>
      <c r="F95" s="297"/>
      <c r="G95" s="298">
        <f>$G$7</f>
        <v>2022</v>
      </c>
      <c r="H95" s="297"/>
      <c r="I95" s="298">
        <f>$I$7</f>
        <v>2023</v>
      </c>
      <c r="J95" s="297"/>
      <c r="K95" s="298">
        <f>$K$7</f>
        <v>2024</v>
      </c>
      <c r="L95" s="297"/>
      <c r="M95" s="298">
        <f>$M$7</f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CONCATENATE("var. ",RIGHT(C95,2),"/",RIGHT(C95-1,2))</f>
        <v>var. 20/19</v>
      </c>
      <c r="E96" s="115" t="s">
        <v>69</v>
      </c>
      <c r="F96" s="114" t="str">
        <f>CONCATENATE("var. ",RIGHT(E95,2),"/",RIGHT(E95-1,2))</f>
        <v>var. 21/20</v>
      </c>
      <c r="G96" s="115" t="s">
        <v>69</v>
      </c>
      <c r="H96" s="114" t="str">
        <f>CONCATENATE("var. ",RIGHT(G95,2),"/",RIGHT(G95-1,2))</f>
        <v>var. 22/21</v>
      </c>
      <c r="I96" s="115" t="s">
        <v>69</v>
      </c>
      <c r="J96" s="114" t="s">
        <v>247</v>
      </c>
      <c r="K96" s="115" t="s">
        <v>69</v>
      </c>
      <c r="L96" s="114" t="s">
        <v>247</v>
      </c>
      <c r="M96" s="115" t="s">
        <v>69</v>
      </c>
      <c r="N96" s="114" t="s">
        <v>273</v>
      </c>
    </row>
    <row r="97" spans="2:14" x14ac:dyDescent="0.25">
      <c r="B97" s="116" t="s">
        <v>71</v>
      </c>
      <c r="C97" s="117">
        <v>154990</v>
      </c>
      <c r="D97" s="118">
        <v>4.3457770895748427E-2</v>
      </c>
      <c r="E97" s="117">
        <v>18536</v>
      </c>
      <c r="F97" s="118">
        <f t="shared" ref="F97:F109" si="24">IFERROR(E97/C97-1,"-")</f>
        <v>-0.88040518743144713</v>
      </c>
      <c r="G97" s="117">
        <v>110611</v>
      </c>
      <c r="H97" s="118">
        <f t="shared" ref="H97:H109" si="25">IFERROR(G97/E97-1,"-")</f>
        <v>4.9673608113940437</v>
      </c>
      <c r="I97" s="117">
        <v>156236</v>
      </c>
      <c r="J97" s="118">
        <f t="shared" ref="J97:J109" si="26">IFERROR(I97/G97-1,"-")</f>
        <v>0.41248157958973342</v>
      </c>
      <c r="K97" s="117">
        <v>168765</v>
      </c>
      <c r="L97" s="118">
        <f t="shared" ref="L97:L109" si="27">IFERROR(K97/I97-1,"-")</f>
        <v>8.0192785273560441E-2</v>
      </c>
      <c r="M97" s="117">
        <v>165754</v>
      </c>
      <c r="N97" s="118">
        <f t="shared" ref="N97:N99" si="28">IFERROR(M97/K97-1,"-")</f>
        <v>-1.7841377062779551E-2</v>
      </c>
    </row>
    <row r="98" spans="2:14" x14ac:dyDescent="0.25">
      <c r="B98" s="116" t="s">
        <v>73</v>
      </c>
      <c r="C98" s="117">
        <v>168403</v>
      </c>
      <c r="D98" s="118">
        <v>0.21233478273389572</v>
      </c>
      <c r="E98" s="117">
        <v>12334</v>
      </c>
      <c r="F98" s="118">
        <f t="shared" si="24"/>
        <v>-0.92675902448293679</v>
      </c>
      <c r="G98" s="117">
        <v>137218</v>
      </c>
      <c r="H98" s="118">
        <f t="shared" si="25"/>
        <v>10.125182422571752</v>
      </c>
      <c r="I98" s="117">
        <v>151743</v>
      </c>
      <c r="J98" s="118">
        <f t="shared" si="26"/>
        <v>0.10585345945867153</v>
      </c>
      <c r="K98" s="117">
        <v>163400</v>
      </c>
      <c r="L98" s="118">
        <f t="shared" si="27"/>
        <v>7.6820677065828402E-2</v>
      </c>
      <c r="M98" s="117">
        <v>165672</v>
      </c>
      <c r="N98" s="118">
        <f t="shared" si="28"/>
        <v>1.3904528763769797E-2</v>
      </c>
    </row>
    <row r="99" spans="2:14" x14ac:dyDescent="0.25">
      <c r="B99" s="116" t="s">
        <v>75</v>
      </c>
      <c r="C99" s="117">
        <v>80146</v>
      </c>
      <c r="D99" s="118">
        <v>-0.42588002693448335</v>
      </c>
      <c r="E99" s="117">
        <v>15162</v>
      </c>
      <c r="F99" s="118">
        <f t="shared" si="24"/>
        <v>-0.81082025303820526</v>
      </c>
      <c r="G99" s="117">
        <v>144147</v>
      </c>
      <c r="H99" s="118">
        <f t="shared" si="25"/>
        <v>8.5071230708349823</v>
      </c>
      <c r="I99" s="117">
        <v>139689</v>
      </c>
      <c r="J99" s="118">
        <f t="shared" si="26"/>
        <v>-3.0926762263522645E-2</v>
      </c>
      <c r="K99" s="117">
        <v>169538</v>
      </c>
      <c r="L99" s="118">
        <f t="shared" si="27"/>
        <v>0.21368182176119799</v>
      </c>
      <c r="M99" s="117">
        <v>162929</v>
      </c>
      <c r="N99" s="118">
        <f t="shared" si="28"/>
        <v>-3.8982411022897567E-2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11798</v>
      </c>
      <c r="F100" s="118" t="str">
        <f t="shared" si="24"/>
        <v>-</v>
      </c>
      <c r="G100" s="117">
        <v>143925</v>
      </c>
      <c r="H100" s="118">
        <f t="shared" si="25"/>
        <v>11.199101542634345</v>
      </c>
      <c r="I100" s="117">
        <v>133479</v>
      </c>
      <c r="J100" s="118">
        <f t="shared" si="26"/>
        <v>-7.25794684731631E-2</v>
      </c>
      <c r="K100" s="117">
        <v>149421</v>
      </c>
      <c r="L100" s="118">
        <f t="shared" si="27"/>
        <v>0.11943451778931524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13708</v>
      </c>
      <c r="F101" s="118" t="str">
        <f t="shared" si="24"/>
        <v>-</v>
      </c>
      <c r="G101" s="117">
        <v>118400</v>
      </c>
      <c r="H101" s="118">
        <f t="shared" si="25"/>
        <v>7.6372920922089289</v>
      </c>
      <c r="I101" s="117">
        <v>132335</v>
      </c>
      <c r="J101" s="118">
        <f t="shared" si="26"/>
        <v>0.11769425675675671</v>
      </c>
      <c r="K101" s="117">
        <v>153273</v>
      </c>
      <c r="L101" s="118">
        <f t="shared" si="27"/>
        <v>0.15821966977745872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11596</v>
      </c>
      <c r="F102" s="118" t="str">
        <f t="shared" si="24"/>
        <v>-</v>
      </c>
      <c r="G102" s="117">
        <v>125009</v>
      </c>
      <c r="H102" s="118">
        <f t="shared" si="25"/>
        <v>9.7803552949292865</v>
      </c>
      <c r="I102" s="117">
        <v>130573</v>
      </c>
      <c r="J102" s="118">
        <f t="shared" si="26"/>
        <v>4.4508795366733578E-2</v>
      </c>
      <c r="K102" s="117">
        <v>147800</v>
      </c>
      <c r="L102" s="118">
        <f t="shared" si="27"/>
        <v>0.13193386075222291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42751</v>
      </c>
      <c r="F103" s="118" t="str">
        <f t="shared" si="24"/>
        <v>-</v>
      </c>
      <c r="G103" s="117">
        <v>142649</v>
      </c>
      <c r="H103" s="118">
        <f t="shared" si="25"/>
        <v>2.3367406610371688</v>
      </c>
      <c r="I103" s="117">
        <v>150081</v>
      </c>
      <c r="J103" s="118">
        <f t="shared" si="26"/>
        <v>5.2099909568240843E-2</v>
      </c>
      <c r="K103" s="117">
        <v>158620</v>
      </c>
      <c r="L103" s="118">
        <f t="shared" si="27"/>
        <v>5.6895942857523529E-2</v>
      </c>
      <c r="M103" s="117"/>
      <c r="N103" s="118"/>
    </row>
    <row r="104" spans="2:14" x14ac:dyDescent="0.25">
      <c r="B104" s="116" t="s">
        <v>85</v>
      </c>
      <c r="C104" s="117">
        <v>35781</v>
      </c>
      <c r="D104" s="118">
        <v>-0.7687983406672223</v>
      </c>
      <c r="E104" s="117">
        <v>62119</v>
      </c>
      <c r="F104" s="118">
        <f t="shared" si="24"/>
        <v>0.73608898577457316</v>
      </c>
      <c r="G104" s="117">
        <v>156262</v>
      </c>
      <c r="H104" s="118">
        <f t="shared" si="25"/>
        <v>1.5155266504612115</v>
      </c>
      <c r="I104" s="117">
        <v>164834</v>
      </c>
      <c r="J104" s="118">
        <f t="shared" si="26"/>
        <v>5.4856587014117331E-2</v>
      </c>
      <c r="K104" s="117">
        <v>161517</v>
      </c>
      <c r="L104" s="118">
        <f t="shared" si="27"/>
        <v>-2.012327553781379E-2</v>
      </c>
      <c r="M104" s="117"/>
      <c r="N104" s="118"/>
    </row>
    <row r="105" spans="2:14" x14ac:dyDescent="0.25">
      <c r="B105" s="116" t="s">
        <v>87</v>
      </c>
      <c r="C105" s="117">
        <v>12376</v>
      </c>
      <c r="D105" s="118">
        <v>-0.91027788048166913</v>
      </c>
      <c r="E105" s="117">
        <v>71356</v>
      </c>
      <c r="F105" s="118">
        <f t="shared" si="24"/>
        <v>4.7656755009696186</v>
      </c>
      <c r="G105" s="117">
        <v>123782</v>
      </c>
      <c r="H105" s="118">
        <f t="shared" si="25"/>
        <v>0.73471046583328659</v>
      </c>
      <c r="I105" s="117">
        <v>138541</v>
      </c>
      <c r="J105" s="118">
        <f t="shared" si="26"/>
        <v>0.11923381428640667</v>
      </c>
      <c r="K105" s="117">
        <v>134625</v>
      </c>
      <c r="L105" s="118">
        <f t="shared" si="27"/>
        <v>-2.8266000678499492E-2</v>
      </c>
      <c r="M105" s="117"/>
      <c r="N105" s="118"/>
    </row>
    <row r="106" spans="2:14" x14ac:dyDescent="0.25">
      <c r="B106" s="116" t="s">
        <v>89</v>
      </c>
      <c r="C106" s="117">
        <v>15012</v>
      </c>
      <c r="D106" s="118">
        <v>-0.89773841961852863</v>
      </c>
      <c r="E106" s="117">
        <v>123665</v>
      </c>
      <c r="F106" s="118">
        <f t="shared" si="24"/>
        <v>7.2377431388222764</v>
      </c>
      <c r="G106" s="117">
        <v>148245</v>
      </c>
      <c r="H106" s="118">
        <f t="shared" si="25"/>
        <v>0.19876278656046575</v>
      </c>
      <c r="I106" s="117">
        <v>163070</v>
      </c>
      <c r="J106" s="118">
        <f t="shared" si="26"/>
        <v>0.10000337279503535</v>
      </c>
      <c r="K106" s="117">
        <v>166146</v>
      </c>
      <c r="L106" s="118">
        <f t="shared" si="27"/>
        <v>1.8863064941436303E-2</v>
      </c>
      <c r="M106" s="117"/>
      <c r="N106" s="118"/>
    </row>
    <row r="107" spans="2:14" x14ac:dyDescent="0.25">
      <c r="B107" s="116" t="s">
        <v>91</v>
      </c>
      <c r="C107" s="117">
        <v>24493</v>
      </c>
      <c r="D107" s="118">
        <v>-0.82306453127596102</v>
      </c>
      <c r="E107" s="117">
        <v>133212</v>
      </c>
      <c r="F107" s="118">
        <f t="shared" si="24"/>
        <v>4.4387784264892014</v>
      </c>
      <c r="G107" s="117">
        <v>149094</v>
      </c>
      <c r="H107" s="118">
        <f t="shared" si="25"/>
        <v>0.11922349337897487</v>
      </c>
      <c r="I107" s="117">
        <v>159961</v>
      </c>
      <c r="J107" s="118">
        <f t="shared" si="26"/>
        <v>7.2886903564194361E-2</v>
      </c>
      <c r="K107" s="117">
        <v>156940</v>
      </c>
      <c r="L107" s="118">
        <f t="shared" si="27"/>
        <v>-1.8885853426772736E-2</v>
      </c>
      <c r="M107" s="117"/>
      <c r="N107" s="118"/>
    </row>
    <row r="108" spans="2:14" x14ac:dyDescent="0.25">
      <c r="B108" s="116" t="s">
        <v>93</v>
      </c>
      <c r="C108" s="117">
        <v>28687</v>
      </c>
      <c r="D108" s="118">
        <v>-0.79716754341308893</v>
      </c>
      <c r="E108" s="117">
        <v>116759</v>
      </c>
      <c r="F108" s="118">
        <f t="shared" si="24"/>
        <v>3.0701014396765087</v>
      </c>
      <c r="G108" s="117">
        <v>148556</v>
      </c>
      <c r="H108" s="118">
        <f t="shared" si="25"/>
        <v>0.27233018439692014</v>
      </c>
      <c r="I108" s="117">
        <v>152113</v>
      </c>
      <c r="J108" s="118">
        <f t="shared" si="26"/>
        <v>2.3943832628773087E-2</v>
      </c>
      <c r="K108" s="117">
        <v>154995</v>
      </c>
      <c r="L108" s="118">
        <f t="shared" si="27"/>
        <v>1.8946441132579039E-2</v>
      </c>
      <c r="M108" s="117"/>
      <c r="N108" s="118"/>
    </row>
    <row r="109" spans="2:14" ht="15.75" x14ac:dyDescent="0.25">
      <c r="B109" s="119" t="s">
        <v>30</v>
      </c>
      <c r="C109" s="120">
        <v>533590</v>
      </c>
      <c r="D109" s="121">
        <v>-0.67930402380022237</v>
      </c>
      <c r="E109" s="120">
        <v>632996</v>
      </c>
      <c r="F109" s="121">
        <f t="shared" si="24"/>
        <v>0.18629659476377003</v>
      </c>
      <c r="G109" s="120">
        <v>1647898</v>
      </c>
      <c r="H109" s="121">
        <f t="shared" si="25"/>
        <v>1.6033308267350819</v>
      </c>
      <c r="I109" s="120">
        <v>1772655</v>
      </c>
      <c r="J109" s="121">
        <f t="shared" si="26"/>
        <v>7.5706748840037363E-2</v>
      </c>
      <c r="K109" s="120">
        <v>1885040</v>
      </c>
      <c r="L109" s="121">
        <f t="shared" si="27"/>
        <v>6.3399251405377832E-2</v>
      </c>
      <c r="M109" s="120">
        <v>494355</v>
      </c>
      <c r="N109" s="121">
        <v>-1.4646115331181986E-2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  <c r="K112" s="122"/>
      <c r="N112" s="79"/>
    </row>
    <row r="114" spans="1:15" ht="48.75" customHeight="1" thickBot="1" x14ac:dyDescent="0.3">
      <c r="B114" s="272" t="s">
        <v>277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f>$C$7</f>
        <v>2020</v>
      </c>
      <c r="D117" s="297"/>
      <c r="E117" s="298">
        <f>$E$7</f>
        <v>2021</v>
      </c>
      <c r="F117" s="297"/>
      <c r="G117" s="298">
        <f>$G$7</f>
        <v>2022</v>
      </c>
      <c r="H117" s="297"/>
      <c r="I117" s="298">
        <f>$I$7</f>
        <v>2023</v>
      </c>
      <c r="J117" s="297"/>
      <c r="K117" s="298">
        <f>$K$7</f>
        <v>2024</v>
      </c>
      <c r="L117" s="297"/>
      <c r="M117" s="298">
        <f>$M$7</f>
        <v>2025</v>
      </c>
      <c r="N117" s="299"/>
    </row>
    <row r="118" spans="1:15" ht="16.5" thickTop="1" thickBot="1" x14ac:dyDescent="0.3">
      <c r="B118" s="85"/>
      <c r="C118" s="113" t="s">
        <v>69</v>
      </c>
      <c r="D118" s="114" t="str">
        <f>CONCATENATE("var. ",RIGHT(C117,2),"/",RIGHT(C117-1,2))</f>
        <v>var. 20/19</v>
      </c>
      <c r="E118" s="115" t="s">
        <v>69</v>
      </c>
      <c r="F118" s="114" t="str">
        <f>CONCATENATE("var. ",RIGHT(E117,2),"/",RIGHT(E117-1,2))</f>
        <v>var. 21/20</v>
      </c>
      <c r="G118" s="115" t="s">
        <v>69</v>
      </c>
      <c r="H118" s="114" t="str">
        <f>CONCATENATE("var. ",RIGHT(G117,2),"/",RIGHT(G117-1,2))</f>
        <v>var. 22/21</v>
      </c>
      <c r="I118" s="115" t="s">
        <v>69</v>
      </c>
      <c r="J118" s="114" t="s">
        <v>247</v>
      </c>
      <c r="K118" s="115" t="s">
        <v>69</v>
      </c>
      <c r="L118" s="114" t="s">
        <v>247</v>
      </c>
      <c r="M118" s="115" t="s">
        <v>69</v>
      </c>
      <c r="N118" s="114" t="s">
        <v>273</v>
      </c>
    </row>
    <row r="119" spans="1:15" x14ac:dyDescent="0.25">
      <c r="B119" s="116" t="s">
        <v>71</v>
      </c>
      <c r="C119" s="117">
        <v>75091</v>
      </c>
      <c r="D119" s="118">
        <v>8.6307414104882518E-2</v>
      </c>
      <c r="E119" s="117">
        <v>774</v>
      </c>
      <c r="F119" s="118">
        <f t="shared" ref="F119:F131" si="29">IFERROR(E119/C119-1,"-")</f>
        <v>-0.98969250642553697</v>
      </c>
      <c r="G119" s="117">
        <v>36008</v>
      </c>
      <c r="H119" s="118">
        <f t="shared" ref="H119:H131" si="30">IFERROR(G119/E119-1,"-")</f>
        <v>45.521963824289408</v>
      </c>
      <c r="I119" s="117">
        <v>59113</v>
      </c>
      <c r="J119" s="118">
        <f t="shared" ref="J119:J131" si="31">IFERROR(I119/G119-1,"-")</f>
        <v>0.64166296378582532</v>
      </c>
      <c r="K119" s="117">
        <v>66871</v>
      </c>
      <c r="L119" s="118">
        <f t="shared" ref="L119:L131" si="32">IFERROR(K119/I119-1,"-")</f>
        <v>0.13124016713751629</v>
      </c>
      <c r="M119" s="117">
        <v>72901</v>
      </c>
      <c r="N119" s="118">
        <f t="shared" ref="N119:N121" si="33">IFERROR(M119/K119-1,"-")</f>
        <v>9.0173617861255329E-2</v>
      </c>
    </row>
    <row r="120" spans="1:15" x14ac:dyDescent="0.25">
      <c r="B120" s="116" t="s">
        <v>73</v>
      </c>
      <c r="C120" s="117">
        <v>81036</v>
      </c>
      <c r="D120" s="118">
        <v>0.24179781479381512</v>
      </c>
      <c r="E120" s="117">
        <v>344</v>
      </c>
      <c r="F120" s="118">
        <f t="shared" si="29"/>
        <v>-0.99575497309837602</v>
      </c>
      <c r="G120" s="117">
        <v>53181</v>
      </c>
      <c r="H120" s="118">
        <f t="shared" si="30"/>
        <v>153.59593023255815</v>
      </c>
      <c r="I120" s="117">
        <v>57709</v>
      </c>
      <c r="J120" s="118">
        <f t="shared" si="31"/>
        <v>8.5143190237114696E-2</v>
      </c>
      <c r="K120" s="117">
        <v>68185</v>
      </c>
      <c r="L120" s="118">
        <f t="shared" si="32"/>
        <v>0.18153147689268567</v>
      </c>
      <c r="M120" s="117">
        <v>72176</v>
      </c>
      <c r="N120" s="118">
        <f t="shared" si="33"/>
        <v>5.8531935176358463E-2</v>
      </c>
    </row>
    <row r="121" spans="1:15" x14ac:dyDescent="0.25">
      <c r="B121" s="116" t="s">
        <v>75</v>
      </c>
      <c r="C121" s="117">
        <v>42067</v>
      </c>
      <c r="D121" s="118">
        <v>-0.33325408523925004</v>
      </c>
      <c r="E121" s="117">
        <v>248</v>
      </c>
      <c r="F121" s="118">
        <f t="shared" si="29"/>
        <v>-0.99410464259395726</v>
      </c>
      <c r="G121" s="117">
        <v>65273</v>
      </c>
      <c r="H121" s="118">
        <f t="shared" si="30"/>
        <v>262.19758064516128</v>
      </c>
      <c r="I121" s="117">
        <v>46927</v>
      </c>
      <c r="J121" s="118">
        <f t="shared" si="31"/>
        <v>-0.28106567799855986</v>
      </c>
      <c r="K121" s="117">
        <v>62209</v>
      </c>
      <c r="L121" s="118">
        <f t="shared" si="32"/>
        <v>0.3256547403413812</v>
      </c>
      <c r="M121" s="117">
        <v>65836</v>
      </c>
      <c r="N121" s="118">
        <f t="shared" si="33"/>
        <v>5.8303460914015615E-2</v>
      </c>
    </row>
    <row r="122" spans="1:15" x14ac:dyDescent="0.25">
      <c r="B122" s="116" t="s">
        <v>77</v>
      </c>
      <c r="C122" s="117">
        <v>0</v>
      </c>
      <c r="D122" s="118">
        <v>-1</v>
      </c>
      <c r="E122" s="117">
        <v>89</v>
      </c>
      <c r="F122" s="118" t="str">
        <f t="shared" si="29"/>
        <v>-</v>
      </c>
      <c r="G122" s="117">
        <v>69119</v>
      </c>
      <c r="H122" s="118">
        <f t="shared" si="30"/>
        <v>775.61797752808991</v>
      </c>
      <c r="I122" s="117">
        <v>48951</v>
      </c>
      <c r="J122" s="118">
        <f t="shared" si="31"/>
        <v>-0.29178662885747764</v>
      </c>
      <c r="K122" s="117">
        <v>65140</v>
      </c>
      <c r="L122" s="118">
        <f t="shared" si="32"/>
        <v>0.33071847357561635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167</v>
      </c>
      <c r="F123" s="118" t="str">
        <f t="shared" si="29"/>
        <v>-</v>
      </c>
      <c r="G123" s="117">
        <v>59127</v>
      </c>
      <c r="H123" s="118">
        <f t="shared" si="30"/>
        <v>353.05389221556885</v>
      </c>
      <c r="I123" s="117">
        <v>59272</v>
      </c>
      <c r="J123" s="118">
        <f t="shared" si="31"/>
        <v>2.4523483349401243E-3</v>
      </c>
      <c r="K123" s="117">
        <v>74566</v>
      </c>
      <c r="L123" s="118">
        <f t="shared" si="32"/>
        <v>0.2580307733837226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488</v>
      </c>
      <c r="F124" s="118" t="str">
        <f t="shared" si="29"/>
        <v>-</v>
      </c>
      <c r="G124" s="117">
        <v>59135</v>
      </c>
      <c r="H124" s="118">
        <f t="shared" si="30"/>
        <v>120.17827868852459</v>
      </c>
      <c r="I124" s="117">
        <v>59708</v>
      </c>
      <c r="J124" s="118">
        <f t="shared" si="31"/>
        <v>9.689693075167094E-3</v>
      </c>
      <c r="K124" s="117">
        <v>77243</v>
      </c>
      <c r="L124" s="118">
        <f t="shared" si="32"/>
        <v>0.293679238962953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4225</v>
      </c>
      <c r="F125" s="118" t="str">
        <f t="shared" si="29"/>
        <v>-</v>
      </c>
      <c r="G125" s="117">
        <v>64510</v>
      </c>
      <c r="H125" s="118">
        <f t="shared" si="30"/>
        <v>14.268639053254438</v>
      </c>
      <c r="I125" s="117">
        <v>67918</v>
      </c>
      <c r="J125" s="118">
        <f t="shared" si="31"/>
        <v>5.282901875678192E-2</v>
      </c>
      <c r="K125" s="117">
        <v>76495</v>
      </c>
      <c r="L125" s="118">
        <f t="shared" si="32"/>
        <v>0.12628463735681272</v>
      </c>
      <c r="M125" s="117"/>
      <c r="N125" s="118"/>
    </row>
    <row r="126" spans="1:15" x14ac:dyDescent="0.25">
      <c r="B126" s="116" t="s">
        <v>85</v>
      </c>
      <c r="C126" s="117">
        <v>2044</v>
      </c>
      <c r="D126" s="118">
        <v>-0.97664213557617585</v>
      </c>
      <c r="E126" s="117">
        <v>14623</v>
      </c>
      <c r="F126" s="118">
        <f t="shared" si="29"/>
        <v>6.154109589041096</v>
      </c>
      <c r="G126" s="117">
        <v>78894</v>
      </c>
      <c r="H126" s="118">
        <f t="shared" si="30"/>
        <v>4.3951993434999661</v>
      </c>
      <c r="I126" s="117">
        <v>76684</v>
      </c>
      <c r="J126" s="118">
        <f t="shared" si="31"/>
        <v>-2.8012269627601616E-2</v>
      </c>
      <c r="K126" s="117">
        <v>82370</v>
      </c>
      <c r="L126" s="118">
        <f t="shared" si="32"/>
        <v>7.4148453393145797E-2</v>
      </c>
      <c r="M126" s="117"/>
      <c r="N126" s="118"/>
    </row>
    <row r="127" spans="1:15" x14ac:dyDescent="0.25">
      <c r="B127" s="116" t="s">
        <v>87</v>
      </c>
      <c r="C127" s="117">
        <v>1376</v>
      </c>
      <c r="D127" s="118">
        <v>-0.9821138422742457</v>
      </c>
      <c r="E127" s="117">
        <v>20858</v>
      </c>
      <c r="F127" s="118">
        <f t="shared" si="29"/>
        <v>14.158430232558139</v>
      </c>
      <c r="G127" s="117">
        <v>60744</v>
      </c>
      <c r="H127" s="118">
        <f t="shared" si="30"/>
        <v>1.9122638795665932</v>
      </c>
      <c r="I127" s="117">
        <v>69941</v>
      </c>
      <c r="J127" s="118">
        <f t="shared" si="31"/>
        <v>0.15140590017121025</v>
      </c>
      <c r="K127" s="117">
        <v>69701</v>
      </c>
      <c r="L127" s="118">
        <f t="shared" si="32"/>
        <v>-3.4314636622295724E-3</v>
      </c>
      <c r="M127" s="117"/>
      <c r="N127" s="118"/>
    </row>
    <row r="128" spans="1:15" x14ac:dyDescent="0.25">
      <c r="A128" s="122"/>
      <c r="B128" s="116" t="s">
        <v>89</v>
      </c>
      <c r="C128" s="117">
        <v>2708</v>
      </c>
      <c r="D128" s="118">
        <v>-0.9648886238103882</v>
      </c>
      <c r="E128" s="117">
        <v>49641</v>
      </c>
      <c r="F128" s="118">
        <f t="shared" si="29"/>
        <v>17.331240768094535</v>
      </c>
      <c r="G128" s="117">
        <v>74615</v>
      </c>
      <c r="H128" s="118">
        <f t="shared" si="30"/>
        <v>0.50309220201043492</v>
      </c>
      <c r="I128" s="117">
        <v>76376</v>
      </c>
      <c r="J128" s="118">
        <f t="shared" si="31"/>
        <v>2.3601152583260676E-2</v>
      </c>
      <c r="K128" s="117">
        <v>81903</v>
      </c>
      <c r="L128" s="118">
        <f t="shared" si="32"/>
        <v>7.2365664606682811E-2</v>
      </c>
      <c r="M128" s="117"/>
      <c r="N128" s="118"/>
    </row>
    <row r="129" spans="2:15" x14ac:dyDescent="0.25">
      <c r="B129" s="116" t="s">
        <v>91</v>
      </c>
      <c r="C129" s="117">
        <v>10487</v>
      </c>
      <c r="D129" s="118">
        <v>-0.84322489983854565</v>
      </c>
      <c r="E129" s="117">
        <v>52715</v>
      </c>
      <c r="F129" s="118">
        <f t="shared" si="29"/>
        <v>4.02669972346715</v>
      </c>
      <c r="G129" s="117">
        <v>58033</v>
      </c>
      <c r="H129" s="118">
        <f t="shared" si="30"/>
        <v>0.10088210186853841</v>
      </c>
      <c r="I129" s="117">
        <v>64734</v>
      </c>
      <c r="J129" s="118">
        <f t="shared" si="31"/>
        <v>0.11546878500163693</v>
      </c>
      <c r="K129" s="117">
        <v>69290</v>
      </c>
      <c r="L129" s="118">
        <f t="shared" si="32"/>
        <v>7.0380325640312602E-2</v>
      </c>
      <c r="M129" s="117"/>
      <c r="N129" s="118"/>
    </row>
    <row r="130" spans="2:15" x14ac:dyDescent="0.25">
      <c r="B130" s="116" t="s">
        <v>93</v>
      </c>
      <c r="C130" s="117">
        <v>8843</v>
      </c>
      <c r="D130" s="118">
        <v>-0.86797748615278958</v>
      </c>
      <c r="E130" s="117">
        <v>38812</v>
      </c>
      <c r="F130" s="118">
        <f t="shared" si="29"/>
        <v>3.3890082551170417</v>
      </c>
      <c r="G130" s="117">
        <v>61422</v>
      </c>
      <c r="H130" s="118">
        <f t="shared" si="30"/>
        <v>0.582551788106771</v>
      </c>
      <c r="I130" s="117">
        <v>58399</v>
      </c>
      <c r="J130" s="118">
        <f t="shared" si="31"/>
        <v>-4.921689296994558E-2</v>
      </c>
      <c r="K130" s="117">
        <v>63488</v>
      </c>
      <c r="L130" s="118">
        <f t="shared" si="32"/>
        <v>8.7141903114779318E-2</v>
      </c>
      <c r="M130" s="117"/>
      <c r="N130" s="118"/>
    </row>
    <row r="131" spans="2:15" ht="15.75" x14ac:dyDescent="0.25">
      <c r="B131" s="119" t="s">
        <v>30</v>
      </c>
      <c r="C131" s="120">
        <v>226701</v>
      </c>
      <c r="D131" s="121">
        <v>-0.73257435273133931</v>
      </c>
      <c r="E131" s="120">
        <v>182984</v>
      </c>
      <c r="F131" s="121">
        <f t="shared" si="29"/>
        <v>-0.19283990807274776</v>
      </c>
      <c r="G131" s="120">
        <v>740061</v>
      </c>
      <c r="H131" s="121">
        <f t="shared" si="30"/>
        <v>3.0444027893149128</v>
      </c>
      <c r="I131" s="120">
        <v>745732</v>
      </c>
      <c r="J131" s="121">
        <f t="shared" si="31"/>
        <v>7.6628818435238166E-3</v>
      </c>
      <c r="K131" s="120">
        <v>857461</v>
      </c>
      <c r="L131" s="121">
        <f t="shared" si="32"/>
        <v>0.1498246018676952</v>
      </c>
      <c r="M131" s="120">
        <v>210913</v>
      </c>
      <c r="N131" s="121">
        <v>6.9186120193648115E-2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2"/>
      <c r="K134" s="122"/>
      <c r="N134" s="79"/>
    </row>
    <row r="136" spans="2:15" ht="48.75" customHeight="1" thickBot="1" x14ac:dyDescent="0.3">
      <c r="B136" s="272" t="s">
        <v>278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f>$C$7</f>
        <v>2020</v>
      </c>
      <c r="D139" s="297"/>
      <c r="E139" s="298">
        <f>$E$7</f>
        <v>2021</v>
      </c>
      <c r="F139" s="297"/>
      <c r="G139" s="298">
        <f>$G$7</f>
        <v>2022</v>
      </c>
      <c r="H139" s="297"/>
      <c r="I139" s="298">
        <f>$I$7</f>
        <v>2023</v>
      </c>
      <c r="J139" s="297"/>
      <c r="K139" s="298">
        <f>$K$7</f>
        <v>2024</v>
      </c>
      <c r="L139" s="297"/>
      <c r="M139" s="298">
        <f>$M$7</f>
        <v>2025</v>
      </c>
      <c r="N139" s="299"/>
    </row>
    <row r="140" spans="2:15" ht="16.5" thickTop="1" thickBot="1" x14ac:dyDescent="0.3">
      <c r="B140" s="85"/>
      <c r="C140" s="113" t="s">
        <v>69</v>
      </c>
      <c r="D140" s="114" t="str">
        <f>CONCATENATE("var. ",RIGHT(C139,2),"/",RIGHT(C139-1,2))</f>
        <v>var. 20/19</v>
      </c>
      <c r="E140" s="115" t="s">
        <v>69</v>
      </c>
      <c r="F140" s="114" t="str">
        <f>CONCATENATE("var. ",RIGHT(E139,2),"/",RIGHT(E139-1,2))</f>
        <v>var. 21/20</v>
      </c>
      <c r="G140" s="115" t="s">
        <v>69</v>
      </c>
      <c r="H140" s="114" t="str">
        <f>CONCATENATE("var. ",RIGHT(G139,2),"/",RIGHT(G139-1,2))</f>
        <v>var. 22/21</v>
      </c>
      <c r="I140" s="115" t="s">
        <v>69</v>
      </c>
      <c r="J140" s="114" t="s">
        <v>247</v>
      </c>
      <c r="K140" s="115" t="s">
        <v>69</v>
      </c>
      <c r="L140" s="114" t="s">
        <v>247</v>
      </c>
      <c r="M140" s="115" t="s">
        <v>69</v>
      </c>
      <c r="N140" s="114" t="s">
        <v>273</v>
      </c>
    </row>
    <row r="141" spans="2:15" x14ac:dyDescent="0.25">
      <c r="B141" s="116" t="s">
        <v>71</v>
      </c>
      <c r="C141" s="117">
        <v>10425</v>
      </c>
      <c r="D141" s="118">
        <v>3.3303597977995869E-2</v>
      </c>
      <c r="E141" s="117">
        <v>1811</v>
      </c>
      <c r="F141" s="118">
        <f t="shared" ref="F141:F153" si="34">IFERROR(E141/C141-1,"-")</f>
        <v>-0.82628297362110315</v>
      </c>
      <c r="G141" s="117">
        <v>10166</v>
      </c>
      <c r="H141" s="118">
        <f t="shared" ref="H141:H153" si="35">IFERROR(G141/E141-1,"-")</f>
        <v>4.6134732192159031</v>
      </c>
      <c r="I141" s="117">
        <v>13510</v>
      </c>
      <c r="J141" s="118">
        <f t="shared" ref="J141:J153" si="36">IFERROR(I141/G141-1,"-")</f>
        <v>0.32893960259689159</v>
      </c>
      <c r="K141" s="117">
        <v>15426</v>
      </c>
      <c r="L141" s="118">
        <f t="shared" ref="L141:L153" si="37">IFERROR(K141/I141-1,"-")</f>
        <v>0.14182087342709115</v>
      </c>
      <c r="M141" s="117">
        <v>14398</v>
      </c>
      <c r="N141" s="118">
        <f t="shared" ref="N141:N143" si="38">IFERROR(M141/K141-1,"-")</f>
        <v>-6.6640736419032787E-2</v>
      </c>
    </row>
    <row r="142" spans="2:15" x14ac:dyDescent="0.25">
      <c r="B142" s="116" t="s">
        <v>73</v>
      </c>
      <c r="C142" s="117">
        <v>8886</v>
      </c>
      <c r="D142" s="118">
        <v>-0.10756251883097323</v>
      </c>
      <c r="E142" s="117">
        <v>1347</v>
      </c>
      <c r="F142" s="118">
        <f t="shared" si="34"/>
        <v>-0.8484132343011479</v>
      </c>
      <c r="G142" s="117">
        <v>9417</v>
      </c>
      <c r="H142" s="118">
        <f t="shared" si="35"/>
        <v>5.9910913140311806</v>
      </c>
      <c r="I142" s="117">
        <v>15201</v>
      </c>
      <c r="J142" s="118">
        <f t="shared" si="36"/>
        <v>0.6142083466071997</v>
      </c>
      <c r="K142" s="117">
        <v>18617</v>
      </c>
      <c r="L142" s="118">
        <f t="shared" si="37"/>
        <v>0.22472205775935783</v>
      </c>
      <c r="M142" s="117">
        <v>15634</v>
      </c>
      <c r="N142" s="118">
        <f t="shared" si="38"/>
        <v>-0.16022989740559701</v>
      </c>
    </row>
    <row r="143" spans="2:15" x14ac:dyDescent="0.25">
      <c r="B143" s="116" t="s">
        <v>75</v>
      </c>
      <c r="C143" s="117">
        <v>6218</v>
      </c>
      <c r="D143" s="118">
        <v>-0.40876675858134448</v>
      </c>
      <c r="E143" s="117">
        <v>2285</v>
      </c>
      <c r="F143" s="118">
        <f t="shared" si="34"/>
        <v>-0.63251849469282728</v>
      </c>
      <c r="G143" s="117">
        <v>11533</v>
      </c>
      <c r="H143" s="118">
        <f t="shared" si="35"/>
        <v>4.0472647702406999</v>
      </c>
      <c r="I143" s="117">
        <v>17535</v>
      </c>
      <c r="J143" s="118">
        <f t="shared" si="36"/>
        <v>0.52041966530824579</v>
      </c>
      <c r="K143" s="117">
        <v>27146</v>
      </c>
      <c r="L143" s="118">
        <f t="shared" si="37"/>
        <v>0.54810379241516971</v>
      </c>
      <c r="M143" s="117">
        <v>19555</v>
      </c>
      <c r="N143" s="118">
        <f t="shared" si="38"/>
        <v>-0.27963604214248872</v>
      </c>
    </row>
    <row r="144" spans="2:15" x14ac:dyDescent="0.25">
      <c r="B144" s="116" t="s">
        <v>77</v>
      </c>
      <c r="C144" s="117">
        <v>0</v>
      </c>
      <c r="D144" s="118">
        <v>-1</v>
      </c>
      <c r="E144" s="117">
        <v>1975</v>
      </c>
      <c r="F144" s="118" t="str">
        <f t="shared" si="34"/>
        <v>-</v>
      </c>
      <c r="G144" s="117">
        <v>11437</v>
      </c>
      <c r="H144" s="118">
        <f t="shared" si="35"/>
        <v>4.7908860759493672</v>
      </c>
      <c r="I144" s="117">
        <v>12234</v>
      </c>
      <c r="J144" s="118">
        <f t="shared" si="36"/>
        <v>6.9686106496458899E-2</v>
      </c>
      <c r="K144" s="117">
        <v>15780</v>
      </c>
      <c r="L144" s="118">
        <f t="shared" si="37"/>
        <v>0.28984796468857277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1716</v>
      </c>
      <c r="F145" s="118" t="str">
        <f t="shared" si="34"/>
        <v>-</v>
      </c>
      <c r="G145" s="117">
        <v>6863</v>
      </c>
      <c r="H145" s="118">
        <f t="shared" si="35"/>
        <v>2.9994172494172493</v>
      </c>
      <c r="I145" s="117">
        <v>12664</v>
      </c>
      <c r="J145" s="118">
        <f t="shared" si="36"/>
        <v>0.84525717616202822</v>
      </c>
      <c r="K145" s="117">
        <v>15299</v>
      </c>
      <c r="L145" s="118">
        <f t="shared" si="37"/>
        <v>0.20807012002526837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1838</v>
      </c>
      <c r="F146" s="118" t="str">
        <f t="shared" si="34"/>
        <v>-</v>
      </c>
      <c r="G146" s="117">
        <v>9733</v>
      </c>
      <c r="H146" s="118">
        <f t="shared" si="35"/>
        <v>4.2954298150163224</v>
      </c>
      <c r="I146" s="117">
        <v>14038</v>
      </c>
      <c r="J146" s="118">
        <f t="shared" si="36"/>
        <v>0.44230966813931993</v>
      </c>
      <c r="K146" s="117">
        <v>12045</v>
      </c>
      <c r="L146" s="118">
        <f t="shared" si="37"/>
        <v>-0.14197179085339795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4992</v>
      </c>
      <c r="F147" s="118" t="str">
        <f t="shared" si="34"/>
        <v>-</v>
      </c>
      <c r="G147" s="117">
        <v>9290</v>
      </c>
      <c r="H147" s="118">
        <f t="shared" si="35"/>
        <v>0.8609775641025641</v>
      </c>
      <c r="I147" s="117">
        <v>13679</v>
      </c>
      <c r="J147" s="118">
        <f t="shared" si="36"/>
        <v>0.47244348762109789</v>
      </c>
      <c r="K147" s="117">
        <v>11369</v>
      </c>
      <c r="L147" s="118">
        <f t="shared" si="37"/>
        <v>-0.16887199356678118</v>
      </c>
      <c r="M147" s="117"/>
      <c r="N147" s="118"/>
    </row>
    <row r="148" spans="1:15" x14ac:dyDescent="0.25">
      <c r="B148" s="116" t="s">
        <v>85</v>
      </c>
      <c r="C148" s="117">
        <v>6670</v>
      </c>
      <c r="D148" s="118">
        <v>-0.25715558525448268</v>
      </c>
      <c r="E148" s="117">
        <v>5971</v>
      </c>
      <c r="F148" s="118">
        <f t="shared" si="34"/>
        <v>-0.10479760119940029</v>
      </c>
      <c r="G148" s="117">
        <v>9424</v>
      </c>
      <c r="H148" s="118">
        <f t="shared" si="35"/>
        <v>0.57829509294925474</v>
      </c>
      <c r="I148" s="117">
        <v>15009</v>
      </c>
      <c r="J148" s="118">
        <f t="shared" si="36"/>
        <v>0.59263582342954169</v>
      </c>
      <c r="K148" s="117">
        <v>11599</v>
      </c>
      <c r="L148" s="118">
        <f t="shared" si="37"/>
        <v>-0.22719701512425883</v>
      </c>
      <c r="M148" s="117"/>
      <c r="N148" s="118"/>
    </row>
    <row r="149" spans="1:15" x14ac:dyDescent="0.25">
      <c r="B149" s="116" t="s">
        <v>87</v>
      </c>
      <c r="C149" s="117">
        <v>1355</v>
      </c>
      <c r="D149" s="118">
        <v>-0.86265963916480848</v>
      </c>
      <c r="E149" s="117">
        <v>6062</v>
      </c>
      <c r="F149" s="118">
        <f t="shared" si="34"/>
        <v>3.4738007380073803</v>
      </c>
      <c r="G149" s="117">
        <v>9609</v>
      </c>
      <c r="H149" s="118">
        <f t="shared" si="35"/>
        <v>0.58512042230287031</v>
      </c>
      <c r="I149" s="117">
        <v>12732</v>
      </c>
      <c r="J149" s="118">
        <f t="shared" si="36"/>
        <v>0.32500780518264127</v>
      </c>
      <c r="K149" s="117">
        <v>10309</v>
      </c>
      <c r="L149" s="118">
        <f t="shared" si="37"/>
        <v>-0.19030788564247569</v>
      </c>
      <c r="M149" s="117"/>
      <c r="N149" s="118"/>
    </row>
    <row r="150" spans="1:15" x14ac:dyDescent="0.25">
      <c r="A150" s="122"/>
      <c r="B150" s="116" t="s">
        <v>89</v>
      </c>
      <c r="C150" s="117">
        <v>926</v>
      </c>
      <c r="D150" s="118">
        <v>-0.91888577435178698</v>
      </c>
      <c r="E150" s="117">
        <v>12835</v>
      </c>
      <c r="F150" s="118">
        <f t="shared" si="34"/>
        <v>12.860691144708424</v>
      </c>
      <c r="G150" s="117">
        <v>12307</v>
      </c>
      <c r="H150" s="118">
        <f t="shared" si="35"/>
        <v>-4.1137514608492354E-2</v>
      </c>
      <c r="I150" s="117">
        <v>18958</v>
      </c>
      <c r="J150" s="118">
        <f t="shared" si="36"/>
        <v>0.5404241488583732</v>
      </c>
      <c r="K150" s="117">
        <v>17259</v>
      </c>
      <c r="L150" s="118">
        <f t="shared" si="37"/>
        <v>-8.9619158139044197E-2</v>
      </c>
      <c r="M150" s="117"/>
      <c r="N150" s="118"/>
    </row>
    <row r="151" spans="1:15" x14ac:dyDescent="0.25">
      <c r="B151" s="116" t="s">
        <v>91</v>
      </c>
      <c r="C151" s="117">
        <v>4663</v>
      </c>
      <c r="D151" s="118">
        <v>-0.5609227871939737</v>
      </c>
      <c r="E151" s="117">
        <v>15581</v>
      </c>
      <c r="F151" s="118">
        <f t="shared" si="34"/>
        <v>2.3414111087282867</v>
      </c>
      <c r="G151" s="117">
        <v>19260</v>
      </c>
      <c r="H151" s="118">
        <f t="shared" si="35"/>
        <v>0.23612091650086642</v>
      </c>
      <c r="I151" s="117">
        <v>19377</v>
      </c>
      <c r="J151" s="118">
        <f t="shared" si="36"/>
        <v>6.0747663551401487E-3</v>
      </c>
      <c r="K151" s="117">
        <v>20409</v>
      </c>
      <c r="L151" s="118">
        <f t="shared" si="37"/>
        <v>5.3259018423904569E-2</v>
      </c>
      <c r="M151" s="117"/>
      <c r="N151" s="118"/>
    </row>
    <row r="152" spans="1:15" x14ac:dyDescent="0.25">
      <c r="B152" s="116" t="s">
        <v>93</v>
      </c>
      <c r="C152" s="117">
        <v>3478</v>
      </c>
      <c r="D152" s="118">
        <v>-0.6711111111111111</v>
      </c>
      <c r="E152" s="117">
        <v>12912</v>
      </c>
      <c r="F152" s="118">
        <f t="shared" si="34"/>
        <v>2.7124784358826912</v>
      </c>
      <c r="G152" s="117">
        <v>13422</v>
      </c>
      <c r="H152" s="118">
        <f t="shared" si="35"/>
        <v>3.9498141263940578E-2</v>
      </c>
      <c r="I152" s="117">
        <v>16292</v>
      </c>
      <c r="J152" s="118">
        <f t="shared" si="36"/>
        <v>0.2138280435106541</v>
      </c>
      <c r="K152" s="117">
        <v>15069</v>
      </c>
      <c r="L152" s="118">
        <f t="shared" si="37"/>
        <v>-7.506751780014731E-2</v>
      </c>
      <c r="M152" s="117"/>
      <c r="N152" s="118"/>
    </row>
    <row r="153" spans="1:15" ht="15.75" x14ac:dyDescent="0.25">
      <c r="B153" s="119" t="s">
        <v>30</v>
      </c>
      <c r="C153" s="120">
        <v>45672</v>
      </c>
      <c r="D153" s="121">
        <v>-0.59856202371430323</v>
      </c>
      <c r="E153" s="120">
        <v>69325</v>
      </c>
      <c r="F153" s="121">
        <f t="shared" si="34"/>
        <v>0.51788842179015582</v>
      </c>
      <c r="G153" s="120">
        <v>132461</v>
      </c>
      <c r="H153" s="121">
        <f t="shared" si="35"/>
        <v>0.91072484673638665</v>
      </c>
      <c r="I153" s="120">
        <v>181229</v>
      </c>
      <c r="J153" s="121">
        <f t="shared" si="36"/>
        <v>0.36816874400767019</v>
      </c>
      <c r="K153" s="120">
        <v>190327</v>
      </c>
      <c r="L153" s="121">
        <f t="shared" si="37"/>
        <v>5.0201678539306682E-2</v>
      </c>
      <c r="M153" s="120">
        <v>49587</v>
      </c>
      <c r="N153" s="121">
        <v>-0.18960924349147723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2"/>
      <c r="K156" s="122"/>
      <c r="N156" s="79"/>
    </row>
    <row r="158" spans="1:15" ht="48.75" customHeight="1" thickBot="1" x14ac:dyDescent="0.3">
      <c r="B158" s="272" t="s">
        <v>279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f>$C$7</f>
        <v>2020</v>
      </c>
      <c r="D161" s="297"/>
      <c r="E161" s="298">
        <f>$E$7</f>
        <v>2021</v>
      </c>
      <c r="F161" s="297"/>
      <c r="G161" s="298">
        <f>$G$7</f>
        <v>2022</v>
      </c>
      <c r="H161" s="297"/>
      <c r="I161" s="298">
        <f>$I$7</f>
        <v>2023</v>
      </c>
      <c r="J161" s="297"/>
      <c r="K161" s="298">
        <f>$K$7</f>
        <v>2024</v>
      </c>
      <c r="L161" s="297"/>
      <c r="M161" s="298">
        <f>$M$7</f>
        <v>2025</v>
      </c>
      <c r="N161" s="299"/>
    </row>
    <row r="162" spans="2:14" ht="16.5" thickTop="1" thickBot="1" x14ac:dyDescent="0.3">
      <c r="B162" s="85"/>
      <c r="C162" s="113" t="s">
        <v>69</v>
      </c>
      <c r="D162" s="114" t="str">
        <f>CONCATENATE("var. ",RIGHT(C161,2),"/",RIGHT(C161-1,2))</f>
        <v>var. 20/19</v>
      </c>
      <c r="E162" s="115" t="s">
        <v>69</v>
      </c>
      <c r="F162" s="114" t="str">
        <f>CONCATENATE("var. ",RIGHT(E161,2),"/",RIGHT(E161-1,2))</f>
        <v>var. 21/20</v>
      </c>
      <c r="G162" s="115" t="s">
        <v>69</v>
      </c>
      <c r="H162" s="114" t="str">
        <f>CONCATENATE("var. ",RIGHT(G161,2),"/",RIGHT(G161-1,2))</f>
        <v>var. 22/21</v>
      </c>
      <c r="I162" s="115" t="s">
        <v>69</v>
      </c>
      <c r="J162" s="114" t="s">
        <v>247</v>
      </c>
      <c r="K162" s="115" t="s">
        <v>69</v>
      </c>
      <c r="L162" s="114" t="s">
        <v>247</v>
      </c>
      <c r="M162" s="115" t="s">
        <v>69</v>
      </c>
      <c r="N162" s="114" t="s">
        <v>273</v>
      </c>
    </row>
    <row r="163" spans="2:14" x14ac:dyDescent="0.25">
      <c r="B163" s="116" t="s">
        <v>71</v>
      </c>
      <c r="C163" s="117">
        <v>7789</v>
      </c>
      <c r="D163" s="118">
        <v>-0.20939910678034912</v>
      </c>
      <c r="E163" s="117">
        <v>6021</v>
      </c>
      <c r="F163" s="118">
        <f t="shared" ref="F163:F175" si="39">IFERROR(E163/C163-1,"-")</f>
        <v>-0.22698677622287844</v>
      </c>
      <c r="G163" s="117">
        <v>8832</v>
      </c>
      <c r="H163" s="118">
        <f t="shared" ref="H163:H175" si="40">IFERROR(G163/E163-1,"-")</f>
        <v>0.46686596910812161</v>
      </c>
      <c r="I163" s="117">
        <v>11164</v>
      </c>
      <c r="J163" s="118">
        <f t="shared" ref="J163:J175" si="41">IFERROR(I163/G163-1,"-")</f>
        <v>0.26403985507246386</v>
      </c>
      <c r="K163" s="117">
        <v>11995</v>
      </c>
      <c r="L163" s="118">
        <f t="shared" ref="L163:L175" si="42">IFERROR(K163/I163-1,"-")</f>
        <v>7.4435686134002088E-2</v>
      </c>
      <c r="M163" s="117">
        <v>11295</v>
      </c>
      <c r="N163" s="118">
        <f t="shared" ref="N163:N165" si="43">IFERROR(M163/K163-1,"-")</f>
        <v>-5.8357649020425173E-2</v>
      </c>
    </row>
    <row r="164" spans="2:14" x14ac:dyDescent="0.25">
      <c r="B164" s="116" t="s">
        <v>73</v>
      </c>
      <c r="C164" s="117">
        <v>9927</v>
      </c>
      <c r="D164" s="118">
        <v>-7.5870415192701546E-2</v>
      </c>
      <c r="E164" s="117">
        <v>4300</v>
      </c>
      <c r="F164" s="118">
        <f t="shared" si="39"/>
        <v>-0.56683791679258588</v>
      </c>
      <c r="G164" s="117">
        <v>17087</v>
      </c>
      <c r="H164" s="118">
        <f t="shared" si="40"/>
        <v>2.9737209302325582</v>
      </c>
      <c r="I164" s="117">
        <v>13725</v>
      </c>
      <c r="J164" s="118">
        <f t="shared" si="41"/>
        <v>-0.19675776906420084</v>
      </c>
      <c r="K164" s="117">
        <v>12570</v>
      </c>
      <c r="L164" s="118">
        <f t="shared" si="42"/>
        <v>-8.4153005464480901E-2</v>
      </c>
      <c r="M164" s="117">
        <v>14802</v>
      </c>
      <c r="N164" s="118">
        <f t="shared" si="43"/>
        <v>0.17756563245823398</v>
      </c>
    </row>
    <row r="165" spans="2:14" x14ac:dyDescent="0.25">
      <c r="B165" s="116" t="s">
        <v>75</v>
      </c>
      <c r="C165" s="117">
        <v>5151</v>
      </c>
      <c r="D165" s="118">
        <v>-0.46836618846114153</v>
      </c>
      <c r="E165" s="117">
        <v>4791</v>
      </c>
      <c r="F165" s="118">
        <f t="shared" si="39"/>
        <v>-6.9889341875363997E-2</v>
      </c>
      <c r="G165" s="117">
        <v>13393</v>
      </c>
      <c r="H165" s="118">
        <f t="shared" si="40"/>
        <v>1.7954498017115426</v>
      </c>
      <c r="I165" s="117">
        <v>12285</v>
      </c>
      <c r="J165" s="118">
        <f t="shared" si="41"/>
        <v>-8.2729784215635038E-2</v>
      </c>
      <c r="K165" s="117">
        <v>17270</v>
      </c>
      <c r="L165" s="118">
        <f t="shared" si="42"/>
        <v>0.40577940577940574</v>
      </c>
      <c r="M165" s="117">
        <v>13070</v>
      </c>
      <c r="N165" s="118">
        <f t="shared" si="43"/>
        <v>-0.24319629415170818</v>
      </c>
    </row>
    <row r="166" spans="2:14" x14ac:dyDescent="0.25">
      <c r="B166" s="116" t="s">
        <v>77</v>
      </c>
      <c r="C166" s="117">
        <v>0</v>
      </c>
      <c r="D166" s="118">
        <v>-1</v>
      </c>
      <c r="E166" s="117">
        <v>1921</v>
      </c>
      <c r="F166" s="118" t="str">
        <f t="shared" si="39"/>
        <v>-</v>
      </c>
      <c r="G166" s="117">
        <v>16101</v>
      </c>
      <c r="H166" s="118">
        <f t="shared" si="40"/>
        <v>7.3815720978656945</v>
      </c>
      <c r="I166" s="117">
        <v>17559</v>
      </c>
      <c r="J166" s="118">
        <f t="shared" si="41"/>
        <v>9.0553381777529252E-2</v>
      </c>
      <c r="K166" s="117">
        <v>18946</v>
      </c>
      <c r="L166" s="118">
        <f t="shared" si="42"/>
        <v>7.8990830912922139E-2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3880</v>
      </c>
      <c r="F167" s="118" t="str">
        <f t="shared" si="39"/>
        <v>-</v>
      </c>
      <c r="G167" s="117">
        <v>15637</v>
      </c>
      <c r="H167" s="118">
        <f t="shared" si="40"/>
        <v>3.0301546391752581</v>
      </c>
      <c r="I167" s="117">
        <v>15901</v>
      </c>
      <c r="J167" s="118">
        <f t="shared" si="41"/>
        <v>1.6883033830018546E-2</v>
      </c>
      <c r="K167" s="117">
        <v>17473</v>
      </c>
      <c r="L167" s="118">
        <f t="shared" si="42"/>
        <v>9.8861706810892347E-2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2242</v>
      </c>
      <c r="F168" s="118" t="str">
        <f t="shared" si="39"/>
        <v>-</v>
      </c>
      <c r="G168" s="117">
        <v>13362</v>
      </c>
      <c r="H168" s="118">
        <f t="shared" si="40"/>
        <v>4.9598572702943802</v>
      </c>
      <c r="I168" s="117">
        <v>11816</v>
      </c>
      <c r="J168" s="118">
        <f t="shared" si="41"/>
        <v>-0.1157012423289927</v>
      </c>
      <c r="K168" s="117">
        <v>11749</v>
      </c>
      <c r="L168" s="118">
        <f t="shared" si="42"/>
        <v>-5.6702775897088387E-3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7315</v>
      </c>
      <c r="F169" s="118" t="str">
        <f t="shared" si="39"/>
        <v>-</v>
      </c>
      <c r="G169" s="117">
        <v>15174</v>
      </c>
      <c r="H169" s="118">
        <f t="shared" si="40"/>
        <v>1.0743677375256322</v>
      </c>
      <c r="I169" s="117">
        <v>13315</v>
      </c>
      <c r="J169" s="118">
        <f t="shared" si="41"/>
        <v>-0.12251219190720974</v>
      </c>
      <c r="K169" s="117">
        <v>14161</v>
      </c>
      <c r="L169" s="118">
        <f t="shared" si="42"/>
        <v>6.353736387532849E-2</v>
      </c>
      <c r="M169" s="117"/>
      <c r="N169" s="118"/>
    </row>
    <row r="170" spans="2:14" x14ac:dyDescent="0.25">
      <c r="B170" s="116" t="s">
        <v>85</v>
      </c>
      <c r="C170" s="117">
        <v>6745</v>
      </c>
      <c r="D170" s="118">
        <v>-0.59416365824308071</v>
      </c>
      <c r="E170" s="117">
        <v>12347</v>
      </c>
      <c r="F170" s="118">
        <f t="shared" si="39"/>
        <v>0.83054114158636017</v>
      </c>
      <c r="G170" s="117">
        <v>18095</v>
      </c>
      <c r="H170" s="118">
        <f t="shared" si="40"/>
        <v>0.46553818741394681</v>
      </c>
      <c r="I170" s="117">
        <v>16431</v>
      </c>
      <c r="J170" s="118">
        <f t="shared" si="41"/>
        <v>-9.1959104725062191E-2</v>
      </c>
      <c r="K170" s="117">
        <v>16901</v>
      </c>
      <c r="L170" s="118">
        <f t="shared" si="42"/>
        <v>2.8604467165723291E-2</v>
      </c>
      <c r="M170" s="117"/>
      <c r="N170" s="118"/>
    </row>
    <row r="171" spans="2:14" x14ac:dyDescent="0.25">
      <c r="B171" s="116" t="s">
        <v>87</v>
      </c>
      <c r="C171" s="117">
        <v>2045</v>
      </c>
      <c r="D171" s="118">
        <v>-0.80853852635521017</v>
      </c>
      <c r="E171" s="117">
        <v>8592</v>
      </c>
      <c r="F171" s="118">
        <f t="shared" si="39"/>
        <v>3.2014669926650363</v>
      </c>
      <c r="G171" s="117">
        <v>11521</v>
      </c>
      <c r="H171" s="118">
        <f t="shared" si="40"/>
        <v>0.34089851024208562</v>
      </c>
      <c r="I171" s="117">
        <v>13438</v>
      </c>
      <c r="J171" s="118">
        <f t="shared" si="41"/>
        <v>0.16639180626681704</v>
      </c>
      <c r="K171" s="117">
        <v>10957</v>
      </c>
      <c r="L171" s="118">
        <f t="shared" si="42"/>
        <v>-0.18462568834648008</v>
      </c>
      <c r="M171" s="117"/>
      <c r="N171" s="118"/>
    </row>
    <row r="172" spans="2:14" x14ac:dyDescent="0.25">
      <c r="B172" s="116" t="s">
        <v>89</v>
      </c>
      <c r="C172" s="117">
        <v>5235</v>
      </c>
      <c r="D172" s="118">
        <v>-0.59702871218535902</v>
      </c>
      <c r="E172" s="117">
        <v>16798</v>
      </c>
      <c r="F172" s="118">
        <f t="shared" si="39"/>
        <v>2.2087870105062084</v>
      </c>
      <c r="G172" s="117">
        <v>17416</v>
      </c>
      <c r="H172" s="118">
        <f t="shared" si="40"/>
        <v>3.6790094058816614E-2</v>
      </c>
      <c r="I172" s="117">
        <v>15664</v>
      </c>
      <c r="J172" s="118">
        <f t="shared" si="41"/>
        <v>-0.10059715204409736</v>
      </c>
      <c r="K172" s="117">
        <v>17244</v>
      </c>
      <c r="L172" s="118">
        <f t="shared" si="42"/>
        <v>0.1008682328907049</v>
      </c>
      <c r="M172" s="117"/>
      <c r="N172" s="118"/>
    </row>
    <row r="173" spans="2:14" x14ac:dyDescent="0.25">
      <c r="B173" s="116" t="s">
        <v>91</v>
      </c>
      <c r="C173" s="117">
        <v>480</v>
      </c>
      <c r="D173" s="118">
        <v>-0.91957104557640745</v>
      </c>
      <c r="E173" s="117">
        <v>13867</v>
      </c>
      <c r="F173" s="118">
        <f t="shared" si="39"/>
        <v>27.889583333333334</v>
      </c>
      <c r="G173" s="117">
        <v>12685</v>
      </c>
      <c r="H173" s="118">
        <f t="shared" si="40"/>
        <v>-8.5238335616932281E-2</v>
      </c>
      <c r="I173" s="117">
        <v>10572</v>
      </c>
      <c r="J173" s="118">
        <f t="shared" si="41"/>
        <v>-0.16657469452108786</v>
      </c>
      <c r="K173" s="117">
        <v>7982</v>
      </c>
      <c r="L173" s="118">
        <f t="shared" si="42"/>
        <v>-0.24498675747256904</v>
      </c>
      <c r="M173" s="117"/>
      <c r="N173" s="118"/>
    </row>
    <row r="174" spans="2:14" x14ac:dyDescent="0.25">
      <c r="B174" s="116" t="s">
        <v>93</v>
      </c>
      <c r="C174" s="117">
        <v>3888</v>
      </c>
      <c r="D174" s="118">
        <v>-0.44433328569386876</v>
      </c>
      <c r="E174" s="117">
        <v>11942</v>
      </c>
      <c r="F174" s="118">
        <f t="shared" si="39"/>
        <v>2.0715020576131686</v>
      </c>
      <c r="G174" s="117">
        <v>11919</v>
      </c>
      <c r="H174" s="118">
        <f t="shared" si="40"/>
        <v>-1.9259755484843932E-3</v>
      </c>
      <c r="I174" s="117">
        <v>10446</v>
      </c>
      <c r="J174" s="118">
        <f t="shared" si="41"/>
        <v>-0.12358419330480741</v>
      </c>
      <c r="K174" s="117">
        <v>9423</v>
      </c>
      <c r="L174" s="118">
        <f t="shared" si="42"/>
        <v>-9.7932222860425022E-2</v>
      </c>
      <c r="M174" s="117"/>
      <c r="N174" s="118"/>
    </row>
    <row r="175" spans="2:14" ht="15.75" x14ac:dyDescent="0.25">
      <c r="B175" s="119" t="s">
        <v>30</v>
      </c>
      <c r="C175" s="120">
        <v>42455</v>
      </c>
      <c r="D175" s="121">
        <v>-0.68012085411612244</v>
      </c>
      <c r="E175" s="120">
        <v>94016</v>
      </c>
      <c r="F175" s="121">
        <f t="shared" si="39"/>
        <v>1.2144859262748793</v>
      </c>
      <c r="G175" s="120">
        <v>171222</v>
      </c>
      <c r="H175" s="121">
        <f t="shared" si="40"/>
        <v>0.82120064669843429</v>
      </c>
      <c r="I175" s="120">
        <v>162316</v>
      </c>
      <c r="J175" s="121">
        <f t="shared" si="41"/>
        <v>-5.2014343951127806E-2</v>
      </c>
      <c r="K175" s="120">
        <v>166671</v>
      </c>
      <c r="L175" s="121">
        <f t="shared" si="42"/>
        <v>2.6830380245939978E-2</v>
      </c>
      <c r="M175" s="120">
        <v>39167</v>
      </c>
      <c r="N175" s="121">
        <v>-6.3774351619457437E-2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2"/>
      <c r="K178" s="122"/>
      <c r="N178" s="79"/>
    </row>
    <row r="180" spans="1:15" ht="48.75" customHeight="1" thickBot="1" x14ac:dyDescent="0.3">
      <c r="B180" s="272" t="s">
        <v>280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f>$C$7</f>
        <v>2020</v>
      </c>
      <c r="D183" s="297"/>
      <c r="E183" s="298">
        <f>$E$7</f>
        <v>2021</v>
      </c>
      <c r="F183" s="297"/>
      <c r="G183" s="298">
        <f>$G$7</f>
        <v>2022</v>
      </c>
      <c r="H183" s="297"/>
      <c r="I183" s="298">
        <f>$I$7</f>
        <v>2023</v>
      </c>
      <c r="J183" s="297"/>
      <c r="K183" s="298">
        <f>$K$7</f>
        <v>2024</v>
      </c>
      <c r="L183" s="297"/>
      <c r="M183" s="298">
        <f>$M$7</f>
        <v>2025</v>
      </c>
      <c r="N183" s="299"/>
    </row>
    <row r="184" spans="1:15" ht="16.5" thickTop="1" thickBot="1" x14ac:dyDescent="0.3">
      <c r="B184" s="85"/>
      <c r="C184" s="113" t="s">
        <v>69</v>
      </c>
      <c r="D184" s="114" t="str">
        <f>CONCATENATE("var. ",RIGHT(C183,2),"/",RIGHT(C183-1,2))</f>
        <v>var. 20/19</v>
      </c>
      <c r="E184" s="115" t="s">
        <v>69</v>
      </c>
      <c r="F184" s="114" t="str">
        <f>CONCATENATE("var. ",RIGHT(E183,2),"/",RIGHT(E183-1,2))</f>
        <v>var. 21/20</v>
      </c>
      <c r="G184" s="115" t="s">
        <v>69</v>
      </c>
      <c r="H184" s="114" t="str">
        <f>CONCATENATE("var. ",RIGHT(G183,2),"/",RIGHT(G183-1,2))</f>
        <v>var. 22/21</v>
      </c>
      <c r="I184" s="115" t="s">
        <v>69</v>
      </c>
      <c r="J184" s="114" t="s">
        <v>247</v>
      </c>
      <c r="K184" s="115" t="s">
        <v>69</v>
      </c>
      <c r="L184" s="114" t="s">
        <v>247</v>
      </c>
      <c r="M184" s="115" t="s">
        <v>69</v>
      </c>
      <c r="N184" s="114" t="s">
        <v>273</v>
      </c>
    </row>
    <row r="185" spans="1:15" x14ac:dyDescent="0.25">
      <c r="A185" s="122"/>
      <c r="B185" s="116" t="s">
        <v>71</v>
      </c>
      <c r="C185" s="117">
        <v>2917</v>
      </c>
      <c r="D185" s="118">
        <v>-0.1079510703363914</v>
      </c>
      <c r="E185" s="117">
        <v>1104</v>
      </c>
      <c r="F185" s="118">
        <f t="shared" ref="F185:F197" si="44">IFERROR(E185/C185-1,"-")</f>
        <v>-0.62152896811792946</v>
      </c>
      <c r="G185" s="117">
        <v>3577</v>
      </c>
      <c r="H185" s="118">
        <f t="shared" ref="H185:H197" si="45">IFERROR(G185/E185-1,"-")</f>
        <v>2.2400362318840581</v>
      </c>
      <c r="I185" s="117">
        <v>3157</v>
      </c>
      <c r="J185" s="118">
        <f t="shared" ref="J185:J197" si="46">IFERROR(I185/G185-1,"-")</f>
        <v>-0.11741682974559686</v>
      </c>
      <c r="K185" s="117">
        <v>3301</v>
      </c>
      <c r="L185" s="118">
        <f t="shared" ref="L185:L197" si="47">IFERROR(K185/I185-1,"-")</f>
        <v>4.5612923661704219E-2</v>
      </c>
      <c r="M185" s="117">
        <v>2559</v>
      </c>
      <c r="N185" s="118">
        <f t="shared" ref="N185:N187" si="48">IFERROR(M185/K185-1,"-")</f>
        <v>-0.22478036958497427</v>
      </c>
    </row>
    <row r="186" spans="1:15" x14ac:dyDescent="0.25">
      <c r="B186" s="116" t="s">
        <v>73</v>
      </c>
      <c r="C186" s="117">
        <v>2019</v>
      </c>
      <c r="D186" s="118">
        <v>-0.28480340063761955</v>
      </c>
      <c r="E186" s="117">
        <v>155</v>
      </c>
      <c r="F186" s="118">
        <f t="shared" si="44"/>
        <v>-0.92322932144626058</v>
      </c>
      <c r="G186" s="117">
        <v>2176</v>
      </c>
      <c r="H186" s="118">
        <f t="shared" si="45"/>
        <v>13.038709677419355</v>
      </c>
      <c r="I186" s="117">
        <v>3342</v>
      </c>
      <c r="J186" s="118">
        <f t="shared" si="46"/>
        <v>0.53584558823529416</v>
      </c>
      <c r="K186" s="117">
        <v>3536</v>
      </c>
      <c r="L186" s="118">
        <f t="shared" si="47"/>
        <v>5.8049072411729519E-2</v>
      </c>
      <c r="M186" s="117">
        <v>2201</v>
      </c>
      <c r="N186" s="118">
        <f t="shared" si="48"/>
        <v>-0.37754524886877827</v>
      </c>
    </row>
    <row r="187" spans="1:15" x14ac:dyDescent="0.25">
      <c r="B187" s="116" t="s">
        <v>75</v>
      </c>
      <c r="C187" s="117">
        <v>1630</v>
      </c>
      <c r="D187" s="118">
        <v>-0.5214327657075748</v>
      </c>
      <c r="E187" s="117">
        <v>105</v>
      </c>
      <c r="F187" s="118">
        <f t="shared" si="44"/>
        <v>-0.93558282208588961</v>
      </c>
      <c r="G187" s="117">
        <v>2516</v>
      </c>
      <c r="H187" s="118">
        <f t="shared" si="45"/>
        <v>22.961904761904762</v>
      </c>
      <c r="I187" s="117">
        <v>2951</v>
      </c>
      <c r="J187" s="118">
        <f t="shared" si="46"/>
        <v>0.17289348171701113</v>
      </c>
      <c r="K187" s="117">
        <v>4561</v>
      </c>
      <c r="L187" s="118">
        <f t="shared" si="47"/>
        <v>0.54557777024737386</v>
      </c>
      <c r="M187" s="117">
        <v>2940</v>
      </c>
      <c r="N187" s="118">
        <f t="shared" si="48"/>
        <v>-0.35540451655338745</v>
      </c>
    </row>
    <row r="188" spans="1:15" x14ac:dyDescent="0.25">
      <c r="B188" s="116" t="s">
        <v>77</v>
      </c>
      <c r="C188" s="117">
        <v>0</v>
      </c>
      <c r="D188" s="118">
        <v>-1</v>
      </c>
      <c r="E188" s="117">
        <v>172</v>
      </c>
      <c r="F188" s="118" t="str">
        <f t="shared" si="44"/>
        <v>-</v>
      </c>
      <c r="G188" s="117">
        <v>3467</v>
      </c>
      <c r="H188" s="118">
        <f t="shared" si="45"/>
        <v>19.156976744186046</v>
      </c>
      <c r="I188" s="117">
        <v>2782</v>
      </c>
      <c r="J188" s="118">
        <f t="shared" si="46"/>
        <v>-0.19757715604268822</v>
      </c>
      <c r="K188" s="117">
        <v>3507</v>
      </c>
      <c r="L188" s="118">
        <f t="shared" si="47"/>
        <v>0.26060388209920915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579</v>
      </c>
      <c r="F189" s="118" t="str">
        <f t="shared" si="44"/>
        <v>-</v>
      </c>
      <c r="G189" s="117">
        <v>1313</v>
      </c>
      <c r="H189" s="118">
        <f t="shared" si="45"/>
        <v>1.2677029360967187</v>
      </c>
      <c r="I189" s="117">
        <v>3918</v>
      </c>
      <c r="J189" s="118">
        <f t="shared" si="46"/>
        <v>1.9840060929169838</v>
      </c>
      <c r="K189" s="117">
        <v>4860</v>
      </c>
      <c r="L189" s="118">
        <f t="shared" si="47"/>
        <v>0.24042879019908114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585</v>
      </c>
      <c r="F190" s="118" t="str">
        <f t="shared" si="44"/>
        <v>-</v>
      </c>
      <c r="G190" s="117">
        <v>1664</v>
      </c>
      <c r="H190" s="118">
        <f t="shared" si="45"/>
        <v>1.8444444444444446</v>
      </c>
      <c r="I190" s="117">
        <v>2826</v>
      </c>
      <c r="J190" s="118">
        <f t="shared" si="46"/>
        <v>0.69831730769230771</v>
      </c>
      <c r="K190" s="117">
        <v>4328</v>
      </c>
      <c r="L190" s="118">
        <f t="shared" si="47"/>
        <v>0.53149327671620661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1857</v>
      </c>
      <c r="F191" s="118" t="str">
        <f t="shared" si="44"/>
        <v>-</v>
      </c>
      <c r="G191" s="117">
        <v>4163</v>
      </c>
      <c r="H191" s="118">
        <f t="shared" si="45"/>
        <v>1.241787829833064</v>
      </c>
      <c r="I191" s="117">
        <v>4579</v>
      </c>
      <c r="J191" s="118">
        <f t="shared" si="46"/>
        <v>9.9927936584194077E-2</v>
      </c>
      <c r="K191" s="117">
        <v>4658</v>
      </c>
      <c r="L191" s="118">
        <f t="shared" si="47"/>
        <v>1.7252675256606231E-2</v>
      </c>
      <c r="M191" s="117"/>
      <c r="N191" s="118"/>
    </row>
    <row r="192" spans="1:15" x14ac:dyDescent="0.25">
      <c r="B192" s="116" t="s">
        <v>85</v>
      </c>
      <c r="C192" s="117">
        <v>2699</v>
      </c>
      <c r="D192" s="118">
        <v>-0.297501301405518</v>
      </c>
      <c r="E192" s="117">
        <v>2890</v>
      </c>
      <c r="F192" s="118">
        <f t="shared" si="44"/>
        <v>7.076695072248973E-2</v>
      </c>
      <c r="G192" s="117">
        <v>2347</v>
      </c>
      <c r="H192" s="118">
        <f t="shared" si="45"/>
        <v>-0.18788927335640138</v>
      </c>
      <c r="I192" s="117">
        <v>3754</v>
      </c>
      <c r="J192" s="118">
        <f t="shared" si="46"/>
        <v>0.59948870899020035</v>
      </c>
      <c r="K192" s="117">
        <v>3150</v>
      </c>
      <c r="L192" s="118">
        <f t="shared" si="47"/>
        <v>-0.16089504528502929</v>
      </c>
      <c r="M192" s="117"/>
      <c r="N192" s="118"/>
    </row>
    <row r="193" spans="2:15" x14ac:dyDescent="0.25">
      <c r="B193" s="116" t="s">
        <v>87</v>
      </c>
      <c r="C193" s="117">
        <v>1017</v>
      </c>
      <c r="D193" s="118">
        <v>-0.7048752176436448</v>
      </c>
      <c r="E193" s="117">
        <v>3158</v>
      </c>
      <c r="F193" s="118">
        <f t="shared" si="44"/>
        <v>2.105211406096362</v>
      </c>
      <c r="G193" s="117">
        <v>2357</v>
      </c>
      <c r="H193" s="118">
        <f t="shared" si="45"/>
        <v>-0.25364154528182392</v>
      </c>
      <c r="I193" s="117">
        <v>2600</v>
      </c>
      <c r="J193" s="118">
        <f t="shared" si="46"/>
        <v>0.10309715740347891</v>
      </c>
      <c r="K193" s="117">
        <v>1713</v>
      </c>
      <c r="L193" s="118">
        <f t="shared" si="47"/>
        <v>-0.34115384615384614</v>
      </c>
      <c r="M193" s="117"/>
      <c r="N193" s="118"/>
    </row>
    <row r="194" spans="2:15" x14ac:dyDescent="0.25">
      <c r="B194" s="116" t="s">
        <v>89</v>
      </c>
      <c r="C194" s="117">
        <v>641</v>
      </c>
      <c r="D194" s="118">
        <v>-0.73347193347193351</v>
      </c>
      <c r="E194" s="117">
        <v>2408</v>
      </c>
      <c r="F194" s="118">
        <f t="shared" si="44"/>
        <v>2.7566302652106085</v>
      </c>
      <c r="G194" s="117">
        <v>2416</v>
      </c>
      <c r="H194" s="118">
        <f t="shared" si="45"/>
        <v>3.3222591362125353E-3</v>
      </c>
      <c r="I194" s="117">
        <v>3994</v>
      </c>
      <c r="J194" s="118">
        <f t="shared" si="46"/>
        <v>0.6531456953642385</v>
      </c>
      <c r="K194" s="117">
        <v>2226</v>
      </c>
      <c r="L194" s="118">
        <f t="shared" si="47"/>
        <v>-0.44266399599399098</v>
      </c>
      <c r="M194" s="117"/>
      <c r="N194" s="118"/>
    </row>
    <row r="195" spans="2:15" x14ac:dyDescent="0.25">
      <c r="B195" s="116" t="s">
        <v>91</v>
      </c>
      <c r="C195" s="117">
        <v>395</v>
      </c>
      <c r="D195" s="118">
        <v>-0.85887817077527684</v>
      </c>
      <c r="E195" s="117">
        <v>4664</v>
      </c>
      <c r="F195" s="118">
        <f t="shared" si="44"/>
        <v>10.807594936708862</v>
      </c>
      <c r="G195" s="117">
        <v>3088</v>
      </c>
      <c r="H195" s="118">
        <f t="shared" si="45"/>
        <v>-0.33790737564322471</v>
      </c>
      <c r="I195" s="117">
        <v>3416</v>
      </c>
      <c r="J195" s="118">
        <f t="shared" si="46"/>
        <v>0.10621761658031081</v>
      </c>
      <c r="K195" s="117">
        <v>2752</v>
      </c>
      <c r="L195" s="118">
        <f t="shared" si="47"/>
        <v>-0.19437939110070257</v>
      </c>
      <c r="M195" s="117"/>
      <c r="N195" s="118"/>
    </row>
    <row r="196" spans="2:15" x14ac:dyDescent="0.25">
      <c r="B196" s="116" t="s">
        <v>93</v>
      </c>
      <c r="C196" s="117">
        <v>659</v>
      </c>
      <c r="D196" s="118">
        <v>-0.82552290177389465</v>
      </c>
      <c r="E196" s="117">
        <v>3131</v>
      </c>
      <c r="F196" s="118">
        <f t="shared" si="44"/>
        <v>3.7511380880121399</v>
      </c>
      <c r="G196" s="117">
        <v>3054</v>
      </c>
      <c r="H196" s="118">
        <f t="shared" si="45"/>
        <v>-2.459278185883107E-2</v>
      </c>
      <c r="I196" s="117">
        <v>3610</v>
      </c>
      <c r="J196" s="118">
        <f t="shared" si="46"/>
        <v>0.18205631958087753</v>
      </c>
      <c r="K196" s="117">
        <v>3325</v>
      </c>
      <c r="L196" s="118">
        <f t="shared" si="47"/>
        <v>-7.8947368421052655E-2</v>
      </c>
      <c r="M196" s="117"/>
      <c r="N196" s="118"/>
    </row>
    <row r="197" spans="2:15" ht="15.75" x14ac:dyDescent="0.25">
      <c r="B197" s="119" t="s">
        <v>30</v>
      </c>
      <c r="C197" s="120">
        <v>12571</v>
      </c>
      <c r="D197" s="121">
        <v>-0.67927031509121061</v>
      </c>
      <c r="E197" s="120">
        <v>20808</v>
      </c>
      <c r="F197" s="121">
        <f t="shared" si="44"/>
        <v>0.65523824675841214</v>
      </c>
      <c r="G197" s="120">
        <v>32138</v>
      </c>
      <c r="H197" s="121">
        <f t="shared" si="45"/>
        <v>0.5445021145713187</v>
      </c>
      <c r="I197" s="120">
        <v>40929</v>
      </c>
      <c r="J197" s="121">
        <f t="shared" si="46"/>
        <v>0.27353911257701169</v>
      </c>
      <c r="K197" s="120">
        <v>41917</v>
      </c>
      <c r="L197" s="121">
        <f t="shared" si="47"/>
        <v>2.4139363287644544E-2</v>
      </c>
      <c r="M197" s="120">
        <v>7700</v>
      </c>
      <c r="N197" s="121">
        <v>-0.32444288471661697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2"/>
      <c r="K200" s="122"/>
      <c r="N200" s="79"/>
    </row>
    <row r="202" spans="2:15" ht="48.75" customHeight="1" thickBot="1" x14ac:dyDescent="0.3">
      <c r="B202" s="272" t="s">
        <v>281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f>$C$7</f>
        <v>2020</v>
      </c>
      <c r="D205" s="297"/>
      <c r="E205" s="298">
        <f>$E$7</f>
        <v>2021</v>
      </c>
      <c r="F205" s="297"/>
      <c r="G205" s="298">
        <f>$G$7</f>
        <v>2022</v>
      </c>
      <c r="H205" s="297"/>
      <c r="I205" s="298">
        <f>$I$7</f>
        <v>2023</v>
      </c>
      <c r="J205" s="297"/>
      <c r="K205" s="298">
        <f>$K$7</f>
        <v>2024</v>
      </c>
      <c r="L205" s="297"/>
      <c r="M205" s="298">
        <f>$M$7</f>
        <v>2025</v>
      </c>
      <c r="N205" s="299"/>
    </row>
    <row r="206" spans="2:15" ht="16.5" thickTop="1" thickBot="1" x14ac:dyDescent="0.3">
      <c r="B206" s="85"/>
      <c r="C206" s="113" t="s">
        <v>69</v>
      </c>
      <c r="D206" s="114" t="str">
        <f>CONCATENATE("var. ",RIGHT(C205,2),"/",RIGHT(C205-1,2))</f>
        <v>var. 20/19</v>
      </c>
      <c r="E206" s="115" t="s">
        <v>69</v>
      </c>
      <c r="F206" s="114" t="str">
        <f>CONCATENATE("var. ",RIGHT(E205,2),"/",RIGHT(E205-1,2))</f>
        <v>var. 21/20</v>
      </c>
      <c r="G206" s="115" t="s">
        <v>69</v>
      </c>
      <c r="H206" s="114" t="str">
        <f>CONCATENATE("var. ",RIGHT(G205,2),"/",RIGHT(G205-1,2))</f>
        <v>var. 22/21</v>
      </c>
      <c r="I206" s="115" t="s">
        <v>69</v>
      </c>
      <c r="J206" s="114" t="s">
        <v>247</v>
      </c>
      <c r="K206" s="115" t="s">
        <v>69</v>
      </c>
      <c r="L206" s="114" t="s">
        <v>247</v>
      </c>
      <c r="M206" s="115" t="s">
        <v>69</v>
      </c>
      <c r="N206" s="114" t="s">
        <v>273</v>
      </c>
    </row>
    <row r="207" spans="2:15" x14ac:dyDescent="0.25">
      <c r="B207" s="116" t="s">
        <v>71</v>
      </c>
      <c r="C207" s="117">
        <v>2259</v>
      </c>
      <c r="D207" s="118">
        <v>-9.0945674044265568E-2</v>
      </c>
      <c r="E207" s="117">
        <v>192</v>
      </c>
      <c r="F207" s="118">
        <f t="shared" ref="F207:F219" si="49">IFERROR(E207/C207-1,"-")</f>
        <v>-0.91500664010624166</v>
      </c>
      <c r="G207" s="117">
        <v>5030</v>
      </c>
      <c r="H207" s="118">
        <f t="shared" ref="H207:H219" si="50">IFERROR(G207/E207-1,"-")</f>
        <v>25.197916666666668</v>
      </c>
      <c r="I207" s="117">
        <v>5017</v>
      </c>
      <c r="J207" s="118">
        <f t="shared" ref="J207:J219" si="51">IFERROR(I207/G207-1,"-")</f>
        <v>-2.5844930417494583E-3</v>
      </c>
      <c r="K207" s="117">
        <v>5560</v>
      </c>
      <c r="L207" s="118">
        <f t="shared" ref="L207:L219" si="52">IFERROR(K207/I207-1,"-")</f>
        <v>0.10823201116204895</v>
      </c>
      <c r="M207" s="117">
        <v>4517</v>
      </c>
      <c r="N207" s="118">
        <f t="shared" ref="N207:N209" si="53">IFERROR(M207/K207-1,"-")</f>
        <v>-0.18758992805755392</v>
      </c>
    </row>
    <row r="208" spans="2:15" x14ac:dyDescent="0.25">
      <c r="B208" s="116" t="s">
        <v>73</v>
      </c>
      <c r="C208" s="117">
        <v>1854</v>
      </c>
      <c r="D208" s="118">
        <v>-0.32311062431544357</v>
      </c>
      <c r="E208" s="117">
        <v>123</v>
      </c>
      <c r="F208" s="118">
        <f t="shared" si="49"/>
        <v>-0.93365695792880254</v>
      </c>
      <c r="G208" s="117">
        <v>4398</v>
      </c>
      <c r="H208" s="118">
        <f t="shared" si="50"/>
        <v>34.756097560975611</v>
      </c>
      <c r="I208" s="117">
        <v>4633</v>
      </c>
      <c r="J208" s="118">
        <f t="shared" si="51"/>
        <v>5.3433378808549259E-2</v>
      </c>
      <c r="K208" s="117">
        <v>6436</v>
      </c>
      <c r="L208" s="118">
        <f t="shared" si="52"/>
        <v>0.38916468810705807</v>
      </c>
      <c r="M208" s="117">
        <v>4373</v>
      </c>
      <c r="N208" s="118">
        <f t="shared" si="53"/>
        <v>-0.32054070851460537</v>
      </c>
    </row>
    <row r="209" spans="2:15" x14ac:dyDescent="0.25">
      <c r="B209" s="116" t="s">
        <v>75</v>
      </c>
      <c r="C209" s="117">
        <v>1287</v>
      </c>
      <c r="D209" s="118">
        <v>-0.52421441774491684</v>
      </c>
      <c r="E209" s="117">
        <v>99</v>
      </c>
      <c r="F209" s="118">
        <f t="shared" si="49"/>
        <v>-0.92307692307692313</v>
      </c>
      <c r="G209" s="117">
        <v>3695</v>
      </c>
      <c r="H209" s="118">
        <f t="shared" si="50"/>
        <v>36.323232323232325</v>
      </c>
      <c r="I209" s="117">
        <v>4750</v>
      </c>
      <c r="J209" s="118">
        <f t="shared" si="51"/>
        <v>0.28552097428958056</v>
      </c>
      <c r="K209" s="117">
        <v>4950</v>
      </c>
      <c r="L209" s="118">
        <f t="shared" si="52"/>
        <v>4.2105263157894646E-2</v>
      </c>
      <c r="M209" s="117">
        <v>4108</v>
      </c>
      <c r="N209" s="118">
        <f t="shared" si="53"/>
        <v>-0.17010101010101009</v>
      </c>
    </row>
    <row r="210" spans="2:15" x14ac:dyDescent="0.25">
      <c r="B210" s="116" t="s">
        <v>77</v>
      </c>
      <c r="C210" s="117">
        <v>0</v>
      </c>
      <c r="D210" s="118">
        <v>-1</v>
      </c>
      <c r="E210" s="117">
        <v>71</v>
      </c>
      <c r="F210" s="118" t="str">
        <f t="shared" si="49"/>
        <v>-</v>
      </c>
      <c r="G210" s="117">
        <v>5717</v>
      </c>
      <c r="H210" s="118">
        <f t="shared" si="50"/>
        <v>79.521126760563376</v>
      </c>
      <c r="I210" s="117">
        <v>7114</v>
      </c>
      <c r="J210" s="118">
        <f t="shared" si="51"/>
        <v>0.24435892950848337</v>
      </c>
      <c r="K210" s="117">
        <v>4758</v>
      </c>
      <c r="L210" s="118">
        <f t="shared" si="52"/>
        <v>-0.3311779589541749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171</v>
      </c>
      <c r="F211" s="118" t="str">
        <f t="shared" si="49"/>
        <v>-</v>
      </c>
      <c r="G211" s="117">
        <v>5879</v>
      </c>
      <c r="H211" s="118">
        <f t="shared" si="50"/>
        <v>33.380116959064324</v>
      </c>
      <c r="I211" s="117">
        <v>5786</v>
      </c>
      <c r="J211" s="118">
        <f t="shared" si="51"/>
        <v>-1.5819016839598521E-2</v>
      </c>
      <c r="K211" s="117">
        <v>5717</v>
      </c>
      <c r="L211" s="118">
        <f t="shared" si="52"/>
        <v>-1.1925337020394E-2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425</v>
      </c>
      <c r="F212" s="118" t="str">
        <f t="shared" si="49"/>
        <v>-</v>
      </c>
      <c r="G212" s="117">
        <v>4085</v>
      </c>
      <c r="H212" s="118">
        <f t="shared" si="50"/>
        <v>8.6117647058823525</v>
      </c>
      <c r="I212" s="117">
        <v>5430</v>
      </c>
      <c r="J212" s="118">
        <f t="shared" si="51"/>
        <v>0.32925336597307231</v>
      </c>
      <c r="K212" s="117">
        <v>5221</v>
      </c>
      <c r="L212" s="118">
        <f t="shared" si="52"/>
        <v>-3.8489871086556215E-2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768</v>
      </c>
      <c r="F213" s="118" t="str">
        <f t="shared" si="49"/>
        <v>-</v>
      </c>
      <c r="G213" s="117">
        <v>6948</v>
      </c>
      <c r="H213" s="118">
        <f t="shared" si="50"/>
        <v>8.046875</v>
      </c>
      <c r="I213" s="117">
        <v>8333</v>
      </c>
      <c r="J213" s="118">
        <f t="shared" si="51"/>
        <v>0.19933793897524477</v>
      </c>
      <c r="K213" s="117">
        <v>5284</v>
      </c>
      <c r="L213" s="118">
        <f t="shared" si="52"/>
        <v>-0.36589463578543147</v>
      </c>
      <c r="M213" s="117"/>
      <c r="N213" s="118"/>
    </row>
    <row r="214" spans="2:15" x14ac:dyDescent="0.25">
      <c r="B214" s="116" t="s">
        <v>85</v>
      </c>
      <c r="C214" s="117">
        <v>1357</v>
      </c>
      <c r="D214" s="118">
        <v>-0.6559330628803246</v>
      </c>
      <c r="E214" s="117">
        <v>1257</v>
      </c>
      <c r="F214" s="118">
        <f t="shared" si="49"/>
        <v>-7.3691967575534312E-2</v>
      </c>
      <c r="G214" s="117">
        <v>7259</v>
      </c>
      <c r="H214" s="118">
        <f t="shared" si="50"/>
        <v>4.7748607796340492</v>
      </c>
      <c r="I214" s="117">
        <v>11019</v>
      </c>
      <c r="J214" s="118">
        <f t="shared" si="51"/>
        <v>0.51797768287642931</v>
      </c>
      <c r="K214" s="117">
        <v>4873</v>
      </c>
      <c r="L214" s="118">
        <f t="shared" si="52"/>
        <v>-0.5577638624194573</v>
      </c>
      <c r="M214" s="117"/>
      <c r="N214" s="118"/>
    </row>
    <row r="215" spans="2:15" x14ac:dyDescent="0.25">
      <c r="B215" s="116" t="s">
        <v>87</v>
      </c>
      <c r="C215" s="117">
        <v>57</v>
      </c>
      <c r="D215" s="118">
        <v>-0.98171905067350862</v>
      </c>
      <c r="E215" s="117">
        <v>3326</v>
      </c>
      <c r="F215" s="118">
        <f t="shared" si="49"/>
        <v>57.350877192982459</v>
      </c>
      <c r="G215" s="117">
        <v>5770</v>
      </c>
      <c r="H215" s="118">
        <f t="shared" si="50"/>
        <v>0.73481659651232722</v>
      </c>
      <c r="I215" s="117">
        <v>7531</v>
      </c>
      <c r="J215" s="118">
        <f t="shared" si="51"/>
        <v>0.30519930675909879</v>
      </c>
      <c r="K215" s="117">
        <v>3763</v>
      </c>
      <c r="L215" s="118">
        <f t="shared" si="52"/>
        <v>-0.50033196122692869</v>
      </c>
      <c r="M215" s="117"/>
      <c r="N215" s="118"/>
    </row>
    <row r="216" spans="2:15" x14ac:dyDescent="0.25">
      <c r="B216" s="116" t="s">
        <v>89</v>
      </c>
      <c r="C216" s="117">
        <v>87</v>
      </c>
      <c r="D216" s="118">
        <v>-0.96919263456090654</v>
      </c>
      <c r="E216" s="117">
        <v>6408</v>
      </c>
      <c r="F216" s="118">
        <f t="shared" si="49"/>
        <v>72.65517241379311</v>
      </c>
      <c r="G216" s="117">
        <v>4458</v>
      </c>
      <c r="H216" s="118">
        <f t="shared" si="50"/>
        <v>-0.30430711610486894</v>
      </c>
      <c r="I216" s="117">
        <v>7404</v>
      </c>
      <c r="J216" s="118">
        <f t="shared" si="51"/>
        <v>0.66083445491251691</v>
      </c>
      <c r="K216" s="117">
        <v>5114</v>
      </c>
      <c r="L216" s="118">
        <f t="shared" si="52"/>
        <v>-0.3092922744462453</v>
      </c>
      <c r="M216" s="117"/>
      <c r="N216" s="118"/>
    </row>
    <row r="217" spans="2:15" x14ac:dyDescent="0.25">
      <c r="B217" s="116" t="s">
        <v>91</v>
      </c>
      <c r="C217" s="117">
        <v>659</v>
      </c>
      <c r="D217" s="118">
        <v>-0.72088098263447686</v>
      </c>
      <c r="E217" s="117">
        <v>5144</v>
      </c>
      <c r="F217" s="118">
        <f t="shared" si="49"/>
        <v>6.8057663125948409</v>
      </c>
      <c r="G217" s="117">
        <v>3763</v>
      </c>
      <c r="H217" s="118">
        <f t="shared" si="50"/>
        <v>-0.26846811819595651</v>
      </c>
      <c r="I217" s="117">
        <v>5727</v>
      </c>
      <c r="J217" s="118">
        <f t="shared" si="51"/>
        <v>0.52192399681105495</v>
      </c>
      <c r="K217" s="117">
        <v>3398</v>
      </c>
      <c r="L217" s="118">
        <f t="shared" si="52"/>
        <v>-0.40667015889645541</v>
      </c>
      <c r="M217" s="117"/>
      <c r="N217" s="118"/>
    </row>
    <row r="218" spans="2:15" x14ac:dyDescent="0.25">
      <c r="B218" s="116" t="s">
        <v>93</v>
      </c>
      <c r="C218" s="117">
        <v>515</v>
      </c>
      <c r="D218" s="118">
        <v>-0.84006211180124224</v>
      </c>
      <c r="E218" s="117">
        <v>4373</v>
      </c>
      <c r="F218" s="118">
        <f t="shared" si="49"/>
        <v>7.4912621359223301</v>
      </c>
      <c r="G218" s="117">
        <v>3879</v>
      </c>
      <c r="H218" s="118">
        <f t="shared" si="50"/>
        <v>-0.11296592728104271</v>
      </c>
      <c r="I218" s="117">
        <v>5808</v>
      </c>
      <c r="J218" s="118">
        <f t="shared" si="51"/>
        <v>0.49729311678267596</v>
      </c>
      <c r="K218" s="117">
        <v>3856</v>
      </c>
      <c r="L218" s="118">
        <f t="shared" si="52"/>
        <v>-0.33608815426997241</v>
      </c>
      <c r="M218" s="117"/>
      <c r="N218" s="118"/>
    </row>
    <row r="219" spans="2:15" ht="15.75" x14ac:dyDescent="0.25">
      <c r="B219" s="119" t="s">
        <v>30</v>
      </c>
      <c r="C219" s="120">
        <v>8958</v>
      </c>
      <c r="D219" s="121">
        <v>-0.76939710652319415</v>
      </c>
      <c r="E219" s="120">
        <v>22357</v>
      </c>
      <c r="F219" s="121">
        <f t="shared" si="49"/>
        <v>1.4957579816923419</v>
      </c>
      <c r="G219" s="120">
        <v>60881</v>
      </c>
      <c r="H219" s="121">
        <f t="shared" si="50"/>
        <v>1.7231292212729792</v>
      </c>
      <c r="I219" s="120">
        <v>78552</v>
      </c>
      <c r="J219" s="121">
        <f t="shared" si="51"/>
        <v>0.29025475928450595</v>
      </c>
      <c r="K219" s="120">
        <v>58930</v>
      </c>
      <c r="L219" s="121">
        <f t="shared" si="52"/>
        <v>-0.24979631327019047</v>
      </c>
      <c r="M219" s="120">
        <v>12998</v>
      </c>
      <c r="N219" s="121">
        <v>-0.2329753334120146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2"/>
      <c r="K222" s="122"/>
      <c r="N222" s="79"/>
    </row>
    <row r="224" spans="2:15" ht="48.75" customHeight="1" thickBot="1" x14ac:dyDescent="0.3">
      <c r="B224" s="272" t="s">
        <v>282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3" t="str">
        <f>C226</f>
        <v>Dinamarca</v>
      </c>
      <c r="C226" s="294" t="s">
        <v>128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f>$C$7</f>
        <v>2020</v>
      </c>
      <c r="D227" s="297"/>
      <c r="E227" s="298">
        <f>$E$7</f>
        <v>2021</v>
      </c>
      <c r="F227" s="297"/>
      <c r="G227" s="298">
        <f>$G$7</f>
        <v>2022</v>
      </c>
      <c r="H227" s="297"/>
      <c r="I227" s="298">
        <f>$I$7</f>
        <v>2023</v>
      </c>
      <c r="J227" s="297"/>
      <c r="K227" s="298">
        <f>$K$7</f>
        <v>2024</v>
      </c>
      <c r="L227" s="297"/>
      <c r="M227" s="298">
        <f>$M$7</f>
        <v>2025</v>
      </c>
      <c r="N227" s="299"/>
    </row>
    <row r="228" spans="2:15" ht="16.5" thickTop="1" thickBot="1" x14ac:dyDescent="0.3">
      <c r="B228" s="85"/>
      <c r="C228" s="113" t="s">
        <v>69</v>
      </c>
      <c r="D228" s="114" t="str">
        <f>CONCATENATE("var. ",RIGHT(C227,2),"/",RIGHT(C227-1,2))</f>
        <v>var. 20/19</v>
      </c>
      <c r="E228" s="115" t="s">
        <v>69</v>
      </c>
      <c r="F228" s="114" t="str">
        <f>CONCATENATE("var. ",RIGHT(E227,2),"/",RIGHT(E227-1,2))</f>
        <v>var. 21/20</v>
      </c>
      <c r="G228" s="115" t="s">
        <v>69</v>
      </c>
      <c r="H228" s="114" t="str">
        <f>CONCATENATE("var. ",RIGHT(G227,2),"/",RIGHT(G227-1,2))</f>
        <v>var. 22/21</v>
      </c>
      <c r="I228" s="115" t="s">
        <v>69</v>
      </c>
      <c r="J228" s="114" t="s">
        <v>247</v>
      </c>
      <c r="K228" s="115" t="s">
        <v>69</v>
      </c>
      <c r="L228" s="114" t="s">
        <v>247</v>
      </c>
      <c r="M228" s="115" t="s">
        <v>69</v>
      </c>
      <c r="N228" s="114" t="s">
        <v>273</v>
      </c>
    </row>
    <row r="229" spans="2:15" x14ac:dyDescent="0.25">
      <c r="B229" s="116" t="s">
        <v>71</v>
      </c>
      <c r="C229" s="117">
        <v>4664</v>
      </c>
      <c r="D229" s="118">
        <v>0.40355100812518807</v>
      </c>
      <c r="E229" s="117">
        <v>95</v>
      </c>
      <c r="F229" s="118">
        <f t="shared" ref="F229:F241" si="54">IFERROR(E229/C229-1,"-")</f>
        <v>-0.97963121783876506</v>
      </c>
      <c r="G229" s="117">
        <v>3368</v>
      </c>
      <c r="H229" s="118">
        <f t="shared" ref="H229:H241" si="55">IFERROR(G229/E229-1,"-")</f>
        <v>34.452631578947368</v>
      </c>
      <c r="I229" s="117">
        <v>6826</v>
      </c>
      <c r="J229" s="118">
        <f t="shared" ref="J229:J241" si="56">IFERROR(I229/G229-1,"-")</f>
        <v>1.0267220902612828</v>
      </c>
      <c r="K229" s="117">
        <v>5393</v>
      </c>
      <c r="L229" s="118">
        <f t="shared" ref="L229:L241" si="57">IFERROR(K229/I229-1,"-")</f>
        <v>-0.20993261060650459</v>
      </c>
      <c r="M229" s="117">
        <v>5194</v>
      </c>
      <c r="N229" s="118">
        <f t="shared" ref="N229:N231" si="58">IFERROR(M229/K229-1,"-")</f>
        <v>-3.6899684776562247E-2</v>
      </c>
    </row>
    <row r="230" spans="2:15" x14ac:dyDescent="0.25">
      <c r="B230" s="116" t="s">
        <v>73</v>
      </c>
      <c r="C230" s="117">
        <v>7381</v>
      </c>
      <c r="D230" s="118">
        <v>1.1106662853874751</v>
      </c>
      <c r="E230" s="117">
        <v>36</v>
      </c>
      <c r="F230" s="118">
        <f t="shared" si="54"/>
        <v>-0.99512261211217989</v>
      </c>
      <c r="G230" s="117">
        <v>3577</v>
      </c>
      <c r="H230" s="118">
        <f t="shared" si="55"/>
        <v>98.361111111111114</v>
      </c>
      <c r="I230" s="117">
        <v>5937</v>
      </c>
      <c r="J230" s="118">
        <f t="shared" si="56"/>
        <v>0.65977075761811577</v>
      </c>
      <c r="K230" s="117">
        <v>5083</v>
      </c>
      <c r="L230" s="118">
        <f t="shared" si="57"/>
        <v>-0.14384369210038739</v>
      </c>
      <c r="M230" s="117">
        <v>4547</v>
      </c>
      <c r="N230" s="118">
        <f t="shared" si="58"/>
        <v>-0.10544953767460163</v>
      </c>
    </row>
    <row r="231" spans="2:15" x14ac:dyDescent="0.25">
      <c r="B231" s="116" t="s">
        <v>75</v>
      </c>
      <c r="C231" s="117">
        <v>3235</v>
      </c>
      <c r="D231" s="118">
        <v>-0.10163843376839765</v>
      </c>
      <c r="E231" s="117">
        <v>3</v>
      </c>
      <c r="F231" s="118">
        <f t="shared" si="54"/>
        <v>-0.9990726429675425</v>
      </c>
      <c r="G231" s="117">
        <v>4011</v>
      </c>
      <c r="H231" s="118">
        <f t="shared" si="55"/>
        <v>1336</v>
      </c>
      <c r="I231" s="117">
        <v>3783</v>
      </c>
      <c r="J231" s="118">
        <f t="shared" si="56"/>
        <v>-5.6843679880329123E-2</v>
      </c>
      <c r="K231" s="117">
        <v>4024</v>
      </c>
      <c r="L231" s="118">
        <f t="shared" si="57"/>
        <v>6.3706053396775042E-2</v>
      </c>
      <c r="M231" s="117">
        <v>5135</v>
      </c>
      <c r="N231" s="118">
        <f t="shared" si="58"/>
        <v>0.27609343936381703</v>
      </c>
    </row>
    <row r="232" spans="2:15" x14ac:dyDescent="0.25">
      <c r="B232" s="116" t="s">
        <v>77</v>
      </c>
      <c r="C232" s="117">
        <v>0</v>
      </c>
      <c r="D232" s="118">
        <v>-1</v>
      </c>
      <c r="E232" s="117">
        <v>0</v>
      </c>
      <c r="F232" s="118" t="str">
        <f t="shared" si="54"/>
        <v>-</v>
      </c>
      <c r="G232" s="117">
        <v>2697</v>
      </c>
      <c r="H232" s="118" t="str">
        <f t="shared" si="55"/>
        <v>-</v>
      </c>
      <c r="I232" s="117">
        <v>1857</v>
      </c>
      <c r="J232" s="118">
        <f t="shared" si="56"/>
        <v>-0.31145717463848721</v>
      </c>
      <c r="K232" s="117">
        <v>1498</v>
      </c>
      <c r="L232" s="118">
        <f t="shared" si="57"/>
        <v>-0.19332256327409802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46</v>
      </c>
      <c r="F233" s="118" t="str">
        <f t="shared" si="54"/>
        <v>-</v>
      </c>
      <c r="G233" s="117">
        <v>98</v>
      </c>
      <c r="H233" s="118">
        <f t="shared" si="55"/>
        <v>1.1304347826086958</v>
      </c>
      <c r="I233" s="117">
        <v>46</v>
      </c>
      <c r="J233" s="118">
        <f t="shared" si="56"/>
        <v>-0.53061224489795911</v>
      </c>
      <c r="K233" s="117">
        <v>193</v>
      </c>
      <c r="L233" s="118">
        <f t="shared" si="57"/>
        <v>3.1956521739130439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20</v>
      </c>
      <c r="F234" s="118" t="str">
        <f t="shared" si="54"/>
        <v>-</v>
      </c>
      <c r="G234" s="117">
        <v>86</v>
      </c>
      <c r="H234" s="118">
        <f t="shared" si="55"/>
        <v>3.3</v>
      </c>
      <c r="I234" s="117">
        <v>6</v>
      </c>
      <c r="J234" s="118">
        <f t="shared" si="56"/>
        <v>-0.93023255813953487</v>
      </c>
      <c r="K234" s="117">
        <v>28</v>
      </c>
      <c r="L234" s="118">
        <f t="shared" si="57"/>
        <v>3.666666666666667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222</v>
      </c>
      <c r="F235" s="118" t="str">
        <f t="shared" si="54"/>
        <v>-</v>
      </c>
      <c r="G235" s="117">
        <v>683</v>
      </c>
      <c r="H235" s="118">
        <f t="shared" si="55"/>
        <v>2.0765765765765765</v>
      </c>
      <c r="I235" s="117">
        <v>35</v>
      </c>
      <c r="J235" s="118">
        <f t="shared" si="56"/>
        <v>-0.94875549048316254</v>
      </c>
      <c r="K235" s="117">
        <v>144</v>
      </c>
      <c r="L235" s="118">
        <f t="shared" si="57"/>
        <v>3.1142857142857139</v>
      </c>
      <c r="M235" s="117"/>
      <c r="N235" s="118"/>
    </row>
    <row r="236" spans="2:15" x14ac:dyDescent="0.25">
      <c r="B236" s="116" t="s">
        <v>85</v>
      </c>
      <c r="C236" s="117">
        <v>9</v>
      </c>
      <c r="D236" s="118">
        <v>-0.97280966767371602</v>
      </c>
      <c r="E236" s="117">
        <v>10</v>
      </c>
      <c r="F236" s="118">
        <f t="shared" si="54"/>
        <v>0.11111111111111116</v>
      </c>
      <c r="G236" s="117">
        <v>164</v>
      </c>
      <c r="H236" s="118">
        <f t="shared" si="55"/>
        <v>15.399999999999999</v>
      </c>
      <c r="I236" s="117">
        <v>110</v>
      </c>
      <c r="J236" s="118">
        <f t="shared" si="56"/>
        <v>-0.32926829268292679</v>
      </c>
      <c r="K236" s="117">
        <v>161</v>
      </c>
      <c r="L236" s="118">
        <f t="shared" si="57"/>
        <v>0.46363636363636362</v>
      </c>
      <c r="M236" s="117"/>
      <c r="N236" s="118"/>
    </row>
    <row r="237" spans="2:15" x14ac:dyDescent="0.25">
      <c r="B237" s="116" t="s">
        <v>87</v>
      </c>
      <c r="C237" s="117">
        <v>6</v>
      </c>
      <c r="D237" s="118">
        <v>-0.8666666666666667</v>
      </c>
      <c r="E237" s="117">
        <v>20</v>
      </c>
      <c r="F237" s="118">
        <f t="shared" si="54"/>
        <v>2.3333333333333335</v>
      </c>
      <c r="G237" s="117">
        <v>126</v>
      </c>
      <c r="H237" s="118">
        <f t="shared" si="55"/>
        <v>5.3</v>
      </c>
      <c r="I237" s="117">
        <v>46</v>
      </c>
      <c r="J237" s="118">
        <f t="shared" si="56"/>
        <v>-0.63492063492063489</v>
      </c>
      <c r="K237" s="117">
        <v>94</v>
      </c>
      <c r="L237" s="118">
        <f t="shared" si="57"/>
        <v>1.0434782608695654</v>
      </c>
      <c r="M237" s="117"/>
      <c r="N237" s="118"/>
    </row>
    <row r="238" spans="2:15" x14ac:dyDescent="0.25">
      <c r="B238" s="116" t="s">
        <v>89</v>
      </c>
      <c r="C238" s="117">
        <v>3</v>
      </c>
      <c r="D238" s="118">
        <v>-0.99818840579710144</v>
      </c>
      <c r="E238" s="117">
        <v>1715</v>
      </c>
      <c r="F238" s="118">
        <f t="shared" si="54"/>
        <v>570.66666666666663</v>
      </c>
      <c r="G238" s="117">
        <v>539</v>
      </c>
      <c r="H238" s="118">
        <f t="shared" si="55"/>
        <v>-0.68571428571428572</v>
      </c>
      <c r="I238" s="117">
        <v>545</v>
      </c>
      <c r="J238" s="118">
        <f t="shared" si="56"/>
        <v>1.1131725417439675E-2</v>
      </c>
      <c r="K238" s="117">
        <v>1114</v>
      </c>
      <c r="L238" s="118">
        <f t="shared" si="57"/>
        <v>1.0440366972477064</v>
      </c>
      <c r="M238" s="117"/>
      <c r="N238" s="118"/>
    </row>
    <row r="239" spans="2:15" x14ac:dyDescent="0.25">
      <c r="B239" s="116" t="s">
        <v>91</v>
      </c>
      <c r="C239" s="117">
        <v>11</v>
      </c>
      <c r="D239" s="118">
        <v>-0.99543757776856079</v>
      </c>
      <c r="E239" s="117">
        <v>3877</v>
      </c>
      <c r="F239" s="118">
        <f t="shared" si="54"/>
        <v>351.45454545454544</v>
      </c>
      <c r="G239" s="117">
        <v>5248</v>
      </c>
      <c r="H239" s="118">
        <f t="shared" si="55"/>
        <v>0.35362393603301512</v>
      </c>
      <c r="I239" s="117">
        <v>4889</v>
      </c>
      <c r="J239" s="118">
        <f t="shared" si="56"/>
        <v>-6.8407012195121908E-2</v>
      </c>
      <c r="K239" s="117">
        <v>3947</v>
      </c>
      <c r="L239" s="118">
        <f t="shared" si="57"/>
        <v>-0.19267743914911029</v>
      </c>
      <c r="M239" s="117"/>
      <c r="N239" s="118"/>
    </row>
    <row r="240" spans="2:15" x14ac:dyDescent="0.25">
      <c r="B240" s="116" t="s">
        <v>93</v>
      </c>
      <c r="C240" s="117">
        <v>51</v>
      </c>
      <c r="D240" s="118">
        <v>-0.97949336550060317</v>
      </c>
      <c r="E240" s="117">
        <v>3914</v>
      </c>
      <c r="F240" s="118">
        <f t="shared" si="54"/>
        <v>75.745098039215691</v>
      </c>
      <c r="G240" s="117">
        <v>4094</v>
      </c>
      <c r="H240" s="118">
        <f t="shared" si="55"/>
        <v>4.598875830352589E-2</v>
      </c>
      <c r="I240" s="117">
        <v>4075</v>
      </c>
      <c r="J240" s="118">
        <f t="shared" si="56"/>
        <v>-4.6409379579872567E-3</v>
      </c>
      <c r="K240" s="117">
        <v>4912</v>
      </c>
      <c r="L240" s="118">
        <f t="shared" si="57"/>
        <v>0.20539877300613507</v>
      </c>
      <c r="M240" s="117"/>
      <c r="N240" s="118"/>
    </row>
    <row r="241" spans="2:15" ht="15.75" x14ac:dyDescent="0.25">
      <c r="B241" s="119" t="s">
        <v>30</v>
      </c>
      <c r="C241" s="120">
        <v>15372</v>
      </c>
      <c r="D241" s="121">
        <v>-0.17713184519030034</v>
      </c>
      <c r="E241" s="120">
        <v>9958</v>
      </c>
      <c r="F241" s="121">
        <f t="shared" si="54"/>
        <v>-0.35219880301847517</v>
      </c>
      <c r="G241" s="120">
        <v>24691</v>
      </c>
      <c r="H241" s="121">
        <f t="shared" si="55"/>
        <v>1.4795139586262303</v>
      </c>
      <c r="I241" s="120">
        <v>28155</v>
      </c>
      <c r="J241" s="121">
        <f t="shared" si="56"/>
        <v>0.14029403426349685</v>
      </c>
      <c r="K241" s="120">
        <v>26591</v>
      </c>
      <c r="L241" s="121">
        <f t="shared" si="57"/>
        <v>-5.554963594388207E-2</v>
      </c>
      <c r="M241" s="120">
        <v>14876</v>
      </c>
      <c r="N241" s="121">
        <v>2.5931034482758575E-2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N244" s="79"/>
    </row>
    <row r="250" spans="2:15" ht="48.75" customHeight="1" thickBot="1" x14ac:dyDescent="0.3">
      <c r="B250" s="272" t="s">
        <v>283</v>
      </c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3" t="str">
        <f>C252</f>
        <v>Suecia</v>
      </c>
      <c r="C252" s="294" t="s">
        <v>131</v>
      </c>
      <c r="D252" s="295"/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</row>
    <row r="253" spans="2:15" ht="22.5" thickTop="1" thickBot="1" x14ac:dyDescent="0.3">
      <c r="B253" s="109"/>
      <c r="C253" s="296">
        <f>$C$7</f>
        <v>2020</v>
      </c>
      <c r="D253" s="297"/>
      <c r="E253" s="298">
        <f>$E$7</f>
        <v>2021</v>
      </c>
      <c r="F253" s="297"/>
      <c r="G253" s="298">
        <f>$G$7</f>
        <v>2022</v>
      </c>
      <c r="H253" s="297"/>
      <c r="I253" s="298">
        <f>$I$7</f>
        <v>2023</v>
      </c>
      <c r="J253" s="297"/>
      <c r="K253" s="298">
        <f>$K$7</f>
        <v>2024</v>
      </c>
      <c r="L253" s="297"/>
      <c r="M253" s="298">
        <f>$M$7</f>
        <v>2025</v>
      </c>
      <c r="N253" s="299"/>
    </row>
    <row r="254" spans="2:15" ht="16.5" thickTop="1" thickBot="1" x14ac:dyDescent="0.3">
      <c r="B254" s="85"/>
      <c r="C254" s="113" t="s">
        <v>69</v>
      </c>
      <c r="D254" s="114" t="str">
        <f>CONCATENATE("var. ",RIGHT(C253,2),"/",RIGHT(C253-1,2))</f>
        <v>var. 20/19</v>
      </c>
      <c r="E254" s="115" t="s">
        <v>69</v>
      </c>
      <c r="F254" s="114" t="str">
        <f>CONCATENATE("var. ",RIGHT(E253,2),"/",RIGHT(E253-1,2))</f>
        <v>var. 21/20</v>
      </c>
      <c r="G254" s="115" t="s">
        <v>69</v>
      </c>
      <c r="H254" s="114" t="str">
        <f>CONCATENATE("var. ",RIGHT(G253,2),"/",RIGHT(G253-1,2))</f>
        <v>var. 22/21</v>
      </c>
      <c r="I254" s="115" t="s">
        <v>69</v>
      </c>
      <c r="J254" s="114" t="s">
        <v>247</v>
      </c>
      <c r="K254" s="115" t="s">
        <v>69</v>
      </c>
      <c r="L254" s="114" t="s">
        <v>247</v>
      </c>
      <c r="M254" s="115" t="s">
        <v>69</v>
      </c>
      <c r="N254" s="114" t="s">
        <v>273</v>
      </c>
    </row>
    <row r="255" spans="2:15" x14ac:dyDescent="0.25">
      <c r="B255" s="116" t="s">
        <v>71</v>
      </c>
      <c r="C255" s="117">
        <v>9860</v>
      </c>
      <c r="D255" s="118">
        <v>-0.18512396694214872</v>
      </c>
      <c r="E255" s="117">
        <v>61</v>
      </c>
      <c r="F255" s="118">
        <f t="shared" ref="F255:J267" si="59">IFERROR(E255/C255-1,"-")</f>
        <v>-0.9938133874239351</v>
      </c>
      <c r="G255" s="117">
        <v>1650</v>
      </c>
      <c r="H255" s="118">
        <f t="shared" si="59"/>
        <v>26.049180327868854</v>
      </c>
      <c r="I255" s="117">
        <v>4002</v>
      </c>
      <c r="J255" s="118">
        <f t="shared" ref="J255:J267" si="60">IFERROR(I255/G255-1,"-")</f>
        <v>1.4254545454545453</v>
      </c>
      <c r="K255" s="117">
        <v>3362</v>
      </c>
      <c r="L255" s="118">
        <f t="shared" ref="L255:L267" si="61">IFERROR(K255/I255-1,"-")</f>
        <v>-0.15992003998001003</v>
      </c>
      <c r="M255" s="117">
        <v>2656</v>
      </c>
      <c r="N255" s="118">
        <f t="shared" ref="N255:N257" si="62">IFERROR(M255/K255-1,"-")</f>
        <v>-0.20999405116002379</v>
      </c>
    </row>
    <row r="256" spans="2:15" x14ac:dyDescent="0.25">
      <c r="B256" s="116" t="s">
        <v>73</v>
      </c>
      <c r="C256" s="117">
        <v>14874</v>
      </c>
      <c r="D256" s="118">
        <v>0.75649504015115721</v>
      </c>
      <c r="E256" s="117">
        <v>35</v>
      </c>
      <c r="F256" s="118">
        <f t="shared" si="59"/>
        <v>-0.99764690063197525</v>
      </c>
      <c r="G256" s="117">
        <v>1120</v>
      </c>
      <c r="H256" s="118">
        <f t="shared" si="59"/>
        <v>31</v>
      </c>
      <c r="I256" s="117">
        <v>3629</v>
      </c>
      <c r="J256" s="118">
        <f t="shared" si="60"/>
        <v>2.2401785714285714</v>
      </c>
      <c r="K256" s="117">
        <v>3238</v>
      </c>
      <c r="L256" s="118">
        <f t="shared" si="61"/>
        <v>-0.10774317993937721</v>
      </c>
      <c r="M256" s="117">
        <v>2572</v>
      </c>
      <c r="N256" s="118">
        <f t="shared" si="62"/>
        <v>-0.2056825200741198</v>
      </c>
    </row>
    <row r="257" spans="2:14" x14ac:dyDescent="0.25">
      <c r="B257" s="116" t="s">
        <v>75</v>
      </c>
      <c r="C257" s="117">
        <v>4046</v>
      </c>
      <c r="D257" s="118">
        <v>-0.47631374579342478</v>
      </c>
      <c r="E257" s="117">
        <v>64</v>
      </c>
      <c r="F257" s="118">
        <f t="shared" si="59"/>
        <v>-0.98418190805734063</v>
      </c>
      <c r="G257" s="117">
        <v>2215</v>
      </c>
      <c r="H257" s="118">
        <f t="shared" si="59"/>
        <v>33.609375</v>
      </c>
      <c r="I257" s="117">
        <v>2337</v>
      </c>
      <c r="J257" s="118">
        <f t="shared" si="60"/>
        <v>5.5079006772009054E-2</v>
      </c>
      <c r="K257" s="117">
        <v>2853</v>
      </c>
      <c r="L257" s="118">
        <f t="shared" si="61"/>
        <v>0.22079589216944795</v>
      </c>
      <c r="M257" s="117">
        <v>2401</v>
      </c>
      <c r="N257" s="118">
        <f t="shared" si="62"/>
        <v>-0.15842972309849279</v>
      </c>
    </row>
    <row r="258" spans="2:14" x14ac:dyDescent="0.25">
      <c r="B258" s="116" t="s">
        <v>77</v>
      </c>
      <c r="C258" s="117">
        <v>0</v>
      </c>
      <c r="D258" s="118">
        <v>-1</v>
      </c>
      <c r="E258" s="117">
        <v>0</v>
      </c>
      <c r="F258" s="118" t="str">
        <f t="shared" si="59"/>
        <v>-</v>
      </c>
      <c r="G258" s="117">
        <v>1354</v>
      </c>
      <c r="H258" s="118" t="str">
        <f t="shared" si="59"/>
        <v>-</v>
      </c>
      <c r="I258" s="117">
        <v>2417</v>
      </c>
      <c r="J258" s="118">
        <f t="shared" si="60"/>
        <v>0.78508124076809449</v>
      </c>
      <c r="K258" s="117">
        <v>920</v>
      </c>
      <c r="L258" s="118">
        <f t="shared" si="61"/>
        <v>-0.61936284650393048</v>
      </c>
      <c r="M258" s="117"/>
      <c r="N258" s="118"/>
    </row>
    <row r="259" spans="2:14" x14ac:dyDescent="0.25">
      <c r="B259" s="116" t="s">
        <v>79</v>
      </c>
      <c r="C259" s="117">
        <v>0</v>
      </c>
      <c r="D259" s="118">
        <v>-1</v>
      </c>
      <c r="E259" s="117">
        <v>11</v>
      </c>
      <c r="F259" s="118" t="str">
        <f t="shared" si="59"/>
        <v>-</v>
      </c>
      <c r="G259" s="117">
        <v>12</v>
      </c>
      <c r="H259" s="118">
        <f t="shared" si="59"/>
        <v>9.0909090909090828E-2</v>
      </c>
      <c r="I259" s="117">
        <v>133</v>
      </c>
      <c r="J259" s="118">
        <f t="shared" si="60"/>
        <v>10.083333333333334</v>
      </c>
      <c r="K259" s="117">
        <v>71</v>
      </c>
      <c r="L259" s="118">
        <f t="shared" si="61"/>
        <v>-0.46616541353383456</v>
      </c>
      <c r="M259" s="117"/>
      <c r="N259" s="118"/>
    </row>
    <row r="260" spans="2:14" x14ac:dyDescent="0.25">
      <c r="B260" s="116" t="s">
        <v>81</v>
      </c>
      <c r="C260" s="117">
        <v>0</v>
      </c>
      <c r="D260" s="118">
        <v>-1</v>
      </c>
      <c r="E260" s="117">
        <v>11</v>
      </c>
      <c r="F260" s="118" t="str">
        <f t="shared" si="59"/>
        <v>-</v>
      </c>
      <c r="G260" s="117">
        <v>46</v>
      </c>
      <c r="H260" s="118">
        <f t="shared" si="59"/>
        <v>3.1818181818181817</v>
      </c>
      <c r="I260" s="117">
        <v>42</v>
      </c>
      <c r="J260" s="118">
        <f t="shared" si="60"/>
        <v>-8.6956521739130488E-2</v>
      </c>
      <c r="K260" s="117">
        <v>24</v>
      </c>
      <c r="L260" s="118">
        <f t="shared" si="61"/>
        <v>-0.4285714285714286</v>
      </c>
      <c r="M260" s="117"/>
      <c r="N260" s="118"/>
    </row>
    <row r="261" spans="2:14" x14ac:dyDescent="0.25">
      <c r="B261" s="116" t="s">
        <v>83</v>
      </c>
      <c r="C261" s="117">
        <v>0</v>
      </c>
      <c r="D261" s="118">
        <v>-1</v>
      </c>
      <c r="E261" s="117">
        <v>24</v>
      </c>
      <c r="F261" s="118" t="str">
        <f t="shared" si="59"/>
        <v>-</v>
      </c>
      <c r="G261" s="117">
        <v>101</v>
      </c>
      <c r="H261" s="118">
        <f t="shared" si="59"/>
        <v>3.208333333333333</v>
      </c>
      <c r="I261" s="117">
        <v>112</v>
      </c>
      <c r="J261" s="118">
        <f t="shared" si="60"/>
        <v>0.10891089108910901</v>
      </c>
      <c r="K261" s="117">
        <v>146</v>
      </c>
      <c r="L261" s="118">
        <f t="shared" si="61"/>
        <v>0.3035714285714286</v>
      </c>
      <c r="M261" s="117"/>
      <c r="N261" s="118"/>
    </row>
    <row r="262" spans="2:14" x14ac:dyDescent="0.25">
      <c r="B262" s="116" t="s">
        <v>85</v>
      </c>
      <c r="C262" s="117">
        <v>17</v>
      </c>
      <c r="D262" s="118">
        <v>-0.90555555555555556</v>
      </c>
      <c r="E262" s="117">
        <v>0</v>
      </c>
      <c r="F262" s="118">
        <f t="shared" si="59"/>
        <v>-1</v>
      </c>
      <c r="G262" s="117">
        <v>101</v>
      </c>
      <c r="H262" s="118" t="str">
        <f t="shared" si="59"/>
        <v>-</v>
      </c>
      <c r="I262" s="117">
        <v>188</v>
      </c>
      <c r="J262" s="118">
        <f t="shared" si="60"/>
        <v>0.86138613861386149</v>
      </c>
      <c r="K262" s="117">
        <v>3</v>
      </c>
      <c r="L262" s="118">
        <f t="shared" si="61"/>
        <v>-0.98404255319148937</v>
      </c>
      <c r="M262" s="117"/>
      <c r="N262" s="118"/>
    </row>
    <row r="263" spans="2:14" x14ac:dyDescent="0.25">
      <c r="B263" s="116" t="s">
        <v>87</v>
      </c>
      <c r="C263" s="117">
        <v>0</v>
      </c>
      <c r="D263" s="118">
        <v>-1</v>
      </c>
      <c r="E263" s="117">
        <v>0</v>
      </c>
      <c r="F263" s="118" t="str">
        <f t="shared" si="59"/>
        <v>-</v>
      </c>
      <c r="G263" s="117">
        <v>15</v>
      </c>
      <c r="H263" s="118" t="str">
        <f t="shared" si="59"/>
        <v>-</v>
      </c>
      <c r="I263" s="117">
        <v>53</v>
      </c>
      <c r="J263" s="118">
        <f t="shared" si="60"/>
        <v>2.5333333333333332</v>
      </c>
      <c r="K263" s="117">
        <v>102</v>
      </c>
      <c r="L263" s="118">
        <f t="shared" si="61"/>
        <v>0.92452830188679247</v>
      </c>
      <c r="M263" s="117"/>
      <c r="N263" s="118"/>
    </row>
    <row r="264" spans="2:14" x14ac:dyDescent="0.25">
      <c r="B264" s="116" t="s">
        <v>89</v>
      </c>
      <c r="C264" s="117">
        <v>331</v>
      </c>
      <c r="D264" s="118">
        <v>-0.79780085522296884</v>
      </c>
      <c r="E264" s="117">
        <v>446</v>
      </c>
      <c r="F264" s="118">
        <f t="shared" si="59"/>
        <v>0.34743202416918439</v>
      </c>
      <c r="G264" s="117">
        <v>612</v>
      </c>
      <c r="H264" s="118">
        <f t="shared" si="59"/>
        <v>0.37219730941704032</v>
      </c>
      <c r="I264" s="117">
        <v>560</v>
      </c>
      <c r="J264" s="118">
        <f t="shared" si="60"/>
        <v>-8.496732026143794E-2</v>
      </c>
      <c r="K264" s="117">
        <v>1129</v>
      </c>
      <c r="L264" s="118">
        <f t="shared" si="61"/>
        <v>1.0160714285714287</v>
      </c>
      <c r="M264" s="117"/>
      <c r="N264" s="118"/>
    </row>
    <row r="265" spans="2:14" x14ac:dyDescent="0.25">
      <c r="B265" s="116" t="s">
        <v>91</v>
      </c>
      <c r="C265" s="117">
        <v>300</v>
      </c>
      <c r="D265" s="118">
        <v>-0.95227489659560927</v>
      </c>
      <c r="E265" s="117">
        <v>2974</v>
      </c>
      <c r="F265" s="118">
        <f t="shared" si="59"/>
        <v>8.913333333333334</v>
      </c>
      <c r="G265" s="117">
        <v>2952</v>
      </c>
      <c r="H265" s="118">
        <f t="shared" si="59"/>
        <v>-7.3974445191661298E-3</v>
      </c>
      <c r="I265" s="117">
        <v>3991</v>
      </c>
      <c r="J265" s="118">
        <f t="shared" si="60"/>
        <v>0.35196476964769641</v>
      </c>
      <c r="K265" s="117">
        <v>3568</v>
      </c>
      <c r="L265" s="118">
        <f t="shared" si="61"/>
        <v>-0.10598847406664991</v>
      </c>
      <c r="M265" s="117"/>
      <c r="N265" s="118"/>
    </row>
    <row r="266" spans="2:14" x14ac:dyDescent="0.25">
      <c r="B266" s="116" t="s">
        <v>93</v>
      </c>
      <c r="C266" s="117">
        <v>55</v>
      </c>
      <c r="D266" s="118">
        <v>-0.99095394736842102</v>
      </c>
      <c r="E266" s="117">
        <v>2732</v>
      </c>
      <c r="F266" s="118">
        <f t="shared" si="59"/>
        <v>48.672727272727272</v>
      </c>
      <c r="G266" s="117">
        <v>4086</v>
      </c>
      <c r="H266" s="118">
        <f t="shared" si="59"/>
        <v>0.49560761346998539</v>
      </c>
      <c r="I266" s="117">
        <v>3911</v>
      </c>
      <c r="J266" s="118">
        <f t="shared" si="60"/>
        <v>-4.2829172785119884E-2</v>
      </c>
      <c r="K266" s="117">
        <v>3681</v>
      </c>
      <c r="L266" s="118">
        <f t="shared" si="61"/>
        <v>-5.8808488877524878E-2</v>
      </c>
      <c r="M266" s="117"/>
      <c r="N266" s="118"/>
    </row>
    <row r="267" spans="2:14" ht="15.75" x14ac:dyDescent="0.25">
      <c r="B267" s="119" t="s">
        <v>30</v>
      </c>
      <c r="C267" s="120">
        <v>29519</v>
      </c>
      <c r="D267" s="121">
        <v>-0.38350528382273086</v>
      </c>
      <c r="E267" s="120">
        <v>6358</v>
      </c>
      <c r="F267" s="121">
        <f t="shared" si="59"/>
        <v>-0.78461329990853346</v>
      </c>
      <c r="G267" s="120">
        <v>14264</v>
      </c>
      <c r="H267" s="121">
        <f t="shared" si="59"/>
        <v>1.2434727901855931</v>
      </c>
      <c r="I267" s="120">
        <v>21375</v>
      </c>
      <c r="J267" s="121">
        <f t="shared" si="60"/>
        <v>0.49852776219854178</v>
      </c>
      <c r="K267" s="120">
        <v>19097</v>
      </c>
      <c r="L267" s="121">
        <f t="shared" si="61"/>
        <v>-0.10657309941520465</v>
      </c>
      <c r="M267" s="120">
        <v>7629</v>
      </c>
      <c r="N267" s="121">
        <v>-0.19295461758172006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2"/>
      <c r="K270" s="122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13D1F-87B9-4807-ACF6-BD3328772CF6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2" t="s">
        <v>271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8">
        <f>E7-1</f>
        <v>2020</v>
      </c>
      <c r="D7" s="297"/>
      <c r="E7" s="298">
        <f>G7-1</f>
        <v>2021</v>
      </c>
      <c r="F7" s="297"/>
      <c r="G7" s="298">
        <f>I7-1</f>
        <v>2022</v>
      </c>
      <c r="H7" s="297"/>
      <c r="I7" s="298">
        <f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157800</v>
      </c>
      <c r="D9" s="118">
        <v>9.3902719852620997E-3</v>
      </c>
      <c r="E9" s="117">
        <v>26469</v>
      </c>
      <c r="F9" s="118">
        <f t="shared" ref="F9:L21" si="0">IFERROR(E9/C9-1,"-")</f>
        <v>-0.83226235741444865</v>
      </c>
      <c r="G9" s="117">
        <v>114870</v>
      </c>
      <c r="H9" s="118">
        <f t="shared" si="0"/>
        <v>3.3397937209565907</v>
      </c>
      <c r="I9" s="117">
        <v>163920</v>
      </c>
      <c r="J9" s="118">
        <f t="shared" si="0"/>
        <v>0.4270044398015147</v>
      </c>
      <c r="K9" s="117">
        <v>173408</v>
      </c>
      <c r="L9" s="118">
        <f t="shared" si="0"/>
        <v>5.7881893606637425E-2</v>
      </c>
      <c r="M9" s="117">
        <v>169944</v>
      </c>
      <c r="N9" s="118">
        <f t="shared" ref="N9:N11" si="1">IFERROR(M9/K9-1,"-")</f>
        <v>-1.9976010334009975E-2</v>
      </c>
    </row>
    <row r="10" spans="1:15" x14ac:dyDescent="0.25">
      <c r="A10" s="1" t="s">
        <v>72</v>
      </c>
      <c r="B10" s="116" t="s">
        <v>73</v>
      </c>
      <c r="C10" s="117">
        <v>172884</v>
      </c>
      <c r="D10" s="118">
        <v>0.19373593139353429</v>
      </c>
      <c r="E10" s="117">
        <v>18511</v>
      </c>
      <c r="F10" s="118">
        <f t="shared" si="0"/>
        <v>-0.89292820619606206</v>
      </c>
      <c r="G10" s="117">
        <v>141290</v>
      </c>
      <c r="H10" s="118">
        <f t="shared" si="0"/>
        <v>6.6327589001134459</v>
      </c>
      <c r="I10" s="117">
        <v>156374</v>
      </c>
      <c r="J10" s="118">
        <f t="shared" si="0"/>
        <v>0.10675914785193563</v>
      </c>
      <c r="K10" s="117">
        <v>166759</v>
      </c>
      <c r="L10" s="118">
        <f t="shared" si="0"/>
        <v>6.6411295995497888E-2</v>
      </c>
      <c r="M10" s="117">
        <v>168166</v>
      </c>
      <c r="N10" s="118">
        <f t="shared" si="1"/>
        <v>8.437325721550204E-3</v>
      </c>
    </row>
    <row r="11" spans="1:15" x14ac:dyDescent="0.25">
      <c r="A11" s="1" t="s">
        <v>74</v>
      </c>
      <c r="B11" s="116" t="s">
        <v>75</v>
      </c>
      <c r="C11" s="117">
        <v>82007</v>
      </c>
      <c r="D11" s="118">
        <v>-0.47045111131200679</v>
      </c>
      <c r="E11" s="117">
        <v>22143</v>
      </c>
      <c r="F11" s="118">
        <f t="shared" si="0"/>
        <v>-0.72998646457009775</v>
      </c>
      <c r="G11" s="117">
        <v>148905</v>
      </c>
      <c r="H11" s="118">
        <f t="shared" si="0"/>
        <v>5.724698550331933</v>
      </c>
      <c r="I11" s="117">
        <v>146134</v>
      </c>
      <c r="J11" s="118">
        <f t="shared" si="0"/>
        <v>-1.8609180349887566E-2</v>
      </c>
      <c r="K11" s="117">
        <v>176870</v>
      </c>
      <c r="L11" s="118">
        <f t="shared" si="0"/>
        <v>0.21032750762998353</v>
      </c>
      <c r="M11" s="117">
        <v>166403</v>
      </c>
      <c r="N11" s="118">
        <f t="shared" si="1"/>
        <v>-5.9179058065245704E-2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22148</v>
      </c>
      <c r="F12" s="118" t="str">
        <f t="shared" si="0"/>
        <v>-</v>
      </c>
      <c r="G12" s="117">
        <v>152510</v>
      </c>
      <c r="H12" s="118">
        <f t="shared" si="0"/>
        <v>5.885949069893444</v>
      </c>
      <c r="I12" s="117">
        <v>144835</v>
      </c>
      <c r="J12" s="118">
        <f t="shared" si="0"/>
        <v>-5.0324568880729115E-2</v>
      </c>
      <c r="K12" s="117">
        <v>154662</v>
      </c>
      <c r="L12" s="118">
        <f t="shared" si="0"/>
        <v>6.7849621983636643E-2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24096</v>
      </c>
      <c r="F13" s="118" t="str">
        <f t="shared" si="0"/>
        <v>-</v>
      </c>
      <c r="G13" s="117">
        <v>125910</v>
      </c>
      <c r="H13" s="118">
        <f t="shared" si="0"/>
        <v>4.2253486055776897</v>
      </c>
      <c r="I13" s="117">
        <v>140451</v>
      </c>
      <c r="J13" s="118">
        <f t="shared" si="0"/>
        <v>0.11548725279961869</v>
      </c>
      <c r="K13" s="117">
        <v>159924</v>
      </c>
      <c r="L13" s="118">
        <f t="shared" si="0"/>
        <v>0.1386462182540531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18794</v>
      </c>
      <c r="F14" s="118" t="str">
        <f t="shared" si="0"/>
        <v>-</v>
      </c>
      <c r="G14" s="117">
        <v>132220</v>
      </c>
      <c r="H14" s="118">
        <f t="shared" si="0"/>
        <v>6.0352240076620198</v>
      </c>
      <c r="I14" s="117">
        <v>142289</v>
      </c>
      <c r="J14" s="118">
        <f t="shared" si="0"/>
        <v>7.6153380729087949E-2</v>
      </c>
      <c r="K14" s="117">
        <v>157113</v>
      </c>
      <c r="L14" s="118">
        <f t="shared" si="0"/>
        <v>0.10418233313889336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61086</v>
      </c>
      <c r="F15" s="118" t="str">
        <f t="shared" si="0"/>
        <v>-</v>
      </c>
      <c r="G15" s="117">
        <v>159520</v>
      </c>
      <c r="H15" s="118">
        <f t="shared" si="0"/>
        <v>1.6114003208591168</v>
      </c>
      <c r="I15" s="117">
        <v>166431</v>
      </c>
      <c r="J15" s="118">
        <f t="shared" si="0"/>
        <v>4.3323721163490481E-2</v>
      </c>
      <c r="K15" s="117">
        <v>173767</v>
      </c>
      <c r="L15" s="118">
        <f t="shared" si="0"/>
        <v>4.4078326754030117E-2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60513</v>
      </c>
      <c r="D16" s="118">
        <v>-0.66723673357162494</v>
      </c>
      <c r="E16" s="117">
        <v>94829</v>
      </c>
      <c r="F16" s="118">
        <f t="shared" si="0"/>
        <v>0.56708475864690233</v>
      </c>
      <c r="G16" s="117">
        <v>178525</v>
      </c>
      <c r="H16" s="118">
        <f t="shared" si="0"/>
        <v>0.88259920488458166</v>
      </c>
      <c r="I16" s="117">
        <v>181874</v>
      </c>
      <c r="J16" s="118">
        <f t="shared" si="0"/>
        <v>1.875927741212724E-2</v>
      </c>
      <c r="K16" s="117">
        <v>179514</v>
      </c>
      <c r="L16" s="118">
        <f t="shared" si="0"/>
        <v>-1.2976016362976517E-2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22909</v>
      </c>
      <c r="D17" s="118">
        <v>-0.86040885964110536</v>
      </c>
      <c r="E17" s="117">
        <v>89027</v>
      </c>
      <c r="F17" s="118">
        <f t="shared" si="0"/>
        <v>2.8861146274389977</v>
      </c>
      <c r="G17" s="117">
        <v>136089</v>
      </c>
      <c r="H17" s="118">
        <f t="shared" si="0"/>
        <v>0.52862614712390621</v>
      </c>
      <c r="I17" s="117">
        <v>150809</v>
      </c>
      <c r="J17" s="118">
        <f t="shared" si="0"/>
        <v>0.10816450998978611</v>
      </c>
      <c r="K17" s="117">
        <v>145872</v>
      </c>
      <c r="L17" s="118">
        <f t="shared" si="0"/>
        <v>-3.2736773004263697E-2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24343</v>
      </c>
      <c r="D18" s="118">
        <v>-0.84925814921232534</v>
      </c>
      <c r="E18" s="117">
        <v>137179</v>
      </c>
      <c r="F18" s="118">
        <f t="shared" si="0"/>
        <v>4.6352544879431461</v>
      </c>
      <c r="G18" s="117">
        <v>154114</v>
      </c>
      <c r="H18" s="118">
        <f t="shared" si="0"/>
        <v>0.12345184029625522</v>
      </c>
      <c r="I18" s="117">
        <v>170708</v>
      </c>
      <c r="J18" s="118">
        <f t="shared" si="0"/>
        <v>0.10767354036622234</v>
      </c>
      <c r="K18" s="117">
        <v>177711</v>
      </c>
      <c r="L18" s="118">
        <f t="shared" si="0"/>
        <v>4.1023267802329233E-2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30656</v>
      </c>
      <c r="D19" s="118">
        <v>-0.78903470439671608</v>
      </c>
      <c r="E19" s="117">
        <v>137494</v>
      </c>
      <c r="F19" s="118">
        <f t="shared" si="0"/>
        <v>3.4850600208768263</v>
      </c>
      <c r="G19" s="117">
        <v>153023</v>
      </c>
      <c r="H19" s="118">
        <f t="shared" si="0"/>
        <v>0.11294311024481063</v>
      </c>
      <c r="I19" s="117">
        <v>164389</v>
      </c>
      <c r="J19" s="118">
        <f t="shared" si="0"/>
        <v>7.427641596361334E-2</v>
      </c>
      <c r="K19" s="117">
        <v>162641</v>
      </c>
      <c r="L19" s="118">
        <f t="shared" si="0"/>
        <v>-1.0633314881166034E-2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33192</v>
      </c>
      <c r="D20" s="118">
        <v>-0.77792348556823809</v>
      </c>
      <c r="E20" s="117">
        <v>123213</v>
      </c>
      <c r="F20" s="118">
        <f t="shared" si="0"/>
        <v>2.7121294287780189</v>
      </c>
      <c r="G20" s="117">
        <v>156141</v>
      </c>
      <c r="H20" s="118">
        <f t="shared" si="0"/>
        <v>0.26724452776898544</v>
      </c>
      <c r="I20" s="117">
        <v>158524</v>
      </c>
      <c r="J20" s="118">
        <f t="shared" si="0"/>
        <v>1.5261846664232914E-2</v>
      </c>
      <c r="K20" s="117">
        <v>160539</v>
      </c>
      <c r="L20" s="118">
        <f t="shared" si="0"/>
        <v>1.271100905856537E-2</v>
      </c>
      <c r="M20" s="117"/>
      <c r="N20" s="118"/>
    </row>
    <row r="21" spans="1:15" ht="15.75" x14ac:dyDescent="0.25">
      <c r="A21" s="1"/>
      <c r="B21" s="119" t="s">
        <v>30</v>
      </c>
      <c r="C21" s="120">
        <v>610766</v>
      </c>
      <c r="D21" s="121">
        <v>-0.67105747874249499</v>
      </c>
      <c r="E21" s="120">
        <v>774989</v>
      </c>
      <c r="F21" s="121">
        <f t="shared" si="0"/>
        <v>0.26888038954362226</v>
      </c>
      <c r="G21" s="120">
        <v>1753117</v>
      </c>
      <c r="H21" s="121">
        <f t="shared" si="0"/>
        <v>1.2621185591021291</v>
      </c>
      <c r="I21" s="120">
        <v>1886738</v>
      </c>
      <c r="J21" s="121">
        <f t="shared" si="0"/>
        <v>7.6219100037247856E-2</v>
      </c>
      <c r="K21" s="120">
        <v>1988780</v>
      </c>
      <c r="L21" s="121">
        <f t="shared" si="0"/>
        <v>5.4083820859069931E-2</v>
      </c>
      <c r="M21" s="120">
        <v>504513</v>
      </c>
      <c r="N21" s="121">
        <v>-2.4222637838297811E-2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72" t="s">
        <v>284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137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C$7</f>
        <v>2020</v>
      </c>
      <c r="D29" s="297"/>
      <c r="E29" s="296">
        <f>E$7</f>
        <v>2021</v>
      </c>
      <c r="F29" s="297"/>
      <c r="G29" s="296">
        <f>G$7</f>
        <v>2022</v>
      </c>
      <c r="H29" s="297"/>
      <c r="I29" s="296">
        <f>I$7</f>
        <v>2023</v>
      </c>
      <c r="J29" s="297"/>
      <c r="K29" s="296">
        <f>K$7</f>
        <v>2024</v>
      </c>
      <c r="L29" s="297"/>
      <c r="M29" s="298">
        <f>M$7</f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15" x14ac:dyDescent="0.25">
      <c r="B31" s="116" t="s">
        <v>71</v>
      </c>
      <c r="C31" s="117">
        <v>114606</v>
      </c>
      <c r="D31" s="118">
        <v>-7.2073320743603064E-3</v>
      </c>
      <c r="E31" s="117">
        <v>23694</v>
      </c>
      <c r="F31" s="118">
        <f t="shared" ref="F31:J43" si="2">IFERROR(E31/C31-1,"-")</f>
        <v>-0.79325689754463113</v>
      </c>
      <c r="G31" s="117">
        <v>90631</v>
      </c>
      <c r="H31" s="118">
        <f t="shared" si="2"/>
        <v>2.8250611969274924</v>
      </c>
      <c r="I31" s="117">
        <v>134558</v>
      </c>
      <c r="J31" s="118">
        <f t="shared" si="2"/>
        <v>0.48467963500347566</v>
      </c>
      <c r="K31" s="117">
        <v>142289</v>
      </c>
      <c r="L31" s="118">
        <f t="shared" ref="L31:L43" si="3">IFERROR(K31/I31-1,"-")</f>
        <v>5.7454777865307172E-2</v>
      </c>
      <c r="M31" s="117">
        <v>138341</v>
      </c>
      <c r="N31" s="118">
        <f t="shared" ref="N31:N33" si="4">IFERROR(M31/K31-1,"-")</f>
        <v>-2.7746347222905476E-2</v>
      </c>
    </row>
    <row r="32" spans="1:15" x14ac:dyDescent="0.25">
      <c r="B32" s="116" t="s">
        <v>73</v>
      </c>
      <c r="C32" s="117">
        <v>133643</v>
      </c>
      <c r="D32" s="118">
        <v>0.30898067524021267</v>
      </c>
      <c r="E32" s="117">
        <v>15152</v>
      </c>
      <c r="F32" s="118">
        <f t="shared" si="2"/>
        <v>-0.88662331734546518</v>
      </c>
      <c r="G32" s="117">
        <v>114673</v>
      </c>
      <c r="H32" s="118">
        <f t="shared" si="2"/>
        <v>6.5681758183738124</v>
      </c>
      <c r="I32" s="117">
        <v>128079</v>
      </c>
      <c r="J32" s="118">
        <f t="shared" si="2"/>
        <v>0.11690633366180347</v>
      </c>
      <c r="K32" s="117">
        <v>141936</v>
      </c>
      <c r="L32" s="118">
        <f t="shared" si="3"/>
        <v>0.10819103834352228</v>
      </c>
      <c r="M32" s="117">
        <v>137229</v>
      </c>
      <c r="N32" s="118">
        <f t="shared" si="4"/>
        <v>-3.3162833953331083E-2</v>
      </c>
    </row>
    <row r="33" spans="2:15" x14ac:dyDescent="0.25">
      <c r="B33" s="116" t="s">
        <v>75</v>
      </c>
      <c r="C33" s="117">
        <v>58888</v>
      </c>
      <c r="D33" s="118">
        <v>-0.47479107765578876</v>
      </c>
      <c r="E33" s="117">
        <v>17426</v>
      </c>
      <c r="F33" s="118">
        <f t="shared" si="2"/>
        <v>-0.70408232577095498</v>
      </c>
      <c r="G33" s="117">
        <v>121331</v>
      </c>
      <c r="H33" s="118">
        <f t="shared" si="2"/>
        <v>5.9626420291518425</v>
      </c>
      <c r="I33" s="117">
        <v>117104</v>
      </c>
      <c r="J33" s="118">
        <f t="shared" si="2"/>
        <v>-3.4838582060644052E-2</v>
      </c>
      <c r="K33" s="117">
        <v>145867</v>
      </c>
      <c r="L33" s="118">
        <f t="shared" si="3"/>
        <v>0.24561927858997135</v>
      </c>
      <c r="M33" s="117">
        <v>134131</v>
      </c>
      <c r="N33" s="118">
        <f t="shared" si="4"/>
        <v>-8.0456854531868016E-2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16297</v>
      </c>
      <c r="F34" s="118" t="str">
        <f t="shared" si="2"/>
        <v>-</v>
      </c>
      <c r="G34" s="117">
        <v>129658</v>
      </c>
      <c r="H34" s="118">
        <f t="shared" si="2"/>
        <v>6.9559428115604103</v>
      </c>
      <c r="I34" s="117">
        <v>120355</v>
      </c>
      <c r="J34" s="118">
        <f t="shared" si="2"/>
        <v>-7.1750296935013669E-2</v>
      </c>
      <c r="K34" s="117">
        <v>131033</v>
      </c>
      <c r="L34" s="118">
        <f t="shared" si="3"/>
        <v>8.8720867433841555E-2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18007</v>
      </c>
      <c r="F35" s="118" t="str">
        <f t="shared" si="2"/>
        <v>-</v>
      </c>
      <c r="G35" s="117">
        <v>112218</v>
      </c>
      <c r="H35" s="118">
        <f t="shared" si="2"/>
        <v>5.2319098128505583</v>
      </c>
      <c r="I35" s="117">
        <v>122105</v>
      </c>
      <c r="J35" s="118">
        <f t="shared" si="2"/>
        <v>8.8105295050704857E-2</v>
      </c>
      <c r="K35" s="117">
        <v>138860</v>
      </c>
      <c r="L35" s="118">
        <f t="shared" si="3"/>
        <v>0.1372179681421728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12366</v>
      </c>
      <c r="F36" s="118" t="str">
        <f t="shared" si="2"/>
        <v>-</v>
      </c>
      <c r="G36" s="117">
        <v>116273</v>
      </c>
      <c r="H36" s="118">
        <f t="shared" si="2"/>
        <v>8.4026362607148641</v>
      </c>
      <c r="I36" s="117">
        <v>123362</v>
      </c>
      <c r="J36" s="118">
        <f t="shared" si="2"/>
        <v>6.0968582560009699E-2</v>
      </c>
      <c r="K36" s="117">
        <v>137217</v>
      </c>
      <c r="L36" s="118">
        <f t="shared" si="3"/>
        <v>0.1123117329485579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49368</v>
      </c>
      <c r="F37" s="118" t="str">
        <f t="shared" si="2"/>
        <v>-</v>
      </c>
      <c r="G37" s="117">
        <v>136571</v>
      </c>
      <c r="H37" s="118">
        <f t="shared" si="2"/>
        <v>1.7663871333657428</v>
      </c>
      <c r="I37" s="117">
        <v>139919</v>
      </c>
      <c r="J37" s="118">
        <f t="shared" si="2"/>
        <v>2.4514721280506135E-2</v>
      </c>
      <c r="K37" s="117">
        <v>146858</v>
      </c>
      <c r="L37" s="118">
        <f t="shared" si="3"/>
        <v>4.9592978794874121E-2</v>
      </c>
      <c r="M37" s="117"/>
      <c r="N37" s="118"/>
    </row>
    <row r="38" spans="2:15" x14ac:dyDescent="0.25">
      <c r="B38" s="116" t="s">
        <v>85</v>
      </c>
      <c r="C38" s="117">
        <v>52066</v>
      </c>
      <c r="D38" s="118">
        <v>-0.61346983318609372</v>
      </c>
      <c r="E38" s="117">
        <v>79694</v>
      </c>
      <c r="F38" s="118">
        <f t="shared" si="2"/>
        <v>0.53063419506011611</v>
      </c>
      <c r="G38" s="117">
        <v>151061</v>
      </c>
      <c r="H38" s="118">
        <f t="shared" si="2"/>
        <v>0.89551283659999492</v>
      </c>
      <c r="I38" s="117">
        <v>150474</v>
      </c>
      <c r="J38" s="118">
        <f t="shared" si="2"/>
        <v>-3.8858474391140208E-3</v>
      </c>
      <c r="K38" s="117">
        <v>148337</v>
      </c>
      <c r="L38" s="118">
        <f t="shared" si="3"/>
        <v>-1.4201789013384425E-2</v>
      </c>
      <c r="M38" s="117"/>
      <c r="N38" s="118"/>
    </row>
    <row r="39" spans="2:15" x14ac:dyDescent="0.25">
      <c r="B39" s="116" t="s">
        <v>87</v>
      </c>
      <c r="C39" s="117">
        <v>18190</v>
      </c>
      <c r="D39" s="118">
        <v>-0.85606216468577401</v>
      </c>
      <c r="E39" s="117">
        <v>77109</v>
      </c>
      <c r="F39" s="118">
        <f t="shared" si="2"/>
        <v>3.239087410665201</v>
      </c>
      <c r="G39" s="117">
        <v>116897</v>
      </c>
      <c r="H39" s="118">
        <f t="shared" si="2"/>
        <v>0.51599683564823828</v>
      </c>
      <c r="I39" s="117">
        <v>126900</v>
      </c>
      <c r="J39" s="118">
        <f t="shared" si="2"/>
        <v>8.557105828207745E-2</v>
      </c>
      <c r="K39" s="117">
        <v>122477</v>
      </c>
      <c r="L39" s="118">
        <f t="shared" si="3"/>
        <v>-3.4854215918045717E-2</v>
      </c>
      <c r="M39" s="117"/>
      <c r="N39" s="118"/>
    </row>
    <row r="40" spans="2:15" x14ac:dyDescent="0.25">
      <c r="B40" s="116" t="s">
        <v>89</v>
      </c>
      <c r="C40" s="117">
        <v>20865</v>
      </c>
      <c r="D40" s="118">
        <v>-0.83336794019933558</v>
      </c>
      <c r="E40" s="117">
        <v>116948</v>
      </c>
      <c r="F40" s="118">
        <f t="shared" si="2"/>
        <v>4.6049844236760125</v>
      </c>
      <c r="G40" s="117">
        <v>130908</v>
      </c>
      <c r="H40" s="118">
        <f t="shared" si="2"/>
        <v>0.11936929233505489</v>
      </c>
      <c r="I40" s="117">
        <v>143241</v>
      </c>
      <c r="J40" s="118">
        <f t="shared" si="2"/>
        <v>9.421120176001474E-2</v>
      </c>
      <c r="K40" s="117">
        <v>149661</v>
      </c>
      <c r="L40" s="118">
        <f t="shared" si="3"/>
        <v>4.4819569815904625E-2</v>
      </c>
      <c r="M40" s="117"/>
      <c r="N40" s="118"/>
    </row>
    <row r="41" spans="2:15" x14ac:dyDescent="0.25">
      <c r="B41" s="116" t="s">
        <v>91</v>
      </c>
      <c r="C41" s="117">
        <v>26883</v>
      </c>
      <c r="D41" s="118">
        <v>-0.743213296398892</v>
      </c>
      <c r="E41" s="117">
        <v>114236</v>
      </c>
      <c r="F41" s="118">
        <f t="shared" si="2"/>
        <v>3.2493769296581485</v>
      </c>
      <c r="G41" s="117">
        <v>124620</v>
      </c>
      <c r="H41" s="118">
        <f t="shared" si="2"/>
        <v>9.0899541300465625E-2</v>
      </c>
      <c r="I41" s="117">
        <v>135531</v>
      </c>
      <c r="J41" s="118">
        <f t="shared" si="2"/>
        <v>8.7554164660568201E-2</v>
      </c>
      <c r="K41" s="117">
        <v>131764</v>
      </c>
      <c r="L41" s="118">
        <f t="shared" si="3"/>
        <v>-2.7794379145730463E-2</v>
      </c>
      <c r="M41" s="117"/>
      <c r="N41" s="118"/>
    </row>
    <row r="42" spans="2:15" x14ac:dyDescent="0.25">
      <c r="B42" s="116" t="s">
        <v>93</v>
      </c>
      <c r="C42" s="117">
        <v>28481</v>
      </c>
      <c r="D42" s="118">
        <v>-0.73962371096321222</v>
      </c>
      <c r="E42" s="117">
        <v>98119</v>
      </c>
      <c r="F42" s="118">
        <f t="shared" si="2"/>
        <v>2.4450686422527297</v>
      </c>
      <c r="G42" s="117">
        <v>127755</v>
      </c>
      <c r="H42" s="118">
        <f t="shared" si="2"/>
        <v>0.30204139870973012</v>
      </c>
      <c r="I42" s="117">
        <v>128235</v>
      </c>
      <c r="J42" s="118">
        <f t="shared" si="2"/>
        <v>3.7571914993541622E-3</v>
      </c>
      <c r="K42" s="117">
        <v>130081</v>
      </c>
      <c r="L42" s="118">
        <f t="shared" si="3"/>
        <v>1.4395445861114409E-2</v>
      </c>
      <c r="M42" s="117"/>
      <c r="N42" s="118"/>
    </row>
    <row r="43" spans="2:15" ht="15.75" x14ac:dyDescent="0.25">
      <c r="B43" s="119" t="s">
        <v>30</v>
      </c>
      <c r="C43" s="120">
        <v>473644</v>
      </c>
      <c r="D43" s="121">
        <v>-0.65632845446339694</v>
      </c>
      <c r="E43" s="120">
        <v>638416</v>
      </c>
      <c r="F43" s="121">
        <f t="shared" si="2"/>
        <v>0.347881531276655</v>
      </c>
      <c r="G43" s="120">
        <v>1472596</v>
      </c>
      <c r="H43" s="121">
        <f t="shared" si="2"/>
        <v>1.3066401844565299</v>
      </c>
      <c r="I43" s="120">
        <v>1569863</v>
      </c>
      <c r="J43" s="121">
        <f t="shared" si="2"/>
        <v>6.6051381370043183E-2</v>
      </c>
      <c r="K43" s="120">
        <v>1666380</v>
      </c>
      <c r="L43" s="121">
        <f t="shared" si="3"/>
        <v>6.1481161094949055E-2</v>
      </c>
      <c r="M43" s="120">
        <v>409701</v>
      </c>
      <c r="N43" s="121">
        <v>-4.7410786529393678E-2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72" t="s">
        <v>285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149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C$7</f>
        <v>2020</v>
      </c>
      <c r="D51" s="297"/>
      <c r="E51" s="296">
        <f>E$7</f>
        <v>2021</v>
      </c>
      <c r="F51" s="297"/>
      <c r="G51" s="296">
        <f>G$7</f>
        <v>2022</v>
      </c>
      <c r="H51" s="297"/>
      <c r="I51" s="296">
        <f>I$7</f>
        <v>2023</v>
      </c>
      <c r="J51" s="297"/>
      <c r="K51" s="296">
        <f>K$7</f>
        <v>2024</v>
      </c>
      <c r="L51" s="297"/>
      <c r="M51" s="298">
        <f>M$7</f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1:15" x14ac:dyDescent="0.25">
      <c r="A53" s="1"/>
      <c r="B53" s="116" t="s">
        <v>71</v>
      </c>
      <c r="C53" s="117">
        <v>88467</v>
      </c>
      <c r="D53" s="118">
        <v>-0.12364659382460452</v>
      </c>
      <c r="E53" s="117">
        <v>0</v>
      </c>
      <c r="F53" s="118">
        <f t="shared" ref="F53:J65" si="5">IFERROR(E53/C53-1,"-")</f>
        <v>-1</v>
      </c>
      <c r="G53" s="117">
        <v>73133</v>
      </c>
      <c r="H53" s="118" t="str">
        <f t="shared" si="5"/>
        <v>-</v>
      </c>
      <c r="I53" s="117">
        <v>113052</v>
      </c>
      <c r="J53" s="118">
        <f t="shared" si="5"/>
        <v>0.54584113874721396</v>
      </c>
      <c r="K53" s="117">
        <v>113741</v>
      </c>
      <c r="L53" s="118">
        <f t="shared" ref="L53:L65" si="6">IFERROR(K53/I53-1,"-")</f>
        <v>6.0945405654035945E-3</v>
      </c>
      <c r="M53" s="117">
        <v>109525</v>
      </c>
      <c r="N53" s="118">
        <f t="shared" ref="N53:N55" si="7">IFERROR(M53/K53-1,"-")</f>
        <v>-3.7066669011174502E-2</v>
      </c>
    </row>
    <row r="54" spans="1:15" x14ac:dyDescent="0.25">
      <c r="A54" s="1">
        <v>2</v>
      </c>
      <c r="B54" s="116" t="s">
        <v>73</v>
      </c>
      <c r="C54" s="117">
        <v>107490</v>
      </c>
      <c r="D54" s="118">
        <v>0.1829767564712097</v>
      </c>
      <c r="E54" s="117">
        <v>0</v>
      </c>
      <c r="F54" s="118">
        <f t="shared" si="5"/>
        <v>-1</v>
      </c>
      <c r="G54" s="117">
        <v>90824</v>
      </c>
      <c r="H54" s="118" t="str">
        <f t="shared" si="5"/>
        <v>-</v>
      </c>
      <c r="I54" s="117">
        <v>109569</v>
      </c>
      <c r="J54" s="118">
        <f t="shared" si="5"/>
        <v>0.2063881793358584</v>
      </c>
      <c r="K54" s="117">
        <v>113810</v>
      </c>
      <c r="L54" s="118">
        <f t="shared" si="6"/>
        <v>3.8706203396946304E-2</v>
      </c>
      <c r="M54" s="117">
        <v>111410</v>
      </c>
      <c r="N54" s="118">
        <f t="shared" si="7"/>
        <v>-2.1087777875406388E-2</v>
      </c>
    </row>
    <row r="55" spans="1:15" x14ac:dyDescent="0.25">
      <c r="A55" s="1">
        <v>3</v>
      </c>
      <c r="B55" s="116" t="s">
        <v>75</v>
      </c>
      <c r="C55" s="117">
        <v>46120</v>
      </c>
      <c r="D55" s="118">
        <v>-0.52628443476653175</v>
      </c>
      <c r="E55" s="117">
        <v>0</v>
      </c>
      <c r="F55" s="118">
        <f t="shared" si="5"/>
        <v>-1</v>
      </c>
      <c r="G55" s="117">
        <v>93707</v>
      </c>
      <c r="H55" s="118" t="str">
        <f t="shared" si="5"/>
        <v>-</v>
      </c>
      <c r="I55" s="117">
        <v>96770</v>
      </c>
      <c r="J55" s="118">
        <f t="shared" si="5"/>
        <v>3.2686992433863082E-2</v>
      </c>
      <c r="K55" s="117">
        <v>116605</v>
      </c>
      <c r="L55" s="118">
        <f t="shared" si="6"/>
        <v>0.20497054872377807</v>
      </c>
      <c r="M55" s="117">
        <v>110011</v>
      </c>
      <c r="N55" s="118">
        <f t="shared" si="7"/>
        <v>-5.6549890656489854E-2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0</v>
      </c>
      <c r="F56" s="118" t="str">
        <f t="shared" si="5"/>
        <v>-</v>
      </c>
      <c r="G56" s="117">
        <v>104823</v>
      </c>
      <c r="H56" s="118" t="str">
        <f t="shared" si="5"/>
        <v>-</v>
      </c>
      <c r="I56" s="117">
        <v>98829</v>
      </c>
      <c r="J56" s="118">
        <f t="shared" si="5"/>
        <v>-5.7182106980338321E-2</v>
      </c>
      <c r="K56" s="117">
        <v>107032</v>
      </c>
      <c r="L56" s="118">
        <f t="shared" si="6"/>
        <v>8.3001952868085205E-2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0</v>
      </c>
      <c r="F57" s="118" t="str">
        <f t="shared" si="5"/>
        <v>-</v>
      </c>
      <c r="G57" s="117">
        <v>85028</v>
      </c>
      <c r="H57" s="118" t="str">
        <f t="shared" si="5"/>
        <v>-</v>
      </c>
      <c r="I57" s="117">
        <v>95544</v>
      </c>
      <c r="J57" s="118">
        <f t="shared" si="5"/>
        <v>0.12367690643082274</v>
      </c>
      <c r="K57" s="117">
        <v>108036</v>
      </c>
      <c r="L57" s="118">
        <f t="shared" si="6"/>
        <v>0.13074604370761111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0</v>
      </c>
      <c r="F58" s="118" t="str">
        <f t="shared" si="5"/>
        <v>-</v>
      </c>
      <c r="G58" s="117">
        <v>88450</v>
      </c>
      <c r="H58" s="118" t="str">
        <f t="shared" si="5"/>
        <v>-</v>
      </c>
      <c r="I58" s="117">
        <v>98589</v>
      </c>
      <c r="J58" s="118">
        <f t="shared" si="5"/>
        <v>0.11462973431317125</v>
      </c>
      <c r="K58" s="117">
        <v>106021</v>
      </c>
      <c r="L58" s="118">
        <f t="shared" si="6"/>
        <v>7.5383663491870312E-2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36141</v>
      </c>
      <c r="F59" s="118" t="str">
        <f t="shared" si="5"/>
        <v>-</v>
      </c>
      <c r="G59" s="117">
        <v>106881</v>
      </c>
      <c r="H59" s="118">
        <f t="shared" si="5"/>
        <v>1.9573337760438285</v>
      </c>
      <c r="I59" s="117">
        <v>111016</v>
      </c>
      <c r="J59" s="118">
        <f t="shared" si="5"/>
        <v>3.8687886528007809E-2</v>
      </c>
      <c r="K59" s="117">
        <v>115402</v>
      </c>
      <c r="L59" s="118">
        <f t="shared" si="6"/>
        <v>3.9507818692801067E-2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39936</v>
      </c>
      <c r="D60" s="118">
        <v>-0.62364649006248052</v>
      </c>
      <c r="E60" s="117">
        <v>54749</v>
      </c>
      <c r="F60" s="118">
        <f t="shared" si="5"/>
        <v>0.37091846955128216</v>
      </c>
      <c r="G60" s="117">
        <v>121705</v>
      </c>
      <c r="H60" s="118">
        <f t="shared" si="5"/>
        <v>1.2229629764927212</v>
      </c>
      <c r="I60" s="117">
        <v>120661</v>
      </c>
      <c r="J60" s="118">
        <f t="shared" si="5"/>
        <v>-8.5781192227106784E-3</v>
      </c>
      <c r="K60" s="117">
        <v>117130</v>
      </c>
      <c r="L60" s="118">
        <f t="shared" si="6"/>
        <v>-2.926380520632188E-2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0</v>
      </c>
      <c r="D61" s="118">
        <v>-1</v>
      </c>
      <c r="E61" s="117">
        <v>58323</v>
      </c>
      <c r="F61" s="118" t="str">
        <f t="shared" si="5"/>
        <v>-</v>
      </c>
      <c r="G61" s="117">
        <v>91809</v>
      </c>
      <c r="H61" s="118">
        <f t="shared" si="5"/>
        <v>0.57414742040018507</v>
      </c>
      <c r="I61" s="117">
        <v>98874</v>
      </c>
      <c r="J61" s="118">
        <f t="shared" si="5"/>
        <v>7.695323987844338E-2</v>
      </c>
      <c r="K61" s="117">
        <v>96825</v>
      </c>
      <c r="L61" s="118">
        <f t="shared" si="6"/>
        <v>-2.0723344863159188E-2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0</v>
      </c>
      <c r="D62" s="118">
        <v>-1</v>
      </c>
      <c r="E62" s="117">
        <v>93826</v>
      </c>
      <c r="F62" s="118" t="str">
        <f t="shared" si="5"/>
        <v>-</v>
      </c>
      <c r="G62" s="117">
        <v>104534</v>
      </c>
      <c r="H62" s="118">
        <f t="shared" si="5"/>
        <v>0.1141261484023619</v>
      </c>
      <c r="I62" s="117">
        <v>116543</v>
      </c>
      <c r="J62" s="118">
        <f t="shared" si="5"/>
        <v>0.11488128264488107</v>
      </c>
      <c r="K62" s="117">
        <v>123226</v>
      </c>
      <c r="L62" s="118">
        <f t="shared" si="6"/>
        <v>5.734364140274395E-2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0</v>
      </c>
      <c r="D63" s="118">
        <v>-1</v>
      </c>
      <c r="E63" s="117">
        <v>86589</v>
      </c>
      <c r="F63" s="118" t="str">
        <f t="shared" si="5"/>
        <v>-</v>
      </c>
      <c r="G63" s="117">
        <v>99553</v>
      </c>
      <c r="H63" s="118">
        <f t="shared" si="5"/>
        <v>0.14971878645093484</v>
      </c>
      <c r="I63" s="117">
        <v>110808</v>
      </c>
      <c r="J63" s="118">
        <f t="shared" si="5"/>
        <v>0.11305535744779172</v>
      </c>
      <c r="K63" s="117">
        <v>105403</v>
      </c>
      <c r="L63" s="118">
        <f t="shared" si="6"/>
        <v>-4.8778066565590916E-2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0</v>
      </c>
      <c r="D64" s="118">
        <v>-1</v>
      </c>
      <c r="E64" s="117">
        <v>76578</v>
      </c>
      <c r="F64" s="118" t="str">
        <f t="shared" si="5"/>
        <v>-</v>
      </c>
      <c r="G64" s="117">
        <v>101660</v>
      </c>
      <c r="H64" s="118">
        <f t="shared" si="5"/>
        <v>0.3275353234610463</v>
      </c>
      <c r="I64" s="117">
        <v>103266</v>
      </c>
      <c r="J64" s="118">
        <f t="shared" si="5"/>
        <v>1.5797757229982334E-2</v>
      </c>
      <c r="K64" s="117">
        <v>105060</v>
      </c>
      <c r="L64" s="118">
        <f t="shared" si="6"/>
        <v>1.7372610539771127E-2</v>
      </c>
      <c r="M64" s="117"/>
      <c r="N64" s="118"/>
    </row>
    <row r="65" spans="1:15" ht="15.75" x14ac:dyDescent="0.25">
      <c r="B65" s="119" t="s">
        <v>30</v>
      </c>
      <c r="C65" s="120">
        <v>0</v>
      </c>
      <c r="D65" s="121">
        <v>-1</v>
      </c>
      <c r="E65" s="120">
        <v>497318</v>
      </c>
      <c r="F65" s="121" t="str">
        <f t="shared" si="5"/>
        <v>-</v>
      </c>
      <c r="G65" s="120">
        <v>1162107</v>
      </c>
      <c r="H65" s="121">
        <f t="shared" si="5"/>
        <v>1.3367483179776318</v>
      </c>
      <c r="I65" s="120">
        <v>1273521</v>
      </c>
      <c r="J65" s="121">
        <f t="shared" si="5"/>
        <v>9.5872411060255125E-2</v>
      </c>
      <c r="K65" s="120">
        <v>1328291</v>
      </c>
      <c r="L65" s="121">
        <f t="shared" si="6"/>
        <v>4.3006750575765862E-2</v>
      </c>
      <c r="M65" s="120">
        <v>330946</v>
      </c>
      <c r="N65" s="121">
        <v>-3.8383756203582142E-2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286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C$7</f>
        <v>2020</v>
      </c>
      <c r="D73" s="297"/>
      <c r="E73" s="296">
        <f>E$7</f>
        <v>2021</v>
      </c>
      <c r="F73" s="297"/>
      <c r="G73" s="296">
        <f>G$7</f>
        <v>2022</v>
      </c>
      <c r="H73" s="297"/>
      <c r="I73" s="296">
        <f>I$7</f>
        <v>2023</v>
      </c>
      <c r="J73" s="297"/>
      <c r="K73" s="296">
        <f>K$7</f>
        <v>2024</v>
      </c>
      <c r="L73" s="297"/>
      <c r="M73" s="298">
        <f>M$7</f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1:15" x14ac:dyDescent="0.25">
      <c r="A75" s="1">
        <v>1</v>
      </c>
      <c r="B75" s="116" t="s">
        <v>71</v>
      </c>
      <c r="C75" s="117">
        <v>26139</v>
      </c>
      <c r="D75" s="118">
        <v>0.80405825108703155</v>
      </c>
      <c r="E75" s="117">
        <v>0</v>
      </c>
      <c r="F75" s="118">
        <f t="shared" ref="F75:J87" si="8">IFERROR(E75/C75-1,"-")</f>
        <v>-1</v>
      </c>
      <c r="G75" s="117">
        <v>17498</v>
      </c>
      <c r="H75" s="118" t="str">
        <f t="shared" si="8"/>
        <v>-</v>
      </c>
      <c r="I75" s="117">
        <v>21506</v>
      </c>
      <c r="J75" s="118">
        <f t="shared" si="8"/>
        <v>0.22905474911418455</v>
      </c>
      <c r="K75" s="117">
        <v>28548</v>
      </c>
      <c r="L75" s="118">
        <f t="shared" ref="L75:L87" si="9">IFERROR(K75/I75-1,"-")</f>
        <v>0.32744350413838008</v>
      </c>
      <c r="M75" s="117">
        <v>28816</v>
      </c>
      <c r="N75" s="118">
        <f t="shared" ref="N75:N77" si="10">IFERROR(M75/K75-1,"-")</f>
        <v>9.3876979122879955E-3</v>
      </c>
    </row>
    <row r="76" spans="1:15" x14ac:dyDescent="0.25">
      <c r="A76" s="1">
        <v>2</v>
      </c>
      <c r="B76" s="116" t="s">
        <v>73</v>
      </c>
      <c r="C76" s="117">
        <v>26153</v>
      </c>
      <c r="D76" s="118">
        <v>1.3282293243122942</v>
      </c>
      <c r="E76" s="117">
        <v>0</v>
      </c>
      <c r="F76" s="118">
        <f t="shared" si="8"/>
        <v>-1</v>
      </c>
      <c r="G76" s="117">
        <v>23849</v>
      </c>
      <c r="H76" s="118" t="str">
        <f t="shared" si="8"/>
        <v>-</v>
      </c>
      <c r="I76" s="117">
        <v>18510</v>
      </c>
      <c r="J76" s="118">
        <f t="shared" si="8"/>
        <v>-0.22386682879785313</v>
      </c>
      <c r="K76" s="117">
        <v>28126</v>
      </c>
      <c r="L76" s="118">
        <f t="shared" si="9"/>
        <v>0.51950297136682866</v>
      </c>
      <c r="M76" s="117">
        <v>25819</v>
      </c>
      <c r="N76" s="118">
        <f t="shared" si="10"/>
        <v>-8.2023750266657203E-2</v>
      </c>
    </row>
    <row r="77" spans="1:15" x14ac:dyDescent="0.25">
      <c r="A77" s="1">
        <v>3</v>
      </c>
      <c r="B77" s="116" t="s">
        <v>75</v>
      </c>
      <c r="C77" s="117">
        <v>12768</v>
      </c>
      <c r="D77" s="118">
        <v>-0.13525228581103965</v>
      </c>
      <c r="E77" s="117">
        <v>0</v>
      </c>
      <c r="F77" s="118">
        <f t="shared" si="8"/>
        <v>-1</v>
      </c>
      <c r="G77" s="117">
        <v>27624</v>
      </c>
      <c r="H77" s="118" t="str">
        <f t="shared" si="8"/>
        <v>-</v>
      </c>
      <c r="I77" s="117">
        <v>20334</v>
      </c>
      <c r="J77" s="118">
        <f t="shared" si="8"/>
        <v>-0.26390095569070371</v>
      </c>
      <c r="K77" s="117">
        <v>29262</v>
      </c>
      <c r="L77" s="118">
        <f t="shared" si="9"/>
        <v>0.43906757155503096</v>
      </c>
      <c r="M77" s="117">
        <v>24120</v>
      </c>
      <c r="N77" s="118">
        <f t="shared" si="10"/>
        <v>-0.17572278039778555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0</v>
      </c>
      <c r="F78" s="118" t="str">
        <f t="shared" si="8"/>
        <v>-</v>
      </c>
      <c r="G78" s="117">
        <v>24835</v>
      </c>
      <c r="H78" s="118" t="str">
        <f t="shared" si="8"/>
        <v>-</v>
      </c>
      <c r="I78" s="117">
        <v>21526</v>
      </c>
      <c r="J78" s="118">
        <f t="shared" si="8"/>
        <v>-0.13323937990738877</v>
      </c>
      <c r="K78" s="117">
        <v>24001</v>
      </c>
      <c r="L78" s="118">
        <f t="shared" si="9"/>
        <v>0.11497723682988004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0</v>
      </c>
      <c r="F79" s="118" t="str">
        <f t="shared" si="8"/>
        <v>-</v>
      </c>
      <c r="G79" s="117">
        <v>27190</v>
      </c>
      <c r="H79" s="118" t="str">
        <f t="shared" si="8"/>
        <v>-</v>
      </c>
      <c r="I79" s="117">
        <v>26561</v>
      </c>
      <c r="J79" s="118">
        <f t="shared" si="8"/>
        <v>-2.3133504965060725E-2</v>
      </c>
      <c r="K79" s="117">
        <v>30824</v>
      </c>
      <c r="L79" s="118">
        <f t="shared" si="9"/>
        <v>0.16049847520801164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0</v>
      </c>
      <c r="F80" s="118" t="str">
        <f t="shared" si="8"/>
        <v>-</v>
      </c>
      <c r="G80" s="117">
        <v>27823</v>
      </c>
      <c r="H80" s="118" t="str">
        <f t="shared" si="8"/>
        <v>-</v>
      </c>
      <c r="I80" s="117">
        <v>24773</v>
      </c>
      <c r="J80" s="118">
        <f t="shared" si="8"/>
        <v>-0.10962153613916548</v>
      </c>
      <c r="K80" s="117">
        <v>31196</v>
      </c>
      <c r="L80" s="118">
        <f t="shared" si="9"/>
        <v>0.25927420982521299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13227</v>
      </c>
      <c r="F81" s="118" t="str">
        <f t="shared" si="8"/>
        <v>-</v>
      </c>
      <c r="G81" s="117">
        <v>29690</v>
      </c>
      <c r="H81" s="118">
        <f t="shared" si="8"/>
        <v>1.2446510924623877</v>
      </c>
      <c r="I81" s="117">
        <v>28903</v>
      </c>
      <c r="J81" s="118">
        <f t="shared" si="8"/>
        <v>-2.6507241495453027E-2</v>
      </c>
      <c r="K81" s="117">
        <v>31456</v>
      </c>
      <c r="L81" s="118">
        <f t="shared" si="9"/>
        <v>8.8329931149015772E-2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12130</v>
      </c>
      <c r="D82" s="118">
        <v>-0.57569609626416685</v>
      </c>
      <c r="E82" s="117">
        <v>24945</v>
      </c>
      <c r="F82" s="118">
        <f t="shared" si="8"/>
        <v>1.0564715581203625</v>
      </c>
      <c r="G82" s="117">
        <v>29356</v>
      </c>
      <c r="H82" s="118">
        <f t="shared" si="8"/>
        <v>0.17682902385247545</v>
      </c>
      <c r="I82" s="117">
        <v>29813</v>
      </c>
      <c r="J82" s="118">
        <f t="shared" si="8"/>
        <v>1.5567516010355664E-2</v>
      </c>
      <c r="K82" s="117">
        <v>31207</v>
      </c>
      <c r="L82" s="118">
        <f t="shared" si="9"/>
        <v>4.6758125649884352E-2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0</v>
      </c>
      <c r="D83" s="118">
        <v>-1</v>
      </c>
      <c r="E83" s="117">
        <v>18786</v>
      </c>
      <c r="F83" s="118" t="str">
        <f t="shared" si="8"/>
        <v>-</v>
      </c>
      <c r="G83" s="117">
        <v>25088</v>
      </c>
      <c r="H83" s="118">
        <f t="shared" si="8"/>
        <v>0.33546257851591621</v>
      </c>
      <c r="I83" s="117">
        <v>28026</v>
      </c>
      <c r="J83" s="118">
        <f t="shared" si="8"/>
        <v>0.11710778061224492</v>
      </c>
      <c r="K83" s="117">
        <v>25652</v>
      </c>
      <c r="L83" s="118">
        <f t="shared" si="9"/>
        <v>-8.470705773210585E-2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0</v>
      </c>
      <c r="D84" s="118">
        <v>-1</v>
      </c>
      <c r="E84" s="117">
        <v>23122</v>
      </c>
      <c r="F84" s="118" t="str">
        <f t="shared" si="8"/>
        <v>-</v>
      </c>
      <c r="G84" s="117">
        <v>26374</v>
      </c>
      <c r="H84" s="118">
        <f t="shared" si="8"/>
        <v>0.14064527290026807</v>
      </c>
      <c r="I84" s="117">
        <v>26698</v>
      </c>
      <c r="J84" s="118">
        <f t="shared" si="8"/>
        <v>1.2284825964965496E-2</v>
      </c>
      <c r="K84" s="117">
        <v>26435</v>
      </c>
      <c r="L84" s="118">
        <f t="shared" si="9"/>
        <v>-9.8509251629335104E-3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0</v>
      </c>
      <c r="D85" s="118">
        <v>-1</v>
      </c>
      <c r="E85" s="117">
        <v>27647</v>
      </c>
      <c r="F85" s="118" t="str">
        <f t="shared" si="8"/>
        <v>-</v>
      </c>
      <c r="G85" s="117">
        <v>25067</v>
      </c>
      <c r="H85" s="118">
        <f t="shared" si="8"/>
        <v>-9.3319347487973325E-2</v>
      </c>
      <c r="I85" s="117">
        <v>24723</v>
      </c>
      <c r="J85" s="118">
        <f t="shared" si="8"/>
        <v>-1.3723221765667981E-2</v>
      </c>
      <c r="K85" s="117">
        <v>26361</v>
      </c>
      <c r="L85" s="118">
        <f t="shared" si="9"/>
        <v>6.6254095376774735E-2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0</v>
      </c>
      <c r="D86" s="118">
        <v>-1</v>
      </c>
      <c r="E86" s="117">
        <v>21541</v>
      </c>
      <c r="F86" s="118" t="str">
        <f t="shared" si="8"/>
        <v>-</v>
      </c>
      <c r="G86" s="117">
        <v>26095</v>
      </c>
      <c r="H86" s="118">
        <f t="shared" si="8"/>
        <v>0.21141079801309126</v>
      </c>
      <c r="I86" s="117">
        <v>24969</v>
      </c>
      <c r="J86" s="118">
        <f t="shared" si="8"/>
        <v>-4.3150028741138158E-2</v>
      </c>
      <c r="K86" s="117">
        <v>25021</v>
      </c>
      <c r="L86" s="118">
        <f t="shared" si="9"/>
        <v>2.0825824021786232E-3</v>
      </c>
      <c r="M86" s="117"/>
      <c r="N86" s="118"/>
    </row>
    <row r="87" spans="1:15" ht="15.75" x14ac:dyDescent="0.25">
      <c r="B87" s="119" t="s">
        <v>30</v>
      </c>
      <c r="C87" s="120">
        <v>0</v>
      </c>
      <c r="D87" s="121">
        <v>-1</v>
      </c>
      <c r="E87" s="120">
        <v>141098</v>
      </c>
      <c r="F87" s="121" t="str">
        <f t="shared" si="8"/>
        <v>-</v>
      </c>
      <c r="G87" s="120">
        <v>310489</v>
      </c>
      <c r="H87" s="121">
        <f t="shared" si="8"/>
        <v>1.2005202058143984</v>
      </c>
      <c r="I87" s="120">
        <v>296342</v>
      </c>
      <c r="J87" s="121">
        <f t="shared" si="8"/>
        <v>-4.5563610949180156E-2</v>
      </c>
      <c r="K87" s="120">
        <v>338089</v>
      </c>
      <c r="L87" s="121">
        <f t="shared" si="9"/>
        <v>0.14087439512455213</v>
      </c>
      <c r="M87" s="120">
        <v>78755</v>
      </c>
      <c r="N87" s="121">
        <v>-8.3562185812697809E-2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2" t="s">
        <v>287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4" t="s">
        <v>32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C$7</f>
        <v>2020</v>
      </c>
      <c r="D95" s="297"/>
      <c r="E95" s="296">
        <f>E$7</f>
        <v>2021</v>
      </c>
      <c r="F95" s="297"/>
      <c r="G95" s="296">
        <f>G$7</f>
        <v>2022</v>
      </c>
      <c r="H95" s="297"/>
      <c r="I95" s="296">
        <f>I$7</f>
        <v>2023</v>
      </c>
      <c r="J95" s="297"/>
      <c r="K95" s="296">
        <f>K$7</f>
        <v>2024</v>
      </c>
      <c r="L95" s="297"/>
      <c r="M95" s="298">
        <f>M$7</f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17">
        <v>43194</v>
      </c>
      <c r="D97" s="118">
        <v>5.6242969628796491E-2</v>
      </c>
      <c r="E97" s="117">
        <v>2775</v>
      </c>
      <c r="F97" s="118">
        <f t="shared" ref="F97:J109" si="11">IFERROR(E97/C97-1,"-")</f>
        <v>-0.93575496596749552</v>
      </c>
      <c r="G97" s="117">
        <v>24239</v>
      </c>
      <c r="H97" s="118">
        <f t="shared" si="11"/>
        <v>7.7347747747747739</v>
      </c>
      <c r="I97" s="117">
        <v>29362</v>
      </c>
      <c r="J97" s="118">
        <f t="shared" si="11"/>
        <v>0.21135360369652223</v>
      </c>
      <c r="K97" s="117">
        <v>31119</v>
      </c>
      <c r="L97" s="118">
        <f t="shared" ref="L97:L109" si="12">IFERROR(K97/I97-1,"-")</f>
        <v>5.9839248007628854E-2</v>
      </c>
      <c r="M97" s="117">
        <v>31603</v>
      </c>
      <c r="N97" s="118">
        <f t="shared" ref="N97:N99" si="13">IFERROR(M97/K97-1,"-")</f>
        <v>1.5553199010250873E-2</v>
      </c>
    </row>
    <row r="98" spans="2:14" x14ac:dyDescent="0.25">
      <c r="B98" s="116" t="s">
        <v>73</v>
      </c>
      <c r="C98" s="117">
        <v>39241</v>
      </c>
      <c r="D98" s="118">
        <v>-8.1630742587001759E-2</v>
      </c>
      <c r="E98" s="117">
        <v>3359</v>
      </c>
      <c r="F98" s="118">
        <f t="shared" si="11"/>
        <v>-0.91440075431309087</v>
      </c>
      <c r="G98" s="117">
        <v>26617</v>
      </c>
      <c r="H98" s="118">
        <f t="shared" si="11"/>
        <v>6.9240845489729086</v>
      </c>
      <c r="I98" s="117">
        <v>28295</v>
      </c>
      <c r="J98" s="118">
        <f t="shared" si="11"/>
        <v>6.3042416500732612E-2</v>
      </c>
      <c r="K98" s="117">
        <v>24823</v>
      </c>
      <c r="L98" s="118">
        <f t="shared" si="12"/>
        <v>-0.12270719208340697</v>
      </c>
      <c r="M98" s="117">
        <v>30937</v>
      </c>
      <c r="N98" s="118">
        <f t="shared" si="13"/>
        <v>0.24630383112436038</v>
      </c>
    </row>
    <row r="99" spans="2:14" x14ac:dyDescent="0.25">
      <c r="B99" s="116" t="s">
        <v>75</v>
      </c>
      <c r="C99" s="117">
        <v>23119</v>
      </c>
      <c r="D99" s="118">
        <v>-0.45906549053557644</v>
      </c>
      <c r="E99" s="117">
        <v>4717</v>
      </c>
      <c r="F99" s="118">
        <f t="shared" si="11"/>
        <v>-0.79596868376659891</v>
      </c>
      <c r="G99" s="117">
        <v>27574</v>
      </c>
      <c r="H99" s="118">
        <f t="shared" si="11"/>
        <v>4.845664617341531</v>
      </c>
      <c r="I99" s="117">
        <v>29030</v>
      </c>
      <c r="J99" s="118">
        <f t="shared" si="11"/>
        <v>5.2803365489229037E-2</v>
      </c>
      <c r="K99" s="117">
        <v>31003</v>
      </c>
      <c r="L99" s="118">
        <f t="shared" si="12"/>
        <v>6.7964174991388182E-2</v>
      </c>
      <c r="M99" s="117">
        <v>32272</v>
      </c>
      <c r="N99" s="118">
        <f t="shared" si="13"/>
        <v>4.0931522755862426E-2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5851</v>
      </c>
      <c r="F100" s="118" t="str">
        <f t="shared" si="11"/>
        <v>-</v>
      </c>
      <c r="G100" s="117">
        <v>22852</v>
      </c>
      <c r="H100" s="118">
        <f t="shared" si="11"/>
        <v>2.9056571526234833</v>
      </c>
      <c r="I100" s="117">
        <v>24480</v>
      </c>
      <c r="J100" s="118">
        <f t="shared" si="11"/>
        <v>7.1241029231577047E-2</v>
      </c>
      <c r="K100" s="117">
        <v>23629</v>
      </c>
      <c r="L100" s="118">
        <f t="shared" si="12"/>
        <v>-3.4763071895424824E-2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6089</v>
      </c>
      <c r="F101" s="118" t="str">
        <f t="shared" si="11"/>
        <v>-</v>
      </c>
      <c r="G101" s="117">
        <v>13692</v>
      </c>
      <c r="H101" s="118">
        <f t="shared" si="11"/>
        <v>1.248645097717195</v>
      </c>
      <c r="I101" s="117">
        <v>18346</v>
      </c>
      <c r="J101" s="118">
        <f t="shared" si="11"/>
        <v>0.3399065147531406</v>
      </c>
      <c r="K101" s="117">
        <v>21064</v>
      </c>
      <c r="L101" s="118">
        <f t="shared" si="12"/>
        <v>0.14815218576256406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6428</v>
      </c>
      <c r="F102" s="118" t="str">
        <f t="shared" si="11"/>
        <v>-</v>
      </c>
      <c r="G102" s="117">
        <v>15947</v>
      </c>
      <c r="H102" s="118">
        <f t="shared" si="11"/>
        <v>1.4808649657747357</v>
      </c>
      <c r="I102" s="117">
        <v>18927</v>
      </c>
      <c r="J102" s="118">
        <f t="shared" si="11"/>
        <v>0.18686900357434011</v>
      </c>
      <c r="K102" s="117">
        <v>19896</v>
      </c>
      <c r="L102" s="118">
        <f t="shared" si="12"/>
        <v>5.1196703122523335E-2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11718</v>
      </c>
      <c r="F103" s="118" t="str">
        <f t="shared" si="11"/>
        <v>-</v>
      </c>
      <c r="G103" s="117">
        <v>22949</v>
      </c>
      <c r="H103" s="118">
        <f t="shared" si="11"/>
        <v>0.95844000682710351</v>
      </c>
      <c r="I103" s="117">
        <v>26512</v>
      </c>
      <c r="J103" s="118">
        <f t="shared" si="11"/>
        <v>0.15525730968669649</v>
      </c>
      <c r="K103" s="117">
        <v>26909</v>
      </c>
      <c r="L103" s="118">
        <f t="shared" si="12"/>
        <v>1.4974351237175609E-2</v>
      </c>
      <c r="M103" s="117"/>
      <c r="N103" s="118"/>
    </row>
    <row r="104" spans="2:14" x14ac:dyDescent="0.25">
      <c r="B104" s="116" t="s">
        <v>85</v>
      </c>
      <c r="C104" s="117">
        <v>8447</v>
      </c>
      <c r="D104" s="118">
        <v>-0.82084455661837996</v>
      </c>
      <c r="E104" s="117">
        <v>15135</v>
      </c>
      <c r="F104" s="118">
        <f t="shared" si="11"/>
        <v>0.79176038830353979</v>
      </c>
      <c r="G104" s="117">
        <v>27464</v>
      </c>
      <c r="H104" s="118">
        <f t="shared" si="11"/>
        <v>0.81460191608853649</v>
      </c>
      <c r="I104" s="117">
        <v>31400</v>
      </c>
      <c r="J104" s="118">
        <f t="shared" si="11"/>
        <v>0.14331488494028544</v>
      </c>
      <c r="K104" s="117">
        <v>31177</v>
      </c>
      <c r="L104" s="118">
        <f t="shared" si="12"/>
        <v>-7.1019108280254706E-3</v>
      </c>
      <c r="M104" s="117"/>
      <c r="N104" s="118"/>
    </row>
    <row r="105" spans="2:14" x14ac:dyDescent="0.25">
      <c r="B105" s="116" t="s">
        <v>87</v>
      </c>
      <c r="C105" s="117">
        <v>4719</v>
      </c>
      <c r="D105" s="118">
        <v>-0.87496356747303994</v>
      </c>
      <c r="E105" s="117">
        <v>11918</v>
      </c>
      <c r="F105" s="118">
        <f t="shared" si="11"/>
        <v>1.5255350709896165</v>
      </c>
      <c r="G105" s="117">
        <v>19192</v>
      </c>
      <c r="H105" s="118">
        <f t="shared" si="11"/>
        <v>0.61033730491693228</v>
      </c>
      <c r="I105" s="117">
        <v>23909</v>
      </c>
      <c r="J105" s="118">
        <f t="shared" si="11"/>
        <v>0.24577949145477285</v>
      </c>
      <c r="K105" s="117">
        <v>23395</v>
      </c>
      <c r="L105" s="118">
        <f t="shared" si="12"/>
        <v>-2.1498180601447148E-2</v>
      </c>
      <c r="M105" s="117"/>
      <c r="N105" s="118"/>
    </row>
    <row r="106" spans="2:14" x14ac:dyDescent="0.25">
      <c r="B106" s="116" t="s">
        <v>89</v>
      </c>
      <c r="C106" s="117">
        <v>3478</v>
      </c>
      <c r="D106" s="118">
        <v>-0.90411336568151746</v>
      </c>
      <c r="E106" s="117">
        <v>20231</v>
      </c>
      <c r="F106" s="118">
        <f t="shared" si="11"/>
        <v>4.8168487636572745</v>
      </c>
      <c r="G106" s="117">
        <v>23206</v>
      </c>
      <c r="H106" s="118">
        <f t="shared" si="11"/>
        <v>0.14705155454500529</v>
      </c>
      <c r="I106" s="117">
        <v>27467</v>
      </c>
      <c r="J106" s="118">
        <f t="shared" si="11"/>
        <v>0.18361630612772561</v>
      </c>
      <c r="K106" s="117">
        <v>28050</v>
      </c>
      <c r="L106" s="118">
        <f t="shared" si="12"/>
        <v>2.1225470564677718E-2</v>
      </c>
      <c r="M106" s="117"/>
      <c r="N106" s="118"/>
    </row>
    <row r="107" spans="2:14" x14ac:dyDescent="0.25">
      <c r="B107" s="116" t="s">
        <v>91</v>
      </c>
      <c r="C107" s="117">
        <v>3773</v>
      </c>
      <c r="D107" s="118">
        <v>-0.90712158137015975</v>
      </c>
      <c r="E107" s="117">
        <v>23258</v>
      </c>
      <c r="F107" s="118">
        <f t="shared" si="11"/>
        <v>5.1643254704479196</v>
      </c>
      <c r="G107" s="117">
        <v>28403</v>
      </c>
      <c r="H107" s="118">
        <f t="shared" si="11"/>
        <v>0.22121420586464868</v>
      </c>
      <c r="I107" s="117">
        <v>28858</v>
      </c>
      <c r="J107" s="118">
        <f t="shared" si="11"/>
        <v>1.6019434566771018E-2</v>
      </c>
      <c r="K107" s="117">
        <v>30877</v>
      </c>
      <c r="L107" s="118">
        <f t="shared" si="12"/>
        <v>6.9963268417769786E-2</v>
      </c>
      <c r="M107" s="117"/>
      <c r="N107" s="118"/>
    </row>
    <row r="108" spans="2:14" x14ac:dyDescent="0.25">
      <c r="B108" s="116" t="s">
        <v>93</v>
      </c>
      <c r="C108" s="117">
        <v>4711</v>
      </c>
      <c r="D108" s="118">
        <v>-0.88245421428214976</v>
      </c>
      <c r="E108" s="117">
        <v>25094</v>
      </c>
      <c r="F108" s="118">
        <f t="shared" si="11"/>
        <v>4.3266822330715344</v>
      </c>
      <c r="G108" s="117">
        <v>28386</v>
      </c>
      <c r="H108" s="118">
        <f t="shared" si="11"/>
        <v>0.13118673786562529</v>
      </c>
      <c r="I108" s="117">
        <v>30289</v>
      </c>
      <c r="J108" s="118">
        <f t="shared" si="11"/>
        <v>6.7040090185302548E-2</v>
      </c>
      <c r="K108" s="117">
        <v>30458</v>
      </c>
      <c r="L108" s="118">
        <f t="shared" si="12"/>
        <v>5.5795833470897449E-3</v>
      </c>
      <c r="M108" s="117"/>
      <c r="N108" s="118"/>
    </row>
    <row r="109" spans="2:14" ht="15.75" x14ac:dyDescent="0.25">
      <c r="B109" s="119" t="s">
        <v>30</v>
      </c>
      <c r="C109" s="120">
        <v>137122</v>
      </c>
      <c r="D109" s="121">
        <v>-0.71347436518948193</v>
      </c>
      <c r="E109" s="120">
        <v>136573</v>
      </c>
      <c r="F109" s="121">
        <f t="shared" si="11"/>
        <v>-4.0037339011974593E-3</v>
      </c>
      <c r="G109" s="120">
        <v>280521</v>
      </c>
      <c r="H109" s="121">
        <f t="shared" si="11"/>
        <v>1.0540004246813059</v>
      </c>
      <c r="I109" s="120">
        <v>316875</v>
      </c>
      <c r="J109" s="121">
        <f t="shared" si="11"/>
        <v>0.12959457580715883</v>
      </c>
      <c r="K109" s="120">
        <v>322400</v>
      </c>
      <c r="L109" s="121">
        <f t="shared" si="12"/>
        <v>1.7435897435897463E-2</v>
      </c>
      <c r="M109" s="120">
        <v>94812</v>
      </c>
      <c r="N109" s="121">
        <v>9.0482488929783278E-2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3" spans="3:3" x14ac:dyDescent="0.25">
      <c r="C113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C55E9-792A-4BBE-8FB7-A25E27F7939E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</row>
    <row r="5" spans="1:12" ht="6" customHeight="1" x14ac:dyDescent="0.25"/>
    <row r="6" spans="1:12" s="145" customFormat="1" ht="72" customHeight="1" x14ac:dyDescent="0.25">
      <c r="B6" s="146"/>
      <c r="C6" s="171" t="s">
        <v>259</v>
      </c>
      <c r="D6" s="171" t="s">
        <v>224</v>
      </c>
      <c r="E6" s="171" t="s">
        <v>225</v>
      </c>
      <c r="F6" s="171" t="s">
        <v>226</v>
      </c>
      <c r="G6" s="171" t="s">
        <v>227</v>
      </c>
      <c r="H6" s="171" t="s">
        <v>228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1315468</v>
      </c>
      <c r="D8" s="175">
        <v>342448</v>
      </c>
      <c r="E8" s="175">
        <v>2629455</v>
      </c>
      <c r="F8" s="175">
        <v>2882541</v>
      </c>
      <c r="G8" s="175">
        <v>3156397</v>
      </c>
      <c r="H8" s="175">
        <v>2951260</v>
      </c>
      <c r="I8" s="176">
        <f>IFERROR(H8/G8-1,"-")</f>
        <v>-6.4990874088398876E-2</v>
      </c>
      <c r="J8" s="175">
        <f>H8-G8</f>
        <v>-205137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106895</v>
      </c>
      <c r="D9" s="159">
        <v>100003</v>
      </c>
      <c r="E9" s="159">
        <v>250815</v>
      </c>
      <c r="F9" s="159">
        <v>274482</v>
      </c>
      <c r="G9" s="159">
        <v>288230</v>
      </c>
      <c r="H9" s="159">
        <v>252572</v>
      </c>
      <c r="I9" s="160">
        <f>IFERROR(H9/G9-1,"-")</f>
        <v>-0.12371370086389344</v>
      </c>
      <c r="J9" s="159">
        <f t="shared" ref="J9:J19" si="0">H9-G9</f>
        <v>-35658</v>
      </c>
      <c r="K9" s="160">
        <f>H9/H$8</f>
        <v>8.558107384642491E-2</v>
      </c>
      <c r="L9" s="79"/>
    </row>
    <row r="10" spans="1:12" x14ac:dyDescent="0.25">
      <c r="A10" s="161" t="s">
        <v>103</v>
      </c>
      <c r="B10" s="162" t="s">
        <v>103</v>
      </c>
      <c r="C10" s="163">
        <v>31510</v>
      </c>
      <c r="D10" s="163">
        <v>64979</v>
      </c>
      <c r="E10" s="163">
        <v>65096</v>
      </c>
      <c r="F10" s="163">
        <v>70695</v>
      </c>
      <c r="G10" s="163">
        <v>86365</v>
      </c>
      <c r="H10" s="163">
        <v>71613</v>
      </c>
      <c r="I10" s="164">
        <f>IFERROR(H10/G10-1,"-")</f>
        <v>-0.17080993457998028</v>
      </c>
      <c r="J10" s="163">
        <f t="shared" si="0"/>
        <v>-14752</v>
      </c>
      <c r="K10" s="164">
        <f>H10/H$8</f>
        <v>2.4265229088592667E-2</v>
      </c>
      <c r="L10" s="79"/>
    </row>
    <row r="11" spans="1:12" x14ac:dyDescent="0.25">
      <c r="A11" s="161" t="s">
        <v>100</v>
      </c>
      <c r="B11" s="162" t="s">
        <v>100</v>
      </c>
      <c r="C11" s="163">
        <v>75385</v>
      </c>
      <c r="D11" s="163">
        <v>35024</v>
      </c>
      <c r="E11" s="163">
        <v>185719</v>
      </c>
      <c r="F11" s="163">
        <v>203787</v>
      </c>
      <c r="G11" s="163">
        <v>201865</v>
      </c>
      <c r="H11" s="163">
        <v>180959</v>
      </c>
      <c r="I11" s="164">
        <f>IFERROR(H11/G11-1,"-")</f>
        <v>-0.10356426324523815</v>
      </c>
      <c r="J11" s="163">
        <f t="shared" si="0"/>
        <v>-20906</v>
      </c>
      <c r="K11" s="164">
        <f>H11/H$8</f>
        <v>6.131584475783225E-2</v>
      </c>
      <c r="L11" s="79"/>
    </row>
    <row r="12" spans="1:12" x14ac:dyDescent="0.25">
      <c r="A12" s="1"/>
      <c r="B12" s="158" t="s">
        <v>107</v>
      </c>
      <c r="C12" s="159">
        <v>1208573</v>
      </c>
      <c r="D12" s="159">
        <v>242445</v>
      </c>
      <c r="E12" s="159">
        <v>2378640</v>
      </c>
      <c r="F12" s="159">
        <v>2608059</v>
      </c>
      <c r="G12" s="159">
        <v>2868167</v>
      </c>
      <c r="H12" s="159">
        <v>2698688</v>
      </c>
      <c r="I12" s="160">
        <f>IFERROR(H12/G12-1,"-")</f>
        <v>-5.9089655518663964E-2</v>
      </c>
      <c r="J12" s="159">
        <f t="shared" si="0"/>
        <v>-169479</v>
      </c>
      <c r="K12" s="160">
        <f>H12/H$8</f>
        <v>0.91441892615357512</v>
      </c>
      <c r="L12" s="79"/>
    </row>
    <row r="13" spans="1:12" s="56" customFormat="1" x14ac:dyDescent="0.25">
      <c r="A13" s="161"/>
      <c r="B13" s="162" t="s">
        <v>110</v>
      </c>
      <c r="C13" s="163">
        <v>538290</v>
      </c>
      <c r="D13" s="163">
        <v>12241</v>
      </c>
      <c r="E13" s="163">
        <v>1005364</v>
      </c>
      <c r="F13" s="163">
        <v>1094218</v>
      </c>
      <c r="G13" s="163">
        <v>1146041</v>
      </c>
      <c r="H13" s="163">
        <v>1105621</v>
      </c>
      <c r="I13" s="164">
        <f t="shared" ref="I13:I20" si="1">IFERROR(H13/G13-1,"-")</f>
        <v>-3.5269244294052315E-2</v>
      </c>
      <c r="J13" s="163">
        <f t="shared" si="0"/>
        <v>-40420</v>
      </c>
      <c r="K13" s="164">
        <f t="shared" ref="K13:K20" si="2">H13/H$8</f>
        <v>0.3746267695831611</v>
      </c>
      <c r="L13" s="165"/>
    </row>
    <row r="14" spans="1:12" s="56" customFormat="1" x14ac:dyDescent="0.25">
      <c r="A14" s="161"/>
      <c r="B14" s="162" t="s">
        <v>113</v>
      </c>
      <c r="C14" s="163">
        <v>186706</v>
      </c>
      <c r="D14" s="163">
        <v>47243</v>
      </c>
      <c r="E14" s="163">
        <v>309470</v>
      </c>
      <c r="F14" s="163">
        <v>343780</v>
      </c>
      <c r="G14" s="163">
        <v>403382</v>
      </c>
      <c r="H14" s="163">
        <v>367237</v>
      </c>
      <c r="I14" s="164">
        <f t="shared" si="1"/>
        <v>-8.9604890649558011E-2</v>
      </c>
      <c r="J14" s="163">
        <f t="shared" si="0"/>
        <v>-36145</v>
      </c>
      <c r="K14" s="164">
        <f t="shared" si="2"/>
        <v>0.12443397057527972</v>
      </c>
      <c r="L14" s="165"/>
    </row>
    <row r="15" spans="1:12" x14ac:dyDescent="0.25">
      <c r="A15" s="161"/>
      <c r="B15" s="162" t="s">
        <v>116</v>
      </c>
      <c r="C15" s="163">
        <v>41633</v>
      </c>
      <c r="D15" s="163">
        <v>45051</v>
      </c>
      <c r="E15" s="163">
        <v>106845</v>
      </c>
      <c r="F15" s="163">
        <v>131263</v>
      </c>
      <c r="G15" s="163">
        <v>152146</v>
      </c>
      <c r="H15" s="163">
        <v>125957</v>
      </c>
      <c r="I15" s="164">
        <f t="shared" si="1"/>
        <v>-0.17213071654857837</v>
      </c>
      <c r="J15" s="163">
        <f t="shared" si="0"/>
        <v>-26189</v>
      </c>
      <c r="K15" s="164">
        <f t="shared" si="2"/>
        <v>4.2679059113734472E-2</v>
      </c>
      <c r="L15" s="79"/>
    </row>
    <row r="16" spans="1:12" x14ac:dyDescent="0.25">
      <c r="A16" s="161"/>
      <c r="B16" s="162" t="s">
        <v>123</v>
      </c>
      <c r="C16" s="163">
        <v>39929</v>
      </c>
      <c r="D16" s="163">
        <v>3661</v>
      </c>
      <c r="E16" s="163">
        <v>104674</v>
      </c>
      <c r="F16" s="163">
        <v>92238</v>
      </c>
      <c r="G16" s="163">
        <v>95518</v>
      </c>
      <c r="H16" s="163">
        <v>103373</v>
      </c>
      <c r="I16" s="164">
        <f t="shared" si="1"/>
        <v>8.2235808957473955E-2</v>
      </c>
      <c r="J16" s="163">
        <f t="shared" si="0"/>
        <v>7855</v>
      </c>
      <c r="K16" s="164">
        <f t="shared" si="2"/>
        <v>3.5026734343975116E-2</v>
      </c>
      <c r="L16" s="79"/>
    </row>
    <row r="17" spans="1:12" x14ac:dyDescent="0.25">
      <c r="A17" s="161"/>
      <c r="B17" s="162" t="s">
        <v>119</v>
      </c>
      <c r="C17" s="163">
        <v>45152</v>
      </c>
      <c r="D17" s="163">
        <v>5757</v>
      </c>
      <c r="E17" s="163">
        <v>104961</v>
      </c>
      <c r="F17" s="163">
        <v>85919</v>
      </c>
      <c r="G17" s="163">
        <v>100409</v>
      </c>
      <c r="H17" s="163">
        <v>105403</v>
      </c>
      <c r="I17" s="164">
        <f t="shared" si="1"/>
        <v>4.9736577398440396E-2</v>
      </c>
      <c r="J17" s="163">
        <f t="shared" si="0"/>
        <v>4994</v>
      </c>
      <c r="K17" s="164">
        <f t="shared" si="2"/>
        <v>3.5714576147137155E-2</v>
      </c>
      <c r="L17" s="79"/>
    </row>
    <row r="18" spans="1:12" x14ac:dyDescent="0.25">
      <c r="A18" s="161"/>
      <c r="B18" s="162" t="s">
        <v>128</v>
      </c>
      <c r="C18" s="163">
        <v>48891</v>
      </c>
      <c r="D18" s="163">
        <v>659</v>
      </c>
      <c r="E18" s="163">
        <v>70472</v>
      </c>
      <c r="F18" s="163">
        <v>88964</v>
      </c>
      <c r="G18" s="163">
        <v>87955</v>
      </c>
      <c r="H18" s="163">
        <v>80392</v>
      </c>
      <c r="I18" s="164">
        <f t="shared" si="1"/>
        <v>-8.5987152521175614E-2</v>
      </c>
      <c r="J18" s="163">
        <f t="shared" si="0"/>
        <v>-7563</v>
      </c>
      <c r="K18" s="164">
        <f t="shared" si="2"/>
        <v>2.7239890758523479E-2</v>
      </c>
      <c r="L18" s="79"/>
    </row>
    <row r="19" spans="1:12" x14ac:dyDescent="0.25">
      <c r="A19" s="161" t="s">
        <v>144</v>
      </c>
      <c r="B19" s="162" t="s">
        <v>131</v>
      </c>
      <c r="C19" s="163">
        <v>52389</v>
      </c>
      <c r="D19" s="163">
        <v>6583</v>
      </c>
      <c r="E19" s="163">
        <v>59834</v>
      </c>
      <c r="F19" s="163">
        <v>78356</v>
      </c>
      <c r="G19" s="163">
        <v>86802</v>
      </c>
      <c r="H19" s="163">
        <v>66686</v>
      </c>
      <c r="I19" s="164">
        <f t="shared" si="1"/>
        <v>-0.23174581230847213</v>
      </c>
      <c r="J19" s="163">
        <f t="shared" si="0"/>
        <v>-20116</v>
      </c>
      <c r="K19" s="164">
        <f t="shared" si="2"/>
        <v>2.259577265303633E-2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255583</v>
      </c>
      <c r="D20" s="168">
        <f t="shared" ref="D20:H20" si="4">D12-SUM(D13:D19)</f>
        <v>121250</v>
      </c>
      <c r="E20" s="168">
        <f t="shared" si="4"/>
        <v>617020</v>
      </c>
      <c r="F20" s="168">
        <f t="shared" si="4"/>
        <v>693321</v>
      </c>
      <c r="G20" s="168">
        <f t="shared" si="4"/>
        <v>795914</v>
      </c>
      <c r="H20" s="168">
        <f t="shared" si="4"/>
        <v>744019</v>
      </c>
      <c r="I20" s="169">
        <f t="shared" si="1"/>
        <v>-6.5201768030214269E-2</v>
      </c>
      <c r="J20" s="168">
        <f>H20-G20</f>
        <v>-51895</v>
      </c>
      <c r="K20" s="169">
        <f t="shared" si="2"/>
        <v>0.25210215297872773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496315</v>
      </c>
      <c r="D22" s="175">
        <v>122878</v>
      </c>
      <c r="E22" s="175">
        <v>1057048</v>
      </c>
      <c r="F22" s="175">
        <v>1098201</v>
      </c>
      <c r="G22" s="175">
        <v>1198797</v>
      </c>
      <c r="H22" s="175">
        <v>1094097</v>
      </c>
      <c r="I22" s="176">
        <f>IFERROR(H22/G22-1,"-")</f>
        <v>-8.7337555899789532E-2</v>
      </c>
      <c r="J22" s="175">
        <f>H22-G22</f>
        <v>-104700</v>
      </c>
      <c r="K22" s="176">
        <f>H22/H$8</f>
        <v>0.37072199670649147</v>
      </c>
      <c r="L22" s="79"/>
    </row>
    <row r="23" spans="1:12" x14ac:dyDescent="0.25">
      <c r="A23" s="161" t="s">
        <v>96</v>
      </c>
      <c r="B23" s="158" t="s">
        <v>97</v>
      </c>
      <c r="C23" s="159">
        <v>13967</v>
      </c>
      <c r="D23" s="159">
        <v>35216</v>
      </c>
      <c r="E23" s="159">
        <v>39226</v>
      </c>
      <c r="F23" s="159">
        <v>39802</v>
      </c>
      <c r="G23" s="159">
        <v>49287</v>
      </c>
      <c r="H23" s="159">
        <v>31246</v>
      </c>
      <c r="I23" s="160">
        <f>IFERROR(H23/G23-1,"-")</f>
        <v>-0.36603972649988836</v>
      </c>
      <c r="J23" s="159">
        <f t="shared" ref="J23:J33" si="5">H23-G23</f>
        <v>-18041</v>
      </c>
      <c r="K23" s="160">
        <f>H23/H$8</f>
        <v>1.0587342355468512E-2</v>
      </c>
      <c r="L23" s="79"/>
    </row>
    <row r="24" spans="1:12" x14ac:dyDescent="0.25">
      <c r="A24" s="161" t="s">
        <v>103</v>
      </c>
      <c r="B24" s="162" t="s">
        <v>103</v>
      </c>
      <c r="C24" s="163">
        <v>5475</v>
      </c>
      <c r="D24" s="163">
        <v>19746</v>
      </c>
      <c r="E24" s="163">
        <v>11646</v>
      </c>
      <c r="F24" s="163">
        <v>13613</v>
      </c>
      <c r="G24" s="163">
        <v>15644</v>
      </c>
      <c r="H24" s="163">
        <v>8191</v>
      </c>
      <c r="I24" s="164">
        <f>IFERROR(H24/G24-1,"-")</f>
        <v>-0.47641268217847099</v>
      </c>
      <c r="J24" s="163">
        <f t="shared" si="5"/>
        <v>-7453</v>
      </c>
      <c r="K24" s="164">
        <f>H24/H$8</f>
        <v>2.7754247338424944E-3</v>
      </c>
      <c r="L24" s="79"/>
    </row>
    <row r="25" spans="1:12" x14ac:dyDescent="0.25">
      <c r="A25" s="161" t="s">
        <v>100</v>
      </c>
      <c r="B25" s="162" t="s">
        <v>100</v>
      </c>
      <c r="C25" s="163">
        <v>8492</v>
      </c>
      <c r="D25" s="163">
        <v>15470</v>
      </c>
      <c r="E25" s="163">
        <v>27580</v>
      </c>
      <c r="F25" s="163">
        <v>26189</v>
      </c>
      <c r="G25" s="163">
        <v>33643</v>
      </c>
      <c r="H25" s="163">
        <v>23055</v>
      </c>
      <c r="I25" s="164">
        <f>IFERROR(H25/G25-1,"-")</f>
        <v>-0.31471628570579313</v>
      </c>
      <c r="J25" s="163">
        <f t="shared" si="5"/>
        <v>-10588</v>
      </c>
      <c r="K25" s="164">
        <f>H25/H$8</f>
        <v>7.811917621626017E-3</v>
      </c>
      <c r="L25" s="79"/>
    </row>
    <row r="26" spans="1:12" x14ac:dyDescent="0.25">
      <c r="A26" s="161"/>
      <c r="B26" s="158" t="s">
        <v>107</v>
      </c>
      <c r="C26" s="159">
        <v>482348</v>
      </c>
      <c r="D26" s="159">
        <v>87662</v>
      </c>
      <c r="E26" s="159">
        <v>1017822</v>
      </c>
      <c r="F26" s="159">
        <v>1058399</v>
      </c>
      <c r="G26" s="159">
        <v>1149510</v>
      </c>
      <c r="H26" s="159">
        <v>1062851</v>
      </c>
      <c r="I26" s="160">
        <f>IFERROR(H26/G26-1,"-")</f>
        <v>-7.5387773921061996E-2</v>
      </c>
      <c r="J26" s="159">
        <f t="shared" si="5"/>
        <v>-86659</v>
      </c>
      <c r="K26" s="160">
        <f>H26/H$8</f>
        <v>0.36013465435102293</v>
      </c>
      <c r="L26" s="79"/>
    </row>
    <row r="27" spans="1:12" s="56" customFormat="1" x14ac:dyDescent="0.25">
      <c r="A27" s="161"/>
      <c r="B27" s="162" t="s">
        <v>110</v>
      </c>
      <c r="C27" s="163">
        <v>236725</v>
      </c>
      <c r="D27" s="163">
        <v>3017</v>
      </c>
      <c r="E27" s="163">
        <v>471283</v>
      </c>
      <c r="F27" s="163">
        <v>508176</v>
      </c>
      <c r="G27" s="163">
        <v>528478</v>
      </c>
      <c r="H27" s="163">
        <v>503845</v>
      </c>
      <c r="I27" s="164">
        <f t="shared" ref="I27:I34" si="6">IFERROR(H27/G27-1,"-")</f>
        <v>-4.6611211819602705E-2</v>
      </c>
      <c r="J27" s="163">
        <f t="shared" si="5"/>
        <v>-24633</v>
      </c>
      <c r="K27" s="164">
        <f t="shared" ref="K27:K34" si="7">H27/H$8</f>
        <v>0.17072199670649146</v>
      </c>
      <c r="L27" s="165"/>
    </row>
    <row r="28" spans="1:12" s="56" customFormat="1" x14ac:dyDescent="0.25">
      <c r="A28" s="161"/>
      <c r="B28" s="162" t="s">
        <v>113</v>
      </c>
      <c r="C28" s="163">
        <v>68159</v>
      </c>
      <c r="D28" s="163">
        <v>17146</v>
      </c>
      <c r="E28" s="163">
        <v>129712</v>
      </c>
      <c r="F28" s="163">
        <v>133635</v>
      </c>
      <c r="G28" s="163">
        <v>145348</v>
      </c>
      <c r="H28" s="163">
        <v>125273</v>
      </c>
      <c r="I28" s="164">
        <f t="shared" si="6"/>
        <v>-0.13811679555274237</v>
      </c>
      <c r="J28" s="163">
        <f t="shared" si="5"/>
        <v>-20075</v>
      </c>
      <c r="K28" s="164">
        <f t="shared" si="7"/>
        <v>4.2447293698284802E-2</v>
      </c>
      <c r="L28" s="165"/>
    </row>
    <row r="29" spans="1:12" x14ac:dyDescent="0.25">
      <c r="A29" s="161"/>
      <c r="B29" s="162" t="s">
        <v>116</v>
      </c>
      <c r="C29" s="163">
        <v>18711</v>
      </c>
      <c r="D29" s="163">
        <v>17675</v>
      </c>
      <c r="E29" s="163">
        <v>39560</v>
      </c>
      <c r="F29" s="163">
        <v>41198</v>
      </c>
      <c r="G29" s="163">
        <v>52762</v>
      </c>
      <c r="H29" s="163">
        <v>34112</v>
      </c>
      <c r="I29" s="164">
        <f t="shared" si="6"/>
        <v>-0.35347409120200146</v>
      </c>
      <c r="J29" s="163">
        <f t="shared" si="5"/>
        <v>-18650</v>
      </c>
      <c r="K29" s="164">
        <f t="shared" si="7"/>
        <v>1.1558452999735706E-2</v>
      </c>
      <c r="L29" s="79"/>
    </row>
    <row r="30" spans="1:12" x14ac:dyDescent="0.25">
      <c r="A30" s="161"/>
      <c r="B30" s="162" t="s">
        <v>123</v>
      </c>
      <c r="C30" s="163">
        <v>19499</v>
      </c>
      <c r="D30" s="163">
        <v>1410</v>
      </c>
      <c r="E30" s="163">
        <v>50300</v>
      </c>
      <c r="F30" s="163">
        <v>39334</v>
      </c>
      <c r="G30" s="163">
        <v>39685</v>
      </c>
      <c r="H30" s="163">
        <v>43957</v>
      </c>
      <c r="I30" s="164">
        <f t="shared" si="6"/>
        <v>0.1076477258409978</v>
      </c>
      <c r="J30" s="163">
        <f t="shared" si="5"/>
        <v>4272</v>
      </c>
      <c r="K30" s="164">
        <f t="shared" si="7"/>
        <v>1.4894316325908256E-2</v>
      </c>
      <c r="L30" s="79"/>
    </row>
    <row r="31" spans="1:12" x14ac:dyDescent="0.25">
      <c r="A31" s="161"/>
      <c r="B31" s="162" t="s">
        <v>119</v>
      </c>
      <c r="C31" s="163">
        <v>24554</v>
      </c>
      <c r="D31" s="163">
        <v>3712</v>
      </c>
      <c r="E31" s="163">
        <v>63116</v>
      </c>
      <c r="F31" s="163">
        <v>46476</v>
      </c>
      <c r="G31" s="163">
        <v>54310</v>
      </c>
      <c r="H31" s="163">
        <v>60422</v>
      </c>
      <c r="I31" s="164">
        <f t="shared" si="6"/>
        <v>0.11253912723255377</v>
      </c>
      <c r="J31" s="163">
        <f t="shared" si="5"/>
        <v>6112</v>
      </c>
      <c r="K31" s="164">
        <f t="shared" si="7"/>
        <v>2.0473289374707753E-2</v>
      </c>
      <c r="L31" s="79"/>
    </row>
    <row r="32" spans="1:12" x14ac:dyDescent="0.25">
      <c r="A32" s="161"/>
      <c r="B32" s="162" t="s">
        <v>128</v>
      </c>
      <c r="C32" s="163">
        <v>17896</v>
      </c>
      <c r="D32" s="163">
        <v>151</v>
      </c>
      <c r="E32" s="163">
        <v>28650</v>
      </c>
      <c r="F32" s="163">
        <v>30534</v>
      </c>
      <c r="G32" s="163">
        <v>29097</v>
      </c>
      <c r="H32" s="163">
        <v>24801</v>
      </c>
      <c r="I32" s="164">
        <f t="shared" si="6"/>
        <v>-0.14764408701928033</v>
      </c>
      <c r="J32" s="163">
        <f t="shared" si="5"/>
        <v>-4296</v>
      </c>
      <c r="K32" s="164">
        <f t="shared" si="7"/>
        <v>8.4035293400107069E-3</v>
      </c>
      <c r="L32" s="79"/>
    </row>
    <row r="33" spans="1:12" x14ac:dyDescent="0.25">
      <c r="A33" s="161" t="s">
        <v>144</v>
      </c>
      <c r="B33" s="162" t="s">
        <v>131</v>
      </c>
      <c r="C33" s="163">
        <v>14945</v>
      </c>
      <c r="D33" s="163">
        <v>528</v>
      </c>
      <c r="E33" s="163">
        <v>19044</v>
      </c>
      <c r="F33" s="163">
        <v>25777</v>
      </c>
      <c r="G33" s="163">
        <v>25157</v>
      </c>
      <c r="H33" s="163">
        <v>17858</v>
      </c>
      <c r="I33" s="164">
        <f t="shared" si="6"/>
        <v>-0.29013793377588748</v>
      </c>
      <c r="J33" s="163">
        <f t="shared" si="5"/>
        <v>-7299</v>
      </c>
      <c r="K33" s="164">
        <f t="shared" si="7"/>
        <v>6.0509748378658607E-3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81859</v>
      </c>
      <c r="D34" s="168">
        <f t="shared" ref="D34:H34" si="9">D26-SUM(D27:D33)</f>
        <v>44023</v>
      </c>
      <c r="E34" s="168">
        <f t="shared" si="9"/>
        <v>216157</v>
      </c>
      <c r="F34" s="168">
        <f t="shared" si="9"/>
        <v>233269</v>
      </c>
      <c r="G34" s="168">
        <f t="shared" si="9"/>
        <v>274673</v>
      </c>
      <c r="H34" s="168">
        <f t="shared" si="9"/>
        <v>252583</v>
      </c>
      <c r="I34" s="169">
        <f t="shared" si="6"/>
        <v>-8.0422902869958124E-2</v>
      </c>
      <c r="J34" s="168">
        <f>H34-G34</f>
        <v>-22090</v>
      </c>
      <c r="K34" s="169">
        <f t="shared" si="7"/>
        <v>8.5584801068018412E-2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381721</v>
      </c>
      <c r="D36" s="175">
        <v>73467</v>
      </c>
      <c r="E36" s="175">
        <v>747881</v>
      </c>
      <c r="F36" s="175">
        <v>818402</v>
      </c>
      <c r="G36" s="175">
        <v>866668</v>
      </c>
      <c r="H36" s="175">
        <v>828674</v>
      </c>
      <c r="I36" s="176">
        <f>IFERROR(H36/G36-1,"-")</f>
        <v>-4.3839163324364105E-2</v>
      </c>
      <c r="J36" s="175">
        <f>H36-G36</f>
        <v>-37994</v>
      </c>
      <c r="K36" s="176">
        <f>H36/H$8</f>
        <v>0.2807865115238915</v>
      </c>
      <c r="L36" s="79"/>
    </row>
    <row r="37" spans="1:12" x14ac:dyDescent="0.25">
      <c r="A37" s="161" t="s">
        <v>96</v>
      </c>
      <c r="B37" s="158" t="s">
        <v>97</v>
      </c>
      <c r="C37" s="159">
        <v>13981</v>
      </c>
      <c r="D37" s="159">
        <v>11915</v>
      </c>
      <c r="E37" s="159">
        <v>26880</v>
      </c>
      <c r="F37" s="159">
        <v>24322</v>
      </c>
      <c r="G37" s="159">
        <v>38910</v>
      </c>
      <c r="H37" s="159">
        <v>29803</v>
      </c>
      <c r="I37" s="160">
        <f>IFERROR(H37/G37-1,"-")</f>
        <v>-0.23405294268825494</v>
      </c>
      <c r="J37" s="159">
        <f t="shared" ref="J37:J47" si="10">H37-G37</f>
        <v>-9107</v>
      </c>
      <c r="K37" s="160">
        <f>H37/H$8</f>
        <v>1.0098398650068107E-2</v>
      </c>
      <c r="L37" s="79"/>
    </row>
    <row r="38" spans="1:12" x14ac:dyDescent="0.25">
      <c r="A38" s="161" t="s">
        <v>103</v>
      </c>
      <c r="B38" s="162" t="s">
        <v>103</v>
      </c>
      <c r="C38" s="163">
        <v>6638</v>
      </c>
      <c r="D38" s="163">
        <v>7597</v>
      </c>
      <c r="E38" s="163">
        <v>8558</v>
      </c>
      <c r="F38" s="163">
        <v>6259</v>
      </c>
      <c r="G38" s="163">
        <v>18306</v>
      </c>
      <c r="H38" s="163">
        <v>11161</v>
      </c>
      <c r="I38" s="164">
        <f>IFERROR(H38/G38-1,"-")</f>
        <v>-0.39030918824429151</v>
      </c>
      <c r="J38" s="163">
        <f t="shared" si="10"/>
        <v>-7145</v>
      </c>
      <c r="K38" s="164">
        <f>H38/H$8</f>
        <v>3.7817745640844926E-3</v>
      </c>
      <c r="L38" s="79"/>
    </row>
    <row r="39" spans="1:12" x14ac:dyDescent="0.25">
      <c r="A39" s="161" t="s">
        <v>100</v>
      </c>
      <c r="B39" s="162" t="s">
        <v>100</v>
      </c>
      <c r="C39" s="163">
        <v>7343</v>
      </c>
      <c r="D39" s="163">
        <v>4318</v>
      </c>
      <c r="E39" s="163">
        <v>18322</v>
      </c>
      <c r="F39" s="163">
        <v>18063</v>
      </c>
      <c r="G39" s="163">
        <v>20604</v>
      </c>
      <c r="H39" s="163">
        <v>18642</v>
      </c>
      <c r="I39" s="164">
        <f>IFERROR(H39/G39-1,"-")</f>
        <v>-9.5224228305183511E-2</v>
      </c>
      <c r="J39" s="163">
        <f t="shared" si="10"/>
        <v>-1962</v>
      </c>
      <c r="K39" s="164">
        <f>H39/H$8</f>
        <v>6.3166240859836142E-3</v>
      </c>
      <c r="L39" s="79"/>
    </row>
    <row r="40" spans="1:12" x14ac:dyDescent="0.25">
      <c r="A40" s="161"/>
      <c r="B40" s="158" t="s">
        <v>107</v>
      </c>
      <c r="C40" s="159">
        <v>367740</v>
      </c>
      <c r="D40" s="159">
        <v>61552</v>
      </c>
      <c r="E40" s="159">
        <v>721001</v>
      </c>
      <c r="F40" s="159">
        <v>794080</v>
      </c>
      <c r="G40" s="159">
        <v>827758</v>
      </c>
      <c r="H40" s="159">
        <v>798871</v>
      </c>
      <c r="I40" s="160">
        <f>IFERROR(H40/G40-1,"-")</f>
        <v>-3.489788078158107E-2</v>
      </c>
      <c r="J40" s="159">
        <f t="shared" si="10"/>
        <v>-28887</v>
      </c>
      <c r="K40" s="160">
        <f>H40/H$8</f>
        <v>0.27068811287382338</v>
      </c>
      <c r="L40" s="79"/>
    </row>
    <row r="41" spans="1:12" s="56" customFormat="1" x14ac:dyDescent="0.25">
      <c r="A41" s="161"/>
      <c r="B41" s="162" t="s">
        <v>110</v>
      </c>
      <c r="C41" s="163">
        <v>182964</v>
      </c>
      <c r="D41" s="163">
        <v>2747</v>
      </c>
      <c r="E41" s="163">
        <v>322218</v>
      </c>
      <c r="F41" s="163">
        <v>365880</v>
      </c>
      <c r="G41" s="163">
        <v>366554</v>
      </c>
      <c r="H41" s="163">
        <v>362426</v>
      </c>
      <c r="I41" s="164">
        <f t="shared" ref="I41:I48" si="11">IFERROR(H41/G41-1,"-")</f>
        <v>-1.1261642213698408E-2</v>
      </c>
      <c r="J41" s="163">
        <f t="shared" si="10"/>
        <v>-4128</v>
      </c>
      <c r="K41" s="164">
        <f t="shared" ref="K41:K48" si="12">H41/H$8</f>
        <v>0.12280381938561835</v>
      </c>
      <c r="L41" s="165"/>
    </row>
    <row r="42" spans="1:12" s="56" customFormat="1" x14ac:dyDescent="0.25">
      <c r="A42" s="161"/>
      <c r="B42" s="162" t="s">
        <v>113</v>
      </c>
      <c r="C42" s="163">
        <v>17711</v>
      </c>
      <c r="D42" s="163">
        <v>6472</v>
      </c>
      <c r="E42" s="163">
        <v>30216</v>
      </c>
      <c r="F42" s="163">
        <v>34033</v>
      </c>
      <c r="G42" s="163">
        <v>36177</v>
      </c>
      <c r="H42" s="163">
        <v>34895</v>
      </c>
      <c r="I42" s="164">
        <f t="shared" si="11"/>
        <v>-3.5436879785499031E-2</v>
      </c>
      <c r="J42" s="163">
        <f t="shared" si="10"/>
        <v>-1282</v>
      </c>
      <c r="K42" s="164">
        <f t="shared" si="12"/>
        <v>1.1823763409526778E-2</v>
      </c>
      <c r="L42" s="165"/>
    </row>
    <row r="43" spans="1:12" x14ac:dyDescent="0.25">
      <c r="A43" s="161"/>
      <c r="B43" s="162" t="s">
        <v>116</v>
      </c>
      <c r="C43" s="163">
        <v>5819</v>
      </c>
      <c r="D43" s="163">
        <v>7023</v>
      </c>
      <c r="E43" s="163">
        <v>15881</v>
      </c>
      <c r="F43" s="163">
        <v>20521</v>
      </c>
      <c r="G43" s="163">
        <v>19164</v>
      </c>
      <c r="H43" s="163">
        <v>20641</v>
      </c>
      <c r="I43" s="164">
        <f t="shared" si="11"/>
        <v>7.7071592569400993E-2</v>
      </c>
      <c r="J43" s="163">
        <f t="shared" si="10"/>
        <v>1477</v>
      </c>
      <c r="K43" s="164">
        <f t="shared" si="12"/>
        <v>6.9939619010185479E-3</v>
      </c>
      <c r="L43" s="79"/>
    </row>
    <row r="44" spans="1:12" x14ac:dyDescent="0.25">
      <c r="A44" s="161"/>
      <c r="B44" s="162" t="s">
        <v>123</v>
      </c>
      <c r="C44" s="163">
        <v>14903</v>
      </c>
      <c r="D44" s="163">
        <v>704</v>
      </c>
      <c r="E44" s="163">
        <v>37658</v>
      </c>
      <c r="F44" s="163">
        <v>34053</v>
      </c>
      <c r="G44" s="163">
        <v>33027</v>
      </c>
      <c r="H44" s="163">
        <v>35886</v>
      </c>
      <c r="I44" s="164">
        <f t="shared" si="11"/>
        <v>8.6565537287673688E-2</v>
      </c>
      <c r="J44" s="163">
        <f t="shared" si="10"/>
        <v>2859</v>
      </c>
      <c r="K44" s="164">
        <f t="shared" si="12"/>
        <v>1.2159552191267459E-2</v>
      </c>
      <c r="L44" s="79"/>
    </row>
    <row r="45" spans="1:12" x14ac:dyDescent="0.25">
      <c r="A45" s="161"/>
      <c r="B45" s="162" t="s">
        <v>119</v>
      </c>
      <c r="C45" s="163">
        <v>14426</v>
      </c>
      <c r="D45" s="163">
        <v>644</v>
      </c>
      <c r="E45" s="163">
        <v>26029</v>
      </c>
      <c r="F45" s="163">
        <v>24451</v>
      </c>
      <c r="G45" s="163">
        <v>29418</v>
      </c>
      <c r="H45" s="163">
        <v>28764</v>
      </c>
      <c r="I45" s="164">
        <f t="shared" si="11"/>
        <v>-2.2231286967162922E-2</v>
      </c>
      <c r="J45" s="163">
        <f t="shared" si="10"/>
        <v>-654</v>
      </c>
      <c r="K45" s="164">
        <f t="shared" si="12"/>
        <v>9.7463456286467475E-3</v>
      </c>
      <c r="L45" s="79"/>
    </row>
    <row r="46" spans="1:12" x14ac:dyDescent="0.25">
      <c r="A46" s="161"/>
      <c r="B46" s="162" t="s">
        <v>128</v>
      </c>
      <c r="C46" s="163">
        <v>18520</v>
      </c>
      <c r="D46" s="163">
        <v>295</v>
      </c>
      <c r="E46" s="163">
        <v>27402</v>
      </c>
      <c r="F46" s="163">
        <v>32644</v>
      </c>
      <c r="G46" s="163">
        <v>30472</v>
      </c>
      <c r="H46" s="163">
        <v>31474</v>
      </c>
      <c r="I46" s="164">
        <f t="shared" si="11"/>
        <v>3.2882646363874946E-2</v>
      </c>
      <c r="J46" s="163">
        <f t="shared" si="10"/>
        <v>1002</v>
      </c>
      <c r="K46" s="164">
        <f t="shared" si="12"/>
        <v>1.0664597493951735E-2</v>
      </c>
      <c r="L46" s="79"/>
    </row>
    <row r="47" spans="1:12" x14ac:dyDescent="0.25">
      <c r="A47" s="161" t="s">
        <v>144</v>
      </c>
      <c r="B47" s="162" t="s">
        <v>131</v>
      </c>
      <c r="C47" s="163">
        <v>21399</v>
      </c>
      <c r="D47" s="163">
        <v>5401</v>
      </c>
      <c r="E47" s="163">
        <v>28576</v>
      </c>
      <c r="F47" s="163">
        <v>32444</v>
      </c>
      <c r="G47" s="163">
        <v>37795</v>
      </c>
      <c r="H47" s="163">
        <v>28398</v>
      </c>
      <c r="I47" s="164">
        <f t="shared" si="11"/>
        <v>-0.2486307712660405</v>
      </c>
      <c r="J47" s="163">
        <f t="shared" si="10"/>
        <v>-9397</v>
      </c>
      <c r="K47" s="164">
        <f t="shared" si="12"/>
        <v>9.6223308010815727E-3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91998</v>
      </c>
      <c r="D48" s="168">
        <f t="shared" ref="D48:H48" si="14">D40-SUM(D41:D47)</f>
        <v>38266</v>
      </c>
      <c r="E48" s="168">
        <f t="shared" si="14"/>
        <v>233021</v>
      </c>
      <c r="F48" s="168">
        <f t="shared" si="14"/>
        <v>250054</v>
      </c>
      <c r="G48" s="168">
        <f t="shared" si="14"/>
        <v>275151</v>
      </c>
      <c r="H48" s="168">
        <f t="shared" si="14"/>
        <v>256387</v>
      </c>
      <c r="I48" s="169">
        <f t="shared" si="11"/>
        <v>-6.8195281863413171E-2</v>
      </c>
      <c r="J48" s="168">
        <f>H48-G48</f>
        <v>-18764</v>
      </c>
      <c r="K48" s="169">
        <f t="shared" si="12"/>
        <v>8.68737420627122E-2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12337</v>
      </c>
      <c r="D50" s="175">
        <v>3881</v>
      </c>
      <c r="E50" s="175">
        <v>17020</v>
      </c>
      <c r="F50" s="175">
        <v>18269</v>
      </c>
      <c r="G50" s="175">
        <v>20797</v>
      </c>
      <c r="H50" s="175">
        <v>17777</v>
      </c>
      <c r="I50" s="176">
        <f>IFERROR(H50/G50-1,"-")</f>
        <v>-0.14521325191133339</v>
      </c>
      <c r="J50" s="175">
        <f>H50-G50</f>
        <v>-3020</v>
      </c>
      <c r="K50" s="176">
        <f>H50/H$8</f>
        <v>6.0235289334047148E-3</v>
      </c>
      <c r="L50" s="79"/>
    </row>
    <row r="51" spans="1:12" x14ac:dyDescent="0.25">
      <c r="A51" s="161" t="s">
        <v>96</v>
      </c>
      <c r="B51" s="158" t="s">
        <v>97</v>
      </c>
      <c r="C51" s="159">
        <v>787</v>
      </c>
      <c r="D51" s="159">
        <v>731</v>
      </c>
      <c r="E51" s="159">
        <v>1784</v>
      </c>
      <c r="F51" s="159">
        <v>3072</v>
      </c>
      <c r="G51" s="159">
        <v>4827</v>
      </c>
      <c r="H51" s="159">
        <v>1575</v>
      </c>
      <c r="I51" s="160">
        <f>IFERROR(H51/G51-1,"-")</f>
        <v>-0.67371037911746434</v>
      </c>
      <c r="J51" s="159">
        <f t="shared" ref="J51:J61" si="15">H51-G51</f>
        <v>-3252</v>
      </c>
      <c r="K51" s="160">
        <f>H51/H$8</f>
        <v>5.3367036452227183E-4</v>
      </c>
      <c r="L51" s="79"/>
    </row>
    <row r="52" spans="1:12" x14ac:dyDescent="0.25">
      <c r="A52" s="161" t="s">
        <v>103</v>
      </c>
      <c r="B52" s="162" t="s">
        <v>103</v>
      </c>
      <c r="C52" s="163">
        <v>265</v>
      </c>
      <c r="D52" s="163">
        <v>372</v>
      </c>
      <c r="E52" s="163">
        <v>200</v>
      </c>
      <c r="F52" s="163">
        <v>1635</v>
      </c>
      <c r="G52" s="163">
        <v>3047</v>
      </c>
      <c r="H52" s="163">
        <v>774</v>
      </c>
      <c r="I52" s="164">
        <f>IFERROR(H52/G52-1,"-")</f>
        <v>-0.74597965211683626</v>
      </c>
      <c r="J52" s="163">
        <f t="shared" si="15"/>
        <v>-2273</v>
      </c>
      <c r="K52" s="164">
        <f>H52/H$8</f>
        <v>2.6226086485094504E-4</v>
      </c>
      <c r="L52" s="79"/>
    </row>
    <row r="53" spans="1:12" x14ac:dyDescent="0.25">
      <c r="A53" s="161" t="s">
        <v>100</v>
      </c>
      <c r="B53" s="162" t="s">
        <v>100</v>
      </c>
      <c r="C53" s="163">
        <v>522</v>
      </c>
      <c r="D53" s="163">
        <v>359</v>
      </c>
      <c r="E53" s="163">
        <v>1584</v>
      </c>
      <c r="F53" s="163">
        <v>1437</v>
      </c>
      <c r="G53" s="163">
        <v>1780</v>
      </c>
      <c r="H53" s="163">
        <v>801</v>
      </c>
      <c r="I53" s="164">
        <f>IFERROR(H53/G53-1,"-")</f>
        <v>-0.55000000000000004</v>
      </c>
      <c r="J53" s="163">
        <f t="shared" si="15"/>
        <v>-979</v>
      </c>
      <c r="K53" s="164">
        <f>H53/H$8</f>
        <v>2.7140949967132685E-4</v>
      </c>
      <c r="L53" s="79"/>
    </row>
    <row r="54" spans="1:12" x14ac:dyDescent="0.25">
      <c r="A54" s="161"/>
      <c r="B54" s="158" t="s">
        <v>107</v>
      </c>
      <c r="C54" s="159">
        <v>11550</v>
      </c>
      <c r="D54" s="159">
        <v>3150</v>
      </c>
      <c r="E54" s="159">
        <v>15236</v>
      </c>
      <c r="F54" s="159">
        <v>15197</v>
      </c>
      <c r="G54" s="159">
        <v>15970</v>
      </c>
      <c r="H54" s="159">
        <v>16202</v>
      </c>
      <c r="I54" s="160">
        <f>IFERROR(H54/G54-1,"-")</f>
        <v>1.4527238572323187E-2</v>
      </c>
      <c r="J54" s="159">
        <f t="shared" si="15"/>
        <v>232</v>
      </c>
      <c r="K54" s="160">
        <f>H54/H$8</f>
        <v>5.4898585688824431E-3</v>
      </c>
      <c r="L54" s="79"/>
    </row>
    <row r="55" spans="1:12" s="56" customFormat="1" x14ac:dyDescent="0.25">
      <c r="A55" s="161"/>
      <c r="B55" s="162" t="s">
        <v>110</v>
      </c>
      <c r="C55" s="163">
        <v>7338</v>
      </c>
      <c r="D55" s="163">
        <v>88</v>
      </c>
      <c r="E55" s="163">
        <v>6750</v>
      </c>
      <c r="F55" s="163">
        <v>5407</v>
      </c>
      <c r="G55" s="163">
        <v>5789</v>
      </c>
      <c r="H55" s="163">
        <v>6562</v>
      </c>
      <c r="I55" s="164">
        <f t="shared" ref="I55:I62" si="16">IFERROR(H55/G55-1,"-")</f>
        <v>0.13352910692693043</v>
      </c>
      <c r="J55" s="163">
        <f t="shared" si="15"/>
        <v>773</v>
      </c>
      <c r="K55" s="164">
        <f t="shared" ref="K55:K62" si="17">H55/H$8</f>
        <v>2.223457099679459E-3</v>
      </c>
      <c r="L55" s="165"/>
    </row>
    <row r="56" spans="1:12" s="56" customFormat="1" x14ac:dyDescent="0.25">
      <c r="A56" s="161"/>
      <c r="B56" s="162" t="s">
        <v>113</v>
      </c>
      <c r="C56" s="163">
        <v>1807</v>
      </c>
      <c r="D56" s="163">
        <v>1444</v>
      </c>
      <c r="E56" s="163">
        <v>4119</v>
      </c>
      <c r="F56" s="163">
        <v>4413</v>
      </c>
      <c r="G56" s="163">
        <v>4701</v>
      </c>
      <c r="H56" s="163">
        <v>4240</v>
      </c>
      <c r="I56" s="164">
        <f t="shared" si="16"/>
        <v>-9.8064241650712591E-2</v>
      </c>
      <c r="J56" s="163">
        <f t="shared" si="15"/>
        <v>-461</v>
      </c>
      <c r="K56" s="164">
        <f t="shared" si="17"/>
        <v>1.4366745051266239E-3</v>
      </c>
      <c r="L56" s="165"/>
    </row>
    <row r="57" spans="1:12" x14ac:dyDescent="0.25">
      <c r="A57" s="161"/>
      <c r="B57" s="162" t="s">
        <v>116</v>
      </c>
      <c r="C57" s="163">
        <v>63</v>
      </c>
      <c r="D57" s="163">
        <v>463</v>
      </c>
      <c r="E57" s="163">
        <v>624</v>
      </c>
      <c r="F57" s="163">
        <v>785</v>
      </c>
      <c r="G57" s="163">
        <v>707</v>
      </c>
      <c r="H57" s="163">
        <v>451</v>
      </c>
      <c r="I57" s="164">
        <f t="shared" si="16"/>
        <v>-0.36209335219236205</v>
      </c>
      <c r="J57" s="163">
        <f t="shared" si="15"/>
        <v>-256</v>
      </c>
      <c r="K57" s="164">
        <f t="shared" si="17"/>
        <v>1.5281608533304419E-4</v>
      </c>
      <c r="L57" s="79"/>
    </row>
    <row r="58" spans="1:12" x14ac:dyDescent="0.25">
      <c r="A58" s="161"/>
      <c r="B58" s="162" t="s">
        <v>123</v>
      </c>
      <c r="C58" s="163">
        <v>10</v>
      </c>
      <c r="D58" s="163">
        <v>82</v>
      </c>
      <c r="E58" s="163">
        <v>257</v>
      </c>
      <c r="F58" s="163">
        <v>324</v>
      </c>
      <c r="G58" s="163">
        <v>586</v>
      </c>
      <c r="H58" s="163">
        <v>430</v>
      </c>
      <c r="I58" s="164">
        <f t="shared" si="16"/>
        <v>-0.2662116040955631</v>
      </c>
      <c r="J58" s="163">
        <f t="shared" si="15"/>
        <v>-156</v>
      </c>
      <c r="K58" s="164">
        <f t="shared" si="17"/>
        <v>1.4570048047274725E-4</v>
      </c>
      <c r="L58" s="79"/>
    </row>
    <row r="59" spans="1:12" x14ac:dyDescent="0.25">
      <c r="A59" s="161"/>
      <c r="B59" s="162" t="s">
        <v>119</v>
      </c>
      <c r="C59" s="163">
        <v>91</v>
      </c>
      <c r="D59" s="163">
        <v>22</v>
      </c>
      <c r="E59" s="163">
        <v>223</v>
      </c>
      <c r="F59" s="163">
        <v>394</v>
      </c>
      <c r="G59" s="163">
        <v>268</v>
      </c>
      <c r="H59" s="163">
        <v>136</v>
      </c>
      <c r="I59" s="164">
        <f t="shared" si="16"/>
        <v>-0.4925373134328358</v>
      </c>
      <c r="J59" s="163">
        <f t="shared" si="15"/>
        <v>-132</v>
      </c>
      <c r="K59" s="164">
        <f t="shared" si="17"/>
        <v>4.6082012428589825E-5</v>
      </c>
      <c r="L59" s="79"/>
    </row>
    <row r="60" spans="1:12" x14ac:dyDescent="0.25">
      <c r="A60" s="161"/>
      <c r="B60" s="162" t="s">
        <v>128</v>
      </c>
      <c r="C60" s="163">
        <v>223</v>
      </c>
      <c r="D60" s="163">
        <v>15</v>
      </c>
      <c r="E60" s="163">
        <v>56</v>
      </c>
      <c r="F60" s="163">
        <v>126</v>
      </c>
      <c r="G60" s="163">
        <v>82</v>
      </c>
      <c r="H60" s="163">
        <v>227</v>
      </c>
      <c r="I60" s="164">
        <f t="shared" si="16"/>
        <v>1.7682926829268291</v>
      </c>
      <c r="J60" s="163">
        <f t="shared" si="15"/>
        <v>145</v>
      </c>
      <c r="K60" s="164">
        <f t="shared" si="17"/>
        <v>7.6916300156543304E-5</v>
      </c>
      <c r="L60" s="79"/>
    </row>
    <row r="61" spans="1:12" x14ac:dyDescent="0.25">
      <c r="A61" s="161" t="s">
        <v>144</v>
      </c>
      <c r="B61" s="162" t="s">
        <v>131</v>
      </c>
      <c r="C61" s="163">
        <v>159</v>
      </c>
      <c r="D61" s="163">
        <v>26</v>
      </c>
      <c r="E61" s="163">
        <v>41</v>
      </c>
      <c r="F61" s="163">
        <v>100</v>
      </c>
      <c r="G61" s="163">
        <v>40</v>
      </c>
      <c r="H61" s="163">
        <v>152</v>
      </c>
      <c r="I61" s="164">
        <f t="shared" si="16"/>
        <v>2.8</v>
      </c>
      <c r="J61" s="163">
        <f t="shared" si="15"/>
        <v>112</v>
      </c>
      <c r="K61" s="164">
        <f t="shared" si="17"/>
        <v>5.1503425655482742E-5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1859</v>
      </c>
      <c r="D62" s="168">
        <f t="shared" ref="D62:H62" si="19">D54-SUM(D55:D61)</f>
        <v>1010</v>
      </c>
      <c r="E62" s="168">
        <f t="shared" si="19"/>
        <v>3166</v>
      </c>
      <c r="F62" s="168">
        <f t="shared" si="19"/>
        <v>3648</v>
      </c>
      <c r="G62" s="168">
        <f t="shared" si="19"/>
        <v>3797</v>
      </c>
      <c r="H62" s="168">
        <f t="shared" si="19"/>
        <v>4004</v>
      </c>
      <c r="I62" s="169">
        <f t="shared" si="16"/>
        <v>5.4516723729259864E-2</v>
      </c>
      <c r="J62" s="168">
        <f>H62-G62</f>
        <v>207</v>
      </c>
      <c r="K62" s="169">
        <f t="shared" si="17"/>
        <v>1.3567086600299533E-3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20160</v>
      </c>
      <c r="D64" s="175">
        <v>19186</v>
      </c>
      <c r="E64" s="175">
        <v>68397</v>
      </c>
      <c r="F64" s="175">
        <v>107722</v>
      </c>
      <c r="G64" s="175">
        <v>129096</v>
      </c>
      <c r="H64" s="175">
        <v>94245</v>
      </c>
      <c r="I64" s="176">
        <f>IFERROR(H64/G64-1,"-")</f>
        <v>-0.26996188882691952</v>
      </c>
      <c r="J64" s="175">
        <f>H64-G64</f>
        <v>-34851</v>
      </c>
      <c r="K64" s="176">
        <f>H64/H$8</f>
        <v>3.1933818098032703E-2</v>
      </c>
      <c r="L64" s="79"/>
    </row>
    <row r="65" spans="1:12" x14ac:dyDescent="0.25">
      <c r="A65" s="161" t="s">
        <v>96</v>
      </c>
      <c r="B65" s="158" t="s">
        <v>97</v>
      </c>
      <c r="C65" s="159">
        <v>924</v>
      </c>
      <c r="D65" s="159">
        <v>4607</v>
      </c>
      <c r="E65" s="159">
        <v>6623</v>
      </c>
      <c r="F65" s="159">
        <v>3120</v>
      </c>
      <c r="G65" s="159">
        <v>8452</v>
      </c>
      <c r="H65" s="159">
        <v>8898</v>
      </c>
      <c r="I65" s="160">
        <f>IFERROR(H65/G65-1,"-")</f>
        <v>5.2768575485092395E-2</v>
      </c>
      <c r="J65" s="159">
        <f t="shared" ref="J65:J75" si="20">H65-G65</f>
        <v>446</v>
      </c>
      <c r="K65" s="160">
        <f>H65/H$8</f>
        <v>3.0149834308058252E-3</v>
      </c>
      <c r="L65" s="79"/>
    </row>
    <row r="66" spans="1:12" x14ac:dyDescent="0.25">
      <c r="A66" s="161" t="s">
        <v>103</v>
      </c>
      <c r="B66" s="162" t="s">
        <v>103</v>
      </c>
      <c r="C66" s="163">
        <v>163</v>
      </c>
      <c r="D66" s="163">
        <v>4426</v>
      </c>
      <c r="E66" s="163">
        <v>3622</v>
      </c>
      <c r="F66" s="163">
        <v>535</v>
      </c>
      <c r="G66" s="163">
        <v>741</v>
      </c>
      <c r="H66" s="163">
        <v>3124</v>
      </c>
      <c r="I66" s="164">
        <f>IFERROR(H66/G66-1,"-")</f>
        <v>3.2159244264507425</v>
      </c>
      <c r="J66" s="163">
        <f t="shared" si="20"/>
        <v>2383</v>
      </c>
      <c r="K66" s="164">
        <f>H66/H$8</f>
        <v>1.0585309325508428E-3</v>
      </c>
      <c r="L66" s="79"/>
    </row>
    <row r="67" spans="1:12" x14ac:dyDescent="0.25">
      <c r="A67" s="161" t="s">
        <v>100</v>
      </c>
      <c r="B67" s="162" t="s">
        <v>100</v>
      </c>
      <c r="C67" s="163">
        <v>761</v>
      </c>
      <c r="D67" s="163">
        <v>181</v>
      </c>
      <c r="E67" s="163">
        <v>3001</v>
      </c>
      <c r="F67" s="163">
        <v>2585</v>
      </c>
      <c r="G67" s="163">
        <v>7711</v>
      </c>
      <c r="H67" s="163">
        <v>5774</v>
      </c>
      <c r="I67" s="164">
        <f>IFERROR(H67/G67-1,"-")</f>
        <v>-0.25119958500842954</v>
      </c>
      <c r="J67" s="163">
        <f t="shared" si="20"/>
        <v>-1937</v>
      </c>
      <c r="K67" s="164">
        <f>H67/H$8</f>
        <v>1.9564524982549824E-3</v>
      </c>
      <c r="L67" s="79"/>
    </row>
    <row r="68" spans="1:12" x14ac:dyDescent="0.25">
      <c r="A68" s="161"/>
      <c r="B68" s="158" t="s">
        <v>107</v>
      </c>
      <c r="C68" s="159">
        <v>19236</v>
      </c>
      <c r="D68" s="159">
        <v>14579</v>
      </c>
      <c r="E68" s="159">
        <v>61774</v>
      </c>
      <c r="F68" s="159">
        <v>104602</v>
      </c>
      <c r="G68" s="159">
        <v>120644</v>
      </c>
      <c r="H68" s="159">
        <v>85347</v>
      </c>
      <c r="I68" s="160">
        <f>IFERROR(H68/G68-1,"-")</f>
        <v>-0.2925715327741123</v>
      </c>
      <c r="J68" s="159">
        <f t="shared" si="20"/>
        <v>-35297</v>
      </c>
      <c r="K68" s="160">
        <f>H68/H$8</f>
        <v>2.8918834667226879E-2</v>
      </c>
      <c r="L68" s="79"/>
    </row>
    <row r="69" spans="1:12" s="56" customFormat="1" x14ac:dyDescent="0.25">
      <c r="A69" s="161"/>
      <c r="B69" s="162" t="s">
        <v>110</v>
      </c>
      <c r="C69" s="163">
        <v>8682</v>
      </c>
      <c r="D69" s="163">
        <v>93</v>
      </c>
      <c r="E69" s="163">
        <v>27034</v>
      </c>
      <c r="F69" s="163">
        <v>37980</v>
      </c>
      <c r="G69" s="163">
        <v>34272</v>
      </c>
      <c r="H69" s="163">
        <v>36725</v>
      </c>
      <c r="I69" s="164">
        <f t="shared" ref="I69:I76" si="21">IFERROR(H69/G69-1,"-")</f>
        <v>7.1574463118580844E-2</v>
      </c>
      <c r="J69" s="163">
        <f t="shared" si="20"/>
        <v>2453</v>
      </c>
      <c r="K69" s="164">
        <f t="shared" ref="K69:K76" si="22">H69/H$8</f>
        <v>1.2443837547352656E-2</v>
      </c>
      <c r="L69" s="165"/>
    </row>
    <row r="70" spans="1:12" s="56" customFormat="1" x14ac:dyDescent="0.25">
      <c r="A70" s="161"/>
      <c r="B70" s="162" t="s">
        <v>113</v>
      </c>
      <c r="C70" s="163">
        <v>3878</v>
      </c>
      <c r="D70" s="163">
        <v>4489</v>
      </c>
      <c r="E70" s="163">
        <v>12172</v>
      </c>
      <c r="F70" s="163">
        <v>6069</v>
      </c>
      <c r="G70" s="163">
        <v>10656</v>
      </c>
      <c r="H70" s="163">
        <v>9290</v>
      </c>
      <c r="I70" s="164">
        <f t="shared" si="21"/>
        <v>-0.12819069069069067</v>
      </c>
      <c r="J70" s="163">
        <f t="shared" si="20"/>
        <v>-1366</v>
      </c>
      <c r="K70" s="164">
        <f t="shared" si="22"/>
        <v>3.147808054864702E-3</v>
      </c>
      <c r="L70" s="165"/>
    </row>
    <row r="71" spans="1:12" x14ac:dyDescent="0.25">
      <c r="A71" s="161"/>
      <c r="B71" s="162" t="s">
        <v>116</v>
      </c>
      <c r="C71" s="163">
        <v>1329</v>
      </c>
      <c r="D71" s="163">
        <v>1546</v>
      </c>
      <c r="E71" s="163">
        <v>5526</v>
      </c>
      <c r="F71" s="163">
        <v>14306</v>
      </c>
      <c r="G71" s="163">
        <v>15794</v>
      </c>
      <c r="H71" s="163">
        <v>4769</v>
      </c>
      <c r="I71" s="164">
        <f t="shared" si="21"/>
        <v>-0.69804989236418891</v>
      </c>
      <c r="J71" s="163">
        <f t="shared" si="20"/>
        <v>-11025</v>
      </c>
      <c r="K71" s="164">
        <f t="shared" si="22"/>
        <v>1.6159199799407711E-3</v>
      </c>
      <c r="L71" s="79"/>
    </row>
    <row r="72" spans="1:12" x14ac:dyDescent="0.25">
      <c r="A72" s="161"/>
      <c r="B72" s="162" t="s">
        <v>123</v>
      </c>
      <c r="C72" s="163">
        <v>168</v>
      </c>
      <c r="D72" s="163">
        <v>534</v>
      </c>
      <c r="E72" s="163">
        <v>585</v>
      </c>
      <c r="F72" s="163">
        <v>2136</v>
      </c>
      <c r="G72" s="163">
        <v>4490</v>
      </c>
      <c r="H72" s="163">
        <v>3471</v>
      </c>
      <c r="I72" s="164">
        <f t="shared" si="21"/>
        <v>-0.22694877505567934</v>
      </c>
      <c r="J72" s="163">
        <f t="shared" si="20"/>
        <v>-1019</v>
      </c>
      <c r="K72" s="164">
        <f t="shared" si="22"/>
        <v>1.1761078319090829E-3</v>
      </c>
      <c r="L72" s="79"/>
    </row>
    <row r="73" spans="1:12" x14ac:dyDescent="0.25">
      <c r="A73" s="161"/>
      <c r="B73" s="162" t="s">
        <v>119</v>
      </c>
      <c r="C73" s="163">
        <v>527</v>
      </c>
      <c r="D73" s="163">
        <v>1</v>
      </c>
      <c r="E73" s="163">
        <v>3467</v>
      </c>
      <c r="F73" s="163">
        <v>1158</v>
      </c>
      <c r="G73" s="163">
        <v>2610</v>
      </c>
      <c r="H73" s="163">
        <v>2151</v>
      </c>
      <c r="I73" s="164">
        <f t="shared" si="21"/>
        <v>-0.17586206896551726</v>
      </c>
      <c r="J73" s="163">
        <f t="shared" si="20"/>
        <v>-459</v>
      </c>
      <c r="K73" s="164">
        <f t="shared" si="22"/>
        <v>7.2884124069041696E-4</v>
      </c>
      <c r="L73" s="79"/>
    </row>
    <row r="74" spans="1:12" x14ac:dyDescent="0.25">
      <c r="A74" s="161"/>
      <c r="B74" s="162" t="s">
        <v>128</v>
      </c>
      <c r="C74" s="163">
        <v>569</v>
      </c>
      <c r="D74" s="163">
        <v>0</v>
      </c>
      <c r="E74" s="163">
        <v>1554</v>
      </c>
      <c r="F74" s="163">
        <v>6912</v>
      </c>
      <c r="G74" s="163">
        <v>8571</v>
      </c>
      <c r="H74" s="163">
        <v>3058</v>
      </c>
      <c r="I74" s="164">
        <f t="shared" si="21"/>
        <v>-0.6432154941080388</v>
      </c>
      <c r="J74" s="163">
        <f t="shared" si="20"/>
        <v>-5513</v>
      </c>
      <c r="K74" s="164">
        <f t="shared" si="22"/>
        <v>1.0361676029899095E-3</v>
      </c>
      <c r="L74" s="79"/>
    </row>
    <row r="75" spans="1:12" x14ac:dyDescent="0.25">
      <c r="A75" s="161" t="s">
        <v>144</v>
      </c>
      <c r="B75" s="162" t="s">
        <v>131</v>
      </c>
      <c r="C75" s="163">
        <v>677</v>
      </c>
      <c r="D75" s="163">
        <v>0</v>
      </c>
      <c r="E75" s="163">
        <v>28</v>
      </c>
      <c r="F75" s="163">
        <v>1461</v>
      </c>
      <c r="G75" s="163">
        <v>2829</v>
      </c>
      <c r="H75" s="163">
        <v>3621</v>
      </c>
      <c r="I75" s="164">
        <f t="shared" si="21"/>
        <v>0.27995758218451749</v>
      </c>
      <c r="J75" s="163">
        <f t="shared" si="20"/>
        <v>792</v>
      </c>
      <c r="K75" s="164">
        <f t="shared" si="22"/>
        <v>1.2269335809112041E-3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3406</v>
      </c>
      <c r="D76" s="168">
        <f t="shared" ref="D76:H76" si="24">D68-SUM(D69:D75)</f>
        <v>7916</v>
      </c>
      <c r="E76" s="168">
        <f t="shared" si="24"/>
        <v>11408</v>
      </c>
      <c r="F76" s="168">
        <f t="shared" si="24"/>
        <v>34580</v>
      </c>
      <c r="G76" s="168">
        <f t="shared" si="24"/>
        <v>41422</v>
      </c>
      <c r="H76" s="168">
        <f t="shared" si="24"/>
        <v>22262</v>
      </c>
      <c r="I76" s="169">
        <f t="shared" si="21"/>
        <v>-0.46255612959296988</v>
      </c>
      <c r="J76" s="168">
        <f>H76-G76</f>
        <v>-19160</v>
      </c>
      <c r="K76" s="169">
        <f t="shared" si="22"/>
        <v>7.5432188285681368E-3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217806</v>
      </c>
      <c r="D78" s="175">
        <v>35797</v>
      </c>
      <c r="E78" s="175">
        <v>366039</v>
      </c>
      <c r="F78" s="175">
        <v>435839</v>
      </c>
      <c r="G78" s="175">
        <v>499150</v>
      </c>
      <c r="H78" s="175">
        <v>499373</v>
      </c>
      <c r="I78" s="176">
        <f>IFERROR(H78/G78-1,"-")</f>
        <v>4.4675949113504032E-4</v>
      </c>
      <c r="J78" s="175">
        <f>H78-G78</f>
        <v>223</v>
      </c>
      <c r="K78" s="176">
        <f>H78/H$8</f>
        <v>0.16920671170957488</v>
      </c>
      <c r="L78" s="79"/>
    </row>
    <row r="79" spans="1:12" x14ac:dyDescent="0.25">
      <c r="A79" s="161" t="s">
        <v>96</v>
      </c>
      <c r="B79" s="158" t="s">
        <v>97</v>
      </c>
      <c r="C79" s="159">
        <v>45193</v>
      </c>
      <c r="D79" s="159">
        <v>10153</v>
      </c>
      <c r="E79" s="159">
        <v>114307</v>
      </c>
      <c r="F79" s="159">
        <v>120720</v>
      </c>
      <c r="G79" s="159">
        <v>112876</v>
      </c>
      <c r="H79" s="159">
        <v>105271</v>
      </c>
      <c r="I79" s="160">
        <f>IFERROR(H79/G79-1,"-")</f>
        <v>-6.7374818384776214E-2</v>
      </c>
      <c r="J79" s="159">
        <f t="shared" ref="J79:J89" si="25">H79-G79</f>
        <v>-7605</v>
      </c>
      <c r="K79" s="160">
        <f>H79/H$8</f>
        <v>3.5669849488015291E-2</v>
      </c>
      <c r="L79" s="79"/>
    </row>
    <row r="80" spans="1:12" x14ac:dyDescent="0.25">
      <c r="A80" s="161" t="s">
        <v>103</v>
      </c>
      <c r="B80" s="162" t="s">
        <v>103</v>
      </c>
      <c r="C80" s="163">
        <v>5143</v>
      </c>
      <c r="D80" s="163">
        <v>4251</v>
      </c>
      <c r="E80" s="163">
        <v>12447</v>
      </c>
      <c r="F80" s="163">
        <v>13370</v>
      </c>
      <c r="G80" s="163">
        <v>14511</v>
      </c>
      <c r="H80" s="163">
        <v>11732</v>
      </c>
      <c r="I80" s="164">
        <f>IFERROR(H80/G80-1,"-")</f>
        <v>-0.19150988904968647</v>
      </c>
      <c r="J80" s="163">
        <f t="shared" si="25"/>
        <v>-2779</v>
      </c>
      <c r="K80" s="164">
        <f>H80/H$8</f>
        <v>3.9752512486192337E-3</v>
      </c>
      <c r="L80" s="79"/>
    </row>
    <row r="81" spans="1:12" x14ac:dyDescent="0.25">
      <c r="A81" s="161" t="s">
        <v>100</v>
      </c>
      <c r="B81" s="162" t="s">
        <v>100</v>
      </c>
      <c r="C81" s="163">
        <v>40050</v>
      </c>
      <c r="D81" s="163">
        <v>5902</v>
      </c>
      <c r="E81" s="163">
        <v>101860</v>
      </c>
      <c r="F81" s="163">
        <v>107350</v>
      </c>
      <c r="G81" s="163">
        <v>98365</v>
      </c>
      <c r="H81" s="163">
        <v>93539</v>
      </c>
      <c r="I81" s="164">
        <f>IFERROR(H81/G81-1,"-")</f>
        <v>-4.9062166420983044E-2</v>
      </c>
      <c r="J81" s="163">
        <f t="shared" si="25"/>
        <v>-4826</v>
      </c>
      <c r="K81" s="164">
        <f>H81/H$8</f>
        <v>3.1694598239396056E-2</v>
      </c>
      <c r="L81" s="79"/>
    </row>
    <row r="82" spans="1:12" x14ac:dyDescent="0.25">
      <c r="A82" s="161"/>
      <c r="B82" s="158" t="s">
        <v>107</v>
      </c>
      <c r="C82" s="159">
        <v>172613</v>
      </c>
      <c r="D82" s="159">
        <v>25644</v>
      </c>
      <c r="E82" s="159">
        <v>251732</v>
      </c>
      <c r="F82" s="159">
        <v>315119</v>
      </c>
      <c r="G82" s="159">
        <v>386274</v>
      </c>
      <c r="H82" s="159">
        <v>394102</v>
      </c>
      <c r="I82" s="160">
        <f>IFERROR(H82/G82-1,"-")</f>
        <v>2.0265407456882878E-2</v>
      </c>
      <c r="J82" s="159">
        <f t="shared" si="25"/>
        <v>7828</v>
      </c>
      <c r="K82" s="160">
        <f>H82/H$8</f>
        <v>0.13353686222155961</v>
      </c>
      <c r="L82" s="79"/>
    </row>
    <row r="83" spans="1:12" s="56" customFormat="1" x14ac:dyDescent="0.25">
      <c r="A83" s="161"/>
      <c r="B83" s="162" t="s">
        <v>110</v>
      </c>
      <c r="C83" s="163">
        <v>27667</v>
      </c>
      <c r="D83" s="163">
        <v>2369</v>
      </c>
      <c r="E83" s="163">
        <v>42079</v>
      </c>
      <c r="F83" s="163">
        <v>51458</v>
      </c>
      <c r="G83" s="163">
        <v>67607</v>
      </c>
      <c r="H83" s="163">
        <v>59377</v>
      </c>
      <c r="I83" s="164">
        <f t="shared" ref="I83:I90" si="26">IFERROR(H83/G83-1,"-")</f>
        <v>-0.12173295664650108</v>
      </c>
      <c r="J83" s="163">
        <f t="shared" si="25"/>
        <v>-8230</v>
      </c>
      <c r="K83" s="164">
        <f t="shared" ref="K83:K90" si="27">H83/H$8</f>
        <v>2.0119203323326309E-2</v>
      </c>
      <c r="L83" s="165"/>
    </row>
    <row r="84" spans="1:12" s="56" customFormat="1" x14ac:dyDescent="0.25">
      <c r="A84" s="161"/>
      <c r="B84" s="162" t="s">
        <v>113</v>
      </c>
      <c r="C84" s="163">
        <v>74925</v>
      </c>
      <c r="D84" s="163">
        <v>7174</v>
      </c>
      <c r="E84" s="163">
        <v>98445</v>
      </c>
      <c r="F84" s="163">
        <v>121326</v>
      </c>
      <c r="G84" s="163">
        <v>150045</v>
      </c>
      <c r="H84" s="163">
        <v>148722</v>
      </c>
      <c r="I84" s="164">
        <f t="shared" si="26"/>
        <v>-8.8173547935619379E-3</v>
      </c>
      <c r="J84" s="163">
        <f t="shared" si="25"/>
        <v>-1323</v>
      </c>
      <c r="K84" s="164">
        <f t="shared" si="27"/>
        <v>5.0392713620623059E-2</v>
      </c>
      <c r="L84" s="165"/>
    </row>
    <row r="85" spans="1:12" x14ac:dyDescent="0.25">
      <c r="A85" s="161"/>
      <c r="B85" s="162" t="s">
        <v>116</v>
      </c>
      <c r="C85" s="163">
        <v>6098</v>
      </c>
      <c r="D85" s="163">
        <v>5410</v>
      </c>
      <c r="E85" s="163">
        <v>18097</v>
      </c>
      <c r="F85" s="163">
        <v>23354</v>
      </c>
      <c r="G85" s="163">
        <v>33158</v>
      </c>
      <c r="H85" s="163">
        <v>32455</v>
      </c>
      <c r="I85" s="164">
        <f t="shared" si="26"/>
        <v>-2.1201519995174611E-2</v>
      </c>
      <c r="J85" s="163">
        <f t="shared" si="25"/>
        <v>-703</v>
      </c>
      <c r="K85" s="164">
        <f t="shared" si="27"/>
        <v>1.0996997892425609E-2</v>
      </c>
      <c r="L85" s="79"/>
    </row>
    <row r="86" spans="1:12" x14ac:dyDescent="0.25">
      <c r="A86" s="161"/>
      <c r="B86" s="162" t="s">
        <v>123</v>
      </c>
      <c r="C86" s="163">
        <v>2527</v>
      </c>
      <c r="D86" s="163">
        <v>324</v>
      </c>
      <c r="E86" s="163">
        <v>5060</v>
      </c>
      <c r="F86" s="163">
        <v>5191</v>
      </c>
      <c r="G86" s="163">
        <v>7389</v>
      </c>
      <c r="H86" s="163">
        <v>9318</v>
      </c>
      <c r="I86" s="164">
        <f t="shared" si="26"/>
        <v>0.26106374340235483</v>
      </c>
      <c r="J86" s="163">
        <f t="shared" si="25"/>
        <v>1929</v>
      </c>
      <c r="K86" s="164">
        <f t="shared" si="27"/>
        <v>3.1572955280117646E-3</v>
      </c>
      <c r="L86" s="79"/>
    </row>
    <row r="87" spans="1:12" x14ac:dyDescent="0.25">
      <c r="A87" s="161"/>
      <c r="B87" s="162" t="s">
        <v>119</v>
      </c>
      <c r="C87" s="163">
        <v>2054</v>
      </c>
      <c r="D87" s="163">
        <v>121</v>
      </c>
      <c r="E87" s="163">
        <v>2637</v>
      </c>
      <c r="F87" s="163">
        <v>4070</v>
      </c>
      <c r="G87" s="163">
        <v>3780</v>
      </c>
      <c r="H87" s="163">
        <v>5059</v>
      </c>
      <c r="I87" s="164">
        <f t="shared" si="26"/>
        <v>0.33835978835978842</v>
      </c>
      <c r="J87" s="163">
        <f t="shared" si="25"/>
        <v>1279</v>
      </c>
      <c r="K87" s="164">
        <f t="shared" si="27"/>
        <v>1.7141830946782051E-3</v>
      </c>
      <c r="L87" s="79"/>
    </row>
    <row r="88" spans="1:12" x14ac:dyDescent="0.25">
      <c r="A88" s="161"/>
      <c r="B88" s="162" t="s">
        <v>128</v>
      </c>
      <c r="C88" s="163">
        <v>6958</v>
      </c>
      <c r="D88" s="163">
        <v>117</v>
      </c>
      <c r="E88" s="163">
        <v>7119</v>
      </c>
      <c r="F88" s="163">
        <v>12035</v>
      </c>
      <c r="G88" s="163">
        <v>11980</v>
      </c>
      <c r="H88" s="163">
        <v>13328</v>
      </c>
      <c r="I88" s="164">
        <f t="shared" si="26"/>
        <v>0.11252086811352258</v>
      </c>
      <c r="J88" s="163">
        <f t="shared" si="25"/>
        <v>1348</v>
      </c>
      <c r="K88" s="164">
        <f t="shared" si="27"/>
        <v>4.5160372180018029E-3</v>
      </c>
      <c r="L88" s="79"/>
    </row>
    <row r="89" spans="1:12" x14ac:dyDescent="0.25">
      <c r="A89" s="161" t="s">
        <v>144</v>
      </c>
      <c r="B89" s="162" t="s">
        <v>131</v>
      </c>
      <c r="C89" s="163">
        <v>8864</v>
      </c>
      <c r="D89" s="163">
        <v>470</v>
      </c>
      <c r="E89" s="163">
        <v>6887</v>
      </c>
      <c r="F89" s="163">
        <v>13448</v>
      </c>
      <c r="G89" s="163">
        <v>13372</v>
      </c>
      <c r="H89" s="163">
        <v>11605</v>
      </c>
      <c r="I89" s="164">
        <f t="shared" si="26"/>
        <v>-0.13214178881244387</v>
      </c>
      <c r="J89" s="163">
        <f t="shared" si="25"/>
        <v>-1767</v>
      </c>
      <c r="K89" s="164">
        <f t="shared" si="27"/>
        <v>3.9322187811307715E-3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43520</v>
      </c>
      <c r="D90" s="168">
        <f t="shared" ref="D90:H90" si="29">D82-SUM(D83:D89)</f>
        <v>9659</v>
      </c>
      <c r="E90" s="168">
        <f t="shared" si="29"/>
        <v>71408</v>
      </c>
      <c r="F90" s="168">
        <f t="shared" si="29"/>
        <v>84237</v>
      </c>
      <c r="G90" s="168">
        <f t="shared" si="29"/>
        <v>98943</v>
      </c>
      <c r="H90" s="168">
        <f t="shared" si="29"/>
        <v>114238</v>
      </c>
      <c r="I90" s="169">
        <f t="shared" si="26"/>
        <v>0.15458395237662081</v>
      </c>
      <c r="J90" s="168">
        <f>H90-G90</f>
        <v>15295</v>
      </c>
      <c r="K90" s="169">
        <f t="shared" si="27"/>
        <v>3.8708212763362088E-2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5714</v>
      </c>
      <c r="D92" s="175">
        <v>4959</v>
      </c>
      <c r="E92" s="175">
        <v>12710</v>
      </c>
      <c r="F92" s="175">
        <v>15603</v>
      </c>
      <c r="G92" s="175">
        <v>15292</v>
      </c>
      <c r="H92" s="175">
        <v>14094</v>
      </c>
      <c r="I92" s="176">
        <f>IFERROR(H92/G92-1,"-")</f>
        <v>-7.834161653151972E-2</v>
      </c>
      <c r="J92" s="175">
        <f>H92-G92</f>
        <v>-1198</v>
      </c>
      <c r="K92" s="176">
        <f>H92/H$8</f>
        <v>4.7755873762393014E-3</v>
      </c>
      <c r="L92" s="79"/>
    </row>
    <row r="93" spans="1:12" x14ac:dyDescent="0.25">
      <c r="A93" s="161" t="s">
        <v>96</v>
      </c>
      <c r="B93" s="158" t="s">
        <v>97</v>
      </c>
      <c r="C93" s="159">
        <v>2182</v>
      </c>
      <c r="D93" s="159">
        <v>2482</v>
      </c>
      <c r="E93" s="159">
        <v>5439</v>
      </c>
      <c r="F93" s="159">
        <v>6448</v>
      </c>
      <c r="G93" s="159">
        <v>5213</v>
      </c>
      <c r="H93" s="159">
        <v>4829</v>
      </c>
      <c r="I93" s="160">
        <f>IFERROR(H93/G93-1,"-")</f>
        <v>-7.3661998849031241E-2</v>
      </c>
      <c r="J93" s="159">
        <f t="shared" ref="J93:J103" si="30">H93-G93</f>
        <v>-384</v>
      </c>
      <c r="K93" s="160">
        <f>H93/H$8</f>
        <v>1.6362502795416196E-3</v>
      </c>
      <c r="L93" s="79"/>
    </row>
    <row r="94" spans="1:12" x14ac:dyDescent="0.25">
      <c r="A94" s="161" t="s">
        <v>103</v>
      </c>
      <c r="B94" s="162" t="s">
        <v>103</v>
      </c>
      <c r="C94" s="163">
        <v>1038</v>
      </c>
      <c r="D94" s="163">
        <v>1575</v>
      </c>
      <c r="E94" s="163">
        <v>2794</v>
      </c>
      <c r="F94" s="163">
        <v>1106</v>
      </c>
      <c r="G94" s="163">
        <v>1224</v>
      </c>
      <c r="H94" s="163">
        <v>1260</v>
      </c>
      <c r="I94" s="164">
        <f>IFERROR(H94/G94-1,"-")</f>
        <v>2.9411764705882248E-2</v>
      </c>
      <c r="J94" s="163">
        <f t="shared" si="30"/>
        <v>36</v>
      </c>
      <c r="K94" s="164">
        <f>H94/H$8</f>
        <v>4.2693629161781745E-4</v>
      </c>
      <c r="L94" s="79"/>
    </row>
    <row r="95" spans="1:12" x14ac:dyDescent="0.25">
      <c r="A95" s="161" t="s">
        <v>100</v>
      </c>
      <c r="B95" s="162" t="s">
        <v>100</v>
      </c>
      <c r="C95" s="163">
        <v>1144</v>
      </c>
      <c r="D95" s="163">
        <v>907</v>
      </c>
      <c r="E95" s="163">
        <v>2645</v>
      </c>
      <c r="F95" s="163">
        <v>5342</v>
      </c>
      <c r="G95" s="163">
        <v>3989</v>
      </c>
      <c r="H95" s="163">
        <v>3569</v>
      </c>
      <c r="I95" s="164">
        <f>IFERROR(H95/G95-1,"-")</f>
        <v>-0.10528954625219356</v>
      </c>
      <c r="J95" s="163">
        <f t="shared" si="30"/>
        <v>-420</v>
      </c>
      <c r="K95" s="164">
        <f>H95/H$8</f>
        <v>1.2093139879238021E-3</v>
      </c>
      <c r="L95" s="79"/>
    </row>
    <row r="96" spans="1:12" x14ac:dyDescent="0.25">
      <c r="A96" s="161"/>
      <c r="B96" s="158" t="s">
        <v>107</v>
      </c>
      <c r="C96" s="159">
        <v>3532</v>
      </c>
      <c r="D96" s="159">
        <v>2477</v>
      </c>
      <c r="E96" s="159">
        <v>7271</v>
      </c>
      <c r="F96" s="159">
        <v>9155</v>
      </c>
      <c r="G96" s="159">
        <v>10079</v>
      </c>
      <c r="H96" s="159">
        <v>9265</v>
      </c>
      <c r="I96" s="160">
        <f>IFERROR(H96/G96-1,"-")</f>
        <v>-8.0761980355193996E-2</v>
      </c>
      <c r="J96" s="159">
        <f t="shared" si="30"/>
        <v>-814</v>
      </c>
      <c r="K96" s="160">
        <f>H96/H$8</f>
        <v>3.1393370966976818E-3</v>
      </c>
      <c r="L96" s="79"/>
    </row>
    <row r="97" spans="1:12" s="56" customFormat="1" x14ac:dyDescent="0.25">
      <c r="A97" s="161"/>
      <c r="B97" s="162" t="s">
        <v>110</v>
      </c>
      <c r="C97" s="163">
        <v>615</v>
      </c>
      <c r="D97" s="163">
        <v>44</v>
      </c>
      <c r="E97" s="163">
        <v>1088</v>
      </c>
      <c r="F97" s="163">
        <v>1558</v>
      </c>
      <c r="G97" s="163">
        <v>1890</v>
      </c>
      <c r="H97" s="163">
        <v>1246</v>
      </c>
      <c r="I97" s="164">
        <f t="shared" ref="I97:I104" si="31">IFERROR(H97/G97-1,"-")</f>
        <v>-0.34074074074074079</v>
      </c>
      <c r="J97" s="163">
        <f t="shared" si="30"/>
        <v>-644</v>
      </c>
      <c r="K97" s="164">
        <f t="shared" ref="K97:K104" si="32">H97/H$8</f>
        <v>4.2219255504428619E-4</v>
      </c>
      <c r="L97" s="165"/>
    </row>
    <row r="98" spans="1:12" s="56" customFormat="1" x14ac:dyDescent="0.25">
      <c r="A98" s="161"/>
      <c r="B98" s="162" t="s">
        <v>113</v>
      </c>
      <c r="C98" s="163">
        <v>1376</v>
      </c>
      <c r="D98" s="163">
        <v>832</v>
      </c>
      <c r="E98" s="163">
        <v>2524</v>
      </c>
      <c r="F98" s="163">
        <v>2988</v>
      </c>
      <c r="G98" s="163">
        <v>3366</v>
      </c>
      <c r="H98" s="163">
        <v>3312</v>
      </c>
      <c r="I98" s="164">
        <f t="shared" si="31"/>
        <v>-1.6042780748663055E-2</v>
      </c>
      <c r="J98" s="163">
        <f t="shared" si="30"/>
        <v>-54</v>
      </c>
      <c r="K98" s="164">
        <f t="shared" si="32"/>
        <v>1.1222325379668344E-3</v>
      </c>
      <c r="L98" s="165"/>
    </row>
    <row r="99" spans="1:12" x14ac:dyDescent="0.25">
      <c r="A99" s="161"/>
      <c r="B99" s="162" t="s">
        <v>116</v>
      </c>
      <c r="C99" s="163">
        <v>505</v>
      </c>
      <c r="D99" s="163">
        <v>843</v>
      </c>
      <c r="E99" s="163">
        <v>945</v>
      </c>
      <c r="F99" s="163">
        <v>1138</v>
      </c>
      <c r="G99" s="163">
        <v>1305</v>
      </c>
      <c r="H99" s="163">
        <v>1267</v>
      </c>
      <c r="I99" s="164">
        <f t="shared" si="31"/>
        <v>-2.9118773946360199E-2</v>
      </c>
      <c r="J99" s="163">
        <f t="shared" si="30"/>
        <v>-38</v>
      </c>
      <c r="K99" s="164">
        <f t="shared" si="32"/>
        <v>4.2930815990458311E-4</v>
      </c>
      <c r="L99" s="79"/>
    </row>
    <row r="100" spans="1:12" x14ac:dyDescent="0.25">
      <c r="A100" s="161"/>
      <c r="B100" s="162" t="s">
        <v>123</v>
      </c>
      <c r="C100" s="163">
        <v>95</v>
      </c>
      <c r="D100" s="163">
        <v>49</v>
      </c>
      <c r="E100" s="163">
        <v>467</v>
      </c>
      <c r="F100" s="163">
        <v>596</v>
      </c>
      <c r="G100" s="163">
        <v>525</v>
      </c>
      <c r="H100" s="163">
        <v>329</v>
      </c>
      <c r="I100" s="164">
        <f t="shared" si="31"/>
        <v>-0.37333333333333329</v>
      </c>
      <c r="J100" s="163">
        <f t="shared" si="30"/>
        <v>-196</v>
      </c>
      <c r="K100" s="164">
        <f t="shared" si="32"/>
        <v>1.1147780947798568E-4</v>
      </c>
      <c r="L100" s="79"/>
    </row>
    <row r="101" spans="1:12" x14ac:dyDescent="0.25">
      <c r="A101" s="161"/>
      <c r="B101" s="162" t="s">
        <v>119</v>
      </c>
      <c r="C101" s="163">
        <v>43</v>
      </c>
      <c r="D101" s="163">
        <v>49</v>
      </c>
      <c r="E101" s="163">
        <v>269</v>
      </c>
      <c r="F101" s="163">
        <v>302</v>
      </c>
      <c r="G101" s="163">
        <v>283</v>
      </c>
      <c r="H101" s="163">
        <v>336</v>
      </c>
      <c r="I101" s="164">
        <f t="shared" si="31"/>
        <v>0.1872791519434629</v>
      </c>
      <c r="J101" s="163">
        <f t="shared" si="30"/>
        <v>53</v>
      </c>
      <c r="K101" s="164">
        <f t="shared" si="32"/>
        <v>1.1384967776475133E-4</v>
      </c>
      <c r="L101" s="79"/>
    </row>
    <row r="102" spans="1:12" x14ac:dyDescent="0.25">
      <c r="A102" s="161"/>
      <c r="B102" s="162" t="s">
        <v>128</v>
      </c>
      <c r="C102" s="163">
        <v>168</v>
      </c>
      <c r="D102" s="163">
        <v>7</v>
      </c>
      <c r="E102" s="163">
        <v>85</v>
      </c>
      <c r="F102" s="163">
        <v>28</v>
      </c>
      <c r="G102" s="163">
        <v>62</v>
      </c>
      <c r="H102" s="163">
        <v>26</v>
      </c>
      <c r="I102" s="164">
        <f t="shared" si="31"/>
        <v>-0.58064516129032251</v>
      </c>
      <c r="J102" s="163">
        <f t="shared" si="30"/>
        <v>-36</v>
      </c>
      <c r="K102" s="164">
        <f t="shared" si="32"/>
        <v>8.8097964937009958E-6</v>
      </c>
      <c r="L102" s="79"/>
    </row>
    <row r="103" spans="1:12" x14ac:dyDescent="0.25">
      <c r="A103" s="161" t="s">
        <v>144</v>
      </c>
      <c r="B103" s="162" t="s">
        <v>131</v>
      </c>
      <c r="C103" s="163">
        <v>19</v>
      </c>
      <c r="D103" s="163">
        <v>33</v>
      </c>
      <c r="E103" s="163">
        <v>23</v>
      </c>
      <c r="F103" s="163">
        <v>105</v>
      </c>
      <c r="G103" s="163">
        <v>115</v>
      </c>
      <c r="H103" s="163">
        <v>104</v>
      </c>
      <c r="I103" s="164">
        <f t="shared" si="31"/>
        <v>-9.5652173913043481E-2</v>
      </c>
      <c r="J103" s="163">
        <f t="shared" si="30"/>
        <v>-11</v>
      </c>
      <c r="K103" s="164">
        <f t="shared" si="32"/>
        <v>3.5239185974803983E-5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711</v>
      </c>
      <c r="D104" s="168">
        <f t="shared" ref="D104:H104" si="34">D96-SUM(D97:D103)</f>
        <v>620</v>
      </c>
      <c r="E104" s="168">
        <f t="shared" si="34"/>
        <v>1870</v>
      </c>
      <c r="F104" s="168">
        <f t="shared" si="34"/>
        <v>2440</v>
      </c>
      <c r="G104" s="168">
        <f t="shared" si="34"/>
        <v>2533</v>
      </c>
      <c r="H104" s="168">
        <f t="shared" si="34"/>
        <v>2645</v>
      </c>
      <c r="I104" s="169">
        <f t="shared" si="31"/>
        <v>4.4216344255823214E-2</v>
      </c>
      <c r="J104" s="168">
        <f>H104-G104</f>
        <v>112</v>
      </c>
      <c r="K104" s="169">
        <f t="shared" si="32"/>
        <v>8.9622737407073585E-4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45771</v>
      </c>
      <c r="D106" s="175">
        <v>26161</v>
      </c>
      <c r="E106" s="175">
        <v>109311</v>
      </c>
      <c r="F106" s="175">
        <v>108534</v>
      </c>
      <c r="G106" s="175">
        <v>122553</v>
      </c>
      <c r="H106" s="175">
        <v>112742</v>
      </c>
      <c r="I106" s="176">
        <f>IFERROR(H106/G106-1,"-")</f>
        <v>-8.0055159808409382E-2</v>
      </c>
      <c r="J106" s="175">
        <f>H106-G106</f>
        <v>-9811</v>
      </c>
      <c r="K106" s="176">
        <f>H106/H$8</f>
        <v>3.8201310626647604E-2</v>
      </c>
      <c r="L106" s="79"/>
    </row>
    <row r="107" spans="1:12" x14ac:dyDescent="0.25">
      <c r="A107" s="161" t="s">
        <v>96</v>
      </c>
      <c r="B107" s="158" t="s">
        <v>97</v>
      </c>
      <c r="C107" s="159">
        <v>5317</v>
      </c>
      <c r="D107" s="159">
        <v>9537</v>
      </c>
      <c r="E107" s="159">
        <v>9074</v>
      </c>
      <c r="F107" s="159">
        <v>15091</v>
      </c>
      <c r="G107" s="159">
        <v>13346</v>
      </c>
      <c r="H107" s="159">
        <v>12702</v>
      </c>
      <c r="I107" s="160">
        <f>IFERROR(H107/G107-1,"-")</f>
        <v>-4.825415854937809E-2</v>
      </c>
      <c r="J107" s="159">
        <f t="shared" ref="J107:J117" si="35">H107-G107</f>
        <v>-644</v>
      </c>
      <c r="K107" s="160">
        <f>H107/H$8</f>
        <v>4.3039244254996171E-3</v>
      </c>
      <c r="L107" s="79"/>
    </row>
    <row r="108" spans="1:12" x14ac:dyDescent="0.25">
      <c r="A108" s="161" t="s">
        <v>103</v>
      </c>
      <c r="B108" s="162" t="s">
        <v>103</v>
      </c>
      <c r="C108" s="163">
        <v>791</v>
      </c>
      <c r="D108" s="163">
        <v>9537</v>
      </c>
      <c r="E108" s="163">
        <v>3320</v>
      </c>
      <c r="F108" s="163">
        <v>3066</v>
      </c>
      <c r="G108" s="163">
        <v>2824</v>
      </c>
      <c r="H108" s="163">
        <v>4283</v>
      </c>
      <c r="I108" s="164">
        <f>IFERROR(H108/G108-1,"-")</f>
        <v>0.51664305949008504</v>
      </c>
      <c r="J108" s="163">
        <f t="shared" si="35"/>
        <v>1459</v>
      </c>
      <c r="K108" s="164">
        <f>H108/H$8</f>
        <v>1.4512445531738986E-3</v>
      </c>
      <c r="L108" s="79"/>
    </row>
    <row r="109" spans="1:12" x14ac:dyDescent="0.25">
      <c r="A109" s="161" t="s">
        <v>100</v>
      </c>
      <c r="B109" s="162" t="s">
        <v>100</v>
      </c>
      <c r="C109" s="163">
        <v>4526</v>
      </c>
      <c r="D109" s="163">
        <v>0</v>
      </c>
      <c r="E109" s="163">
        <v>5754</v>
      </c>
      <c r="F109" s="163">
        <v>12025</v>
      </c>
      <c r="G109" s="163">
        <v>10522</v>
      </c>
      <c r="H109" s="163">
        <v>8419</v>
      </c>
      <c r="I109" s="164">
        <f>IFERROR(H109/G109-1,"-")</f>
        <v>-0.1998669454476335</v>
      </c>
      <c r="J109" s="163">
        <f t="shared" si="35"/>
        <v>-2103</v>
      </c>
      <c r="K109" s="164">
        <f>H109/H$8</f>
        <v>2.8526798723257185E-3</v>
      </c>
      <c r="L109" s="79"/>
    </row>
    <row r="110" spans="1:12" x14ac:dyDescent="0.25">
      <c r="A110" s="161"/>
      <c r="B110" s="158" t="s">
        <v>107</v>
      </c>
      <c r="C110" s="159">
        <v>40454</v>
      </c>
      <c r="D110" s="159">
        <v>16624</v>
      </c>
      <c r="E110" s="159">
        <v>100237</v>
      </c>
      <c r="F110" s="159">
        <v>93443</v>
      </c>
      <c r="G110" s="159">
        <v>109207</v>
      </c>
      <c r="H110" s="159">
        <v>100040</v>
      </c>
      <c r="I110" s="160">
        <f>IFERROR(H110/G110-1,"-")</f>
        <v>-8.3941505581144105E-2</v>
      </c>
      <c r="J110" s="159">
        <f t="shared" si="35"/>
        <v>-9167</v>
      </c>
      <c r="K110" s="160">
        <f>H110/H$8</f>
        <v>3.3897386201147982E-2</v>
      </c>
      <c r="L110" s="79"/>
    </row>
    <row r="111" spans="1:12" s="56" customFormat="1" x14ac:dyDescent="0.25">
      <c r="A111" s="161"/>
      <c r="B111" s="162" t="s">
        <v>110</v>
      </c>
      <c r="C111" s="163">
        <v>25966</v>
      </c>
      <c r="D111" s="163">
        <v>2939</v>
      </c>
      <c r="E111" s="163">
        <v>52398</v>
      </c>
      <c r="F111" s="163">
        <v>52865</v>
      </c>
      <c r="G111" s="163">
        <v>58698</v>
      </c>
      <c r="H111" s="163">
        <v>56497</v>
      </c>
      <c r="I111" s="164">
        <f t="shared" ref="I111:I118" si="36">IFERROR(H111/G111-1,"-")</f>
        <v>-3.7497018637772994E-2</v>
      </c>
      <c r="J111" s="163">
        <f t="shared" si="35"/>
        <v>-2201</v>
      </c>
      <c r="K111" s="164">
        <f t="shared" ref="K111:K118" si="37">H111/H$8</f>
        <v>1.9143348942485584E-2</v>
      </c>
      <c r="L111" s="165"/>
    </row>
    <row r="112" spans="1:12" s="56" customFormat="1" x14ac:dyDescent="0.25">
      <c r="A112" s="161"/>
      <c r="B112" s="162" t="s">
        <v>113</v>
      </c>
      <c r="C112" s="163">
        <v>2210</v>
      </c>
      <c r="D112" s="163">
        <v>4101</v>
      </c>
      <c r="E112" s="163">
        <v>7067</v>
      </c>
      <c r="F112" s="163">
        <v>6335</v>
      </c>
      <c r="G112" s="163">
        <v>7007</v>
      </c>
      <c r="H112" s="163">
        <v>5715</v>
      </c>
      <c r="I112" s="164">
        <f t="shared" si="36"/>
        <v>-0.18438704152989871</v>
      </c>
      <c r="J112" s="163">
        <f t="shared" si="35"/>
        <v>-1292</v>
      </c>
      <c r="K112" s="164">
        <f t="shared" si="37"/>
        <v>1.9364610369808149E-3</v>
      </c>
      <c r="L112" s="165"/>
    </row>
    <row r="113" spans="1:12" x14ac:dyDescent="0.25">
      <c r="A113" s="161"/>
      <c r="B113" s="162" t="s">
        <v>116</v>
      </c>
      <c r="C113" s="163">
        <v>1443</v>
      </c>
      <c r="D113" s="163">
        <v>4861</v>
      </c>
      <c r="E113" s="163">
        <v>6981</v>
      </c>
      <c r="F113" s="163">
        <v>9135</v>
      </c>
      <c r="G113" s="163">
        <v>4939</v>
      </c>
      <c r="H113" s="163">
        <v>7064</v>
      </c>
      <c r="I113" s="164">
        <f t="shared" si="36"/>
        <v>0.43024903826685557</v>
      </c>
      <c r="J113" s="163">
        <f t="shared" si="35"/>
        <v>2125</v>
      </c>
      <c r="K113" s="164">
        <f t="shared" si="37"/>
        <v>2.3935539396732243E-3</v>
      </c>
      <c r="L113" s="79"/>
    </row>
    <row r="114" spans="1:12" x14ac:dyDescent="0.25">
      <c r="A114" s="161"/>
      <c r="B114" s="162" t="s">
        <v>123</v>
      </c>
      <c r="C114" s="163">
        <v>654</v>
      </c>
      <c r="D114" s="163">
        <v>152</v>
      </c>
      <c r="E114" s="163">
        <v>5444</v>
      </c>
      <c r="F114" s="163">
        <v>4068</v>
      </c>
      <c r="G114" s="163">
        <v>2983</v>
      </c>
      <c r="H114" s="163">
        <v>3784</v>
      </c>
      <c r="I114" s="164">
        <f t="shared" si="36"/>
        <v>0.26852162252765677</v>
      </c>
      <c r="J114" s="163">
        <f t="shared" si="35"/>
        <v>801</v>
      </c>
      <c r="K114" s="164">
        <f t="shared" si="37"/>
        <v>1.2821642281601756E-3</v>
      </c>
      <c r="L114" s="79"/>
    </row>
    <row r="115" spans="1:12" x14ac:dyDescent="0.25">
      <c r="A115" s="161"/>
      <c r="B115" s="162" t="s">
        <v>119</v>
      </c>
      <c r="C115" s="163">
        <v>1005</v>
      </c>
      <c r="D115" s="163">
        <v>852</v>
      </c>
      <c r="E115" s="163">
        <v>4541</v>
      </c>
      <c r="F115" s="163">
        <v>3083</v>
      </c>
      <c r="G115" s="163">
        <v>2968</v>
      </c>
      <c r="H115" s="163">
        <v>4117</v>
      </c>
      <c r="I115" s="164">
        <f t="shared" si="36"/>
        <v>0.3871293800539084</v>
      </c>
      <c r="J115" s="163">
        <f t="shared" si="35"/>
        <v>1149</v>
      </c>
      <c r="K115" s="164">
        <f t="shared" si="37"/>
        <v>1.3949973909448846E-3</v>
      </c>
      <c r="L115" s="79"/>
    </row>
    <row r="116" spans="1:12" x14ac:dyDescent="0.25">
      <c r="A116" s="161"/>
      <c r="B116" s="162" t="s">
        <v>128</v>
      </c>
      <c r="C116" s="163">
        <v>487</v>
      </c>
      <c r="D116" s="163">
        <v>0</v>
      </c>
      <c r="E116" s="163">
        <v>982</v>
      </c>
      <c r="F116" s="163">
        <v>1528</v>
      </c>
      <c r="G116" s="163">
        <v>2780</v>
      </c>
      <c r="H116" s="163">
        <v>1536</v>
      </c>
      <c r="I116" s="164">
        <f t="shared" si="36"/>
        <v>-0.44748201438848922</v>
      </c>
      <c r="J116" s="163">
        <f t="shared" si="35"/>
        <v>-1244</v>
      </c>
      <c r="K116" s="164">
        <f t="shared" si="37"/>
        <v>5.2045566978172039E-4</v>
      </c>
      <c r="L116" s="79"/>
    </row>
    <row r="117" spans="1:12" x14ac:dyDescent="0.25">
      <c r="A117" s="161" t="s">
        <v>144</v>
      </c>
      <c r="B117" s="162" t="s">
        <v>131</v>
      </c>
      <c r="C117" s="163">
        <v>1095</v>
      </c>
      <c r="D117" s="163">
        <v>0</v>
      </c>
      <c r="E117" s="163">
        <v>1729</v>
      </c>
      <c r="F117" s="163">
        <v>882</v>
      </c>
      <c r="G117" s="163">
        <v>2778</v>
      </c>
      <c r="H117" s="163">
        <v>1386</v>
      </c>
      <c r="I117" s="164">
        <f t="shared" si="36"/>
        <v>-0.50107991360691151</v>
      </c>
      <c r="J117" s="163">
        <f t="shared" si="35"/>
        <v>-1392</v>
      </c>
      <c r="K117" s="164">
        <f t="shared" si="37"/>
        <v>4.6962992077959921E-4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7594</v>
      </c>
      <c r="D118" s="168">
        <f t="shared" ref="D118:H118" si="39">D110-SUM(D111:D117)</f>
        <v>3719</v>
      </c>
      <c r="E118" s="168">
        <f t="shared" si="39"/>
        <v>21095</v>
      </c>
      <c r="F118" s="168">
        <f t="shared" si="39"/>
        <v>15547</v>
      </c>
      <c r="G118" s="168">
        <f t="shared" si="39"/>
        <v>27054</v>
      </c>
      <c r="H118" s="168">
        <f t="shared" si="39"/>
        <v>19941</v>
      </c>
      <c r="I118" s="169">
        <f t="shared" si="36"/>
        <v>-0.2629186072299845</v>
      </c>
      <c r="J118" s="168">
        <f>H118-G118</f>
        <v>-7113</v>
      </c>
      <c r="K118" s="169">
        <f t="shared" si="37"/>
        <v>6.7567750723419827E-3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20252</v>
      </c>
      <c r="D120" s="175">
        <v>22329</v>
      </c>
      <c r="E120" s="175">
        <v>47103</v>
      </c>
      <c r="F120" s="175">
        <v>58354</v>
      </c>
      <c r="G120" s="175">
        <v>58643</v>
      </c>
      <c r="H120" s="175">
        <v>56752</v>
      </c>
      <c r="I120" s="176">
        <f>IFERROR(H120/G120-1,"-")</f>
        <v>-3.2245962860017352E-2</v>
      </c>
      <c r="J120" s="175">
        <f>H120-G120</f>
        <v>-1891</v>
      </c>
      <c r="K120" s="176">
        <f>H120/H$8</f>
        <v>1.9229752715789188E-2</v>
      </c>
      <c r="L120" s="79"/>
    </row>
    <row r="121" spans="1:12" x14ac:dyDescent="0.25">
      <c r="A121" s="161" t="s">
        <v>96</v>
      </c>
      <c r="B121" s="158" t="s">
        <v>97</v>
      </c>
      <c r="C121" s="159">
        <v>9500</v>
      </c>
      <c r="D121" s="159">
        <v>12289</v>
      </c>
      <c r="E121" s="159">
        <v>22226</v>
      </c>
      <c r="F121" s="159">
        <v>30146</v>
      </c>
      <c r="G121" s="159">
        <v>25658</v>
      </c>
      <c r="H121" s="159">
        <v>30942</v>
      </c>
      <c r="I121" s="160">
        <f>IFERROR(H121/G121-1,"-")</f>
        <v>0.20593966793982377</v>
      </c>
      <c r="J121" s="159">
        <f t="shared" ref="J121:J131" si="40">H121-G121</f>
        <v>5284</v>
      </c>
      <c r="K121" s="160">
        <f>H121/H$8</f>
        <v>1.0484335504157546E-2</v>
      </c>
      <c r="L121" s="79"/>
    </row>
    <row r="122" spans="1:12" x14ac:dyDescent="0.25">
      <c r="A122" s="161" t="s">
        <v>103</v>
      </c>
      <c r="B122" s="162" t="s">
        <v>103</v>
      </c>
      <c r="C122" s="163">
        <v>4206</v>
      </c>
      <c r="D122" s="163">
        <v>6367</v>
      </c>
      <c r="E122" s="163">
        <v>9595</v>
      </c>
      <c r="F122" s="163">
        <v>12059</v>
      </c>
      <c r="G122" s="163">
        <v>10788</v>
      </c>
      <c r="H122" s="163">
        <v>13746</v>
      </c>
      <c r="I122" s="164">
        <f>IFERROR(H122/G122-1,"-")</f>
        <v>0.27419354838709675</v>
      </c>
      <c r="J122" s="163">
        <f t="shared" si="40"/>
        <v>2958</v>
      </c>
      <c r="K122" s="164">
        <f>H122/H$8</f>
        <v>4.6576716385543799E-3</v>
      </c>
      <c r="L122" s="79"/>
    </row>
    <row r="123" spans="1:12" x14ac:dyDescent="0.25">
      <c r="A123" s="161" t="s">
        <v>100</v>
      </c>
      <c r="B123" s="162" t="s">
        <v>100</v>
      </c>
      <c r="C123" s="163">
        <v>5294</v>
      </c>
      <c r="D123" s="163">
        <v>5922</v>
      </c>
      <c r="E123" s="163">
        <v>12631</v>
      </c>
      <c r="F123" s="163">
        <v>18087</v>
      </c>
      <c r="G123" s="163">
        <v>14870</v>
      </c>
      <c r="H123" s="163">
        <v>17196</v>
      </c>
      <c r="I123" s="164">
        <f>IFERROR(H123/G123-1,"-")</f>
        <v>0.15642232683254886</v>
      </c>
      <c r="J123" s="163">
        <f t="shared" si="40"/>
        <v>2326</v>
      </c>
      <c r="K123" s="164">
        <f>H123/H$8</f>
        <v>5.8266638656031657E-3</v>
      </c>
      <c r="L123" s="79"/>
    </row>
    <row r="124" spans="1:12" x14ac:dyDescent="0.25">
      <c r="A124" s="161"/>
      <c r="B124" s="158" t="s">
        <v>107</v>
      </c>
      <c r="C124" s="159">
        <v>10752</v>
      </c>
      <c r="D124" s="159">
        <v>10040</v>
      </c>
      <c r="E124" s="159">
        <v>24877</v>
      </c>
      <c r="F124" s="159">
        <v>28208</v>
      </c>
      <c r="G124" s="159">
        <v>32985</v>
      </c>
      <c r="H124" s="159">
        <v>25810</v>
      </c>
      <c r="I124" s="160">
        <f>IFERROR(H124/G124-1,"-")</f>
        <v>-0.21752311656813705</v>
      </c>
      <c r="J124" s="159">
        <f t="shared" si="40"/>
        <v>-7175</v>
      </c>
      <c r="K124" s="160">
        <f>H124/H$8</f>
        <v>8.7454172116316429E-3</v>
      </c>
      <c r="L124" s="79"/>
    </row>
    <row r="125" spans="1:12" s="56" customFormat="1" x14ac:dyDescent="0.25">
      <c r="A125" s="161"/>
      <c r="B125" s="162" t="s">
        <v>110</v>
      </c>
      <c r="C125" s="163">
        <v>1454</v>
      </c>
      <c r="D125" s="163">
        <v>623</v>
      </c>
      <c r="E125" s="163">
        <v>3753</v>
      </c>
      <c r="F125" s="163">
        <v>3286</v>
      </c>
      <c r="G125" s="163">
        <v>4425</v>
      </c>
      <c r="H125" s="163">
        <v>2634</v>
      </c>
      <c r="I125" s="164">
        <f t="shared" ref="I125:I132" si="41">IFERROR(H125/G125-1,"-")</f>
        <v>-0.40474576271186435</v>
      </c>
      <c r="J125" s="163">
        <f t="shared" si="40"/>
        <v>-1791</v>
      </c>
      <c r="K125" s="164">
        <f t="shared" ref="K125:K132" si="42">H125/H$8</f>
        <v>8.9250015247724704E-4</v>
      </c>
      <c r="L125" s="165"/>
    </row>
    <row r="126" spans="1:12" s="56" customFormat="1" x14ac:dyDescent="0.25">
      <c r="A126" s="161"/>
      <c r="B126" s="162" t="s">
        <v>113</v>
      </c>
      <c r="C126" s="163">
        <v>1575</v>
      </c>
      <c r="D126" s="163">
        <v>979</v>
      </c>
      <c r="E126" s="163">
        <v>3699</v>
      </c>
      <c r="F126" s="163">
        <v>5403</v>
      </c>
      <c r="G126" s="163">
        <v>5795</v>
      </c>
      <c r="H126" s="163">
        <v>4786</v>
      </c>
      <c r="I126" s="164">
        <f t="shared" si="41"/>
        <v>-0.17411561691113031</v>
      </c>
      <c r="J126" s="163">
        <f t="shared" si="40"/>
        <v>-1009</v>
      </c>
      <c r="K126" s="164">
        <f t="shared" si="42"/>
        <v>1.6216802314943449E-3</v>
      </c>
      <c r="L126" s="165"/>
    </row>
    <row r="127" spans="1:12" x14ac:dyDescent="0.25">
      <c r="A127" s="161"/>
      <c r="B127" s="162" t="s">
        <v>116</v>
      </c>
      <c r="C127" s="163">
        <v>911</v>
      </c>
      <c r="D127" s="163">
        <v>1078</v>
      </c>
      <c r="E127" s="163">
        <v>2855</v>
      </c>
      <c r="F127" s="163">
        <v>2785</v>
      </c>
      <c r="G127" s="163">
        <v>2820</v>
      </c>
      <c r="H127" s="163">
        <v>1872</v>
      </c>
      <c r="I127" s="164">
        <f t="shared" si="41"/>
        <v>-0.33617021276595749</v>
      </c>
      <c r="J127" s="163">
        <f t="shared" si="40"/>
        <v>-948</v>
      </c>
      <c r="K127" s="164">
        <f t="shared" si="42"/>
        <v>6.3430534754647168E-4</v>
      </c>
      <c r="L127" s="79"/>
    </row>
    <row r="128" spans="1:12" x14ac:dyDescent="0.25">
      <c r="A128" s="161"/>
      <c r="B128" s="162" t="s">
        <v>123</v>
      </c>
      <c r="C128" s="163">
        <v>200</v>
      </c>
      <c r="D128" s="163">
        <v>113</v>
      </c>
      <c r="E128" s="163">
        <v>550</v>
      </c>
      <c r="F128" s="163">
        <v>645</v>
      </c>
      <c r="G128" s="163">
        <v>658</v>
      </c>
      <c r="H128" s="163">
        <v>653</v>
      </c>
      <c r="I128" s="164">
        <f t="shared" si="41"/>
        <v>-7.5987841945288626E-3</v>
      </c>
      <c r="J128" s="163">
        <f t="shared" si="40"/>
        <v>-5</v>
      </c>
      <c r="K128" s="164">
        <f t="shared" si="42"/>
        <v>2.212614273225673E-4</v>
      </c>
      <c r="L128" s="79"/>
    </row>
    <row r="129" spans="1:12" x14ac:dyDescent="0.25">
      <c r="A129" s="161"/>
      <c r="B129" s="162" t="s">
        <v>119</v>
      </c>
      <c r="C129" s="163">
        <v>258</v>
      </c>
      <c r="D129" s="163">
        <v>53</v>
      </c>
      <c r="E129" s="163">
        <v>494</v>
      </c>
      <c r="F129" s="163">
        <v>852</v>
      </c>
      <c r="G129" s="163">
        <v>529</v>
      </c>
      <c r="H129" s="163">
        <v>411</v>
      </c>
      <c r="I129" s="164">
        <f t="shared" si="41"/>
        <v>-0.22306238185255201</v>
      </c>
      <c r="J129" s="163">
        <f t="shared" si="40"/>
        <v>-118</v>
      </c>
      <c r="K129" s="164">
        <f t="shared" si="42"/>
        <v>1.3926255226581188E-4</v>
      </c>
      <c r="L129" s="79"/>
    </row>
    <row r="130" spans="1:12" x14ac:dyDescent="0.25">
      <c r="A130" s="161"/>
      <c r="B130" s="162" t="s">
        <v>128</v>
      </c>
      <c r="C130" s="163">
        <v>322</v>
      </c>
      <c r="D130" s="163">
        <v>9</v>
      </c>
      <c r="E130" s="163">
        <v>305</v>
      </c>
      <c r="F130" s="163">
        <v>538</v>
      </c>
      <c r="G130" s="163">
        <v>523</v>
      </c>
      <c r="H130" s="163">
        <v>403</v>
      </c>
      <c r="I130" s="164">
        <f t="shared" si="41"/>
        <v>-0.22944550669216057</v>
      </c>
      <c r="J130" s="163">
        <f t="shared" si="40"/>
        <v>-120</v>
      </c>
      <c r="K130" s="164">
        <f t="shared" si="42"/>
        <v>1.3655184565236544E-4</v>
      </c>
      <c r="L130" s="79"/>
    </row>
    <row r="131" spans="1:12" x14ac:dyDescent="0.25">
      <c r="A131" s="161" t="s">
        <v>144</v>
      </c>
      <c r="B131" s="162" t="s">
        <v>131</v>
      </c>
      <c r="C131" s="163">
        <v>339</v>
      </c>
      <c r="D131" s="163">
        <v>48</v>
      </c>
      <c r="E131" s="163">
        <v>386</v>
      </c>
      <c r="F131" s="163">
        <v>626</v>
      </c>
      <c r="G131" s="163">
        <v>694</v>
      </c>
      <c r="H131" s="163">
        <v>528</v>
      </c>
      <c r="I131" s="164">
        <f t="shared" si="41"/>
        <v>-0.23919308357348701</v>
      </c>
      <c r="J131" s="163">
        <f t="shared" si="40"/>
        <v>-166</v>
      </c>
      <c r="K131" s="164">
        <f t="shared" si="42"/>
        <v>1.7890663648746638E-4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5693</v>
      </c>
      <c r="D132" s="168">
        <f t="shared" ref="D132:H132" si="44">D124-SUM(D125:D131)</f>
        <v>7137</v>
      </c>
      <c r="E132" s="168">
        <f t="shared" si="44"/>
        <v>12835</v>
      </c>
      <c r="F132" s="168">
        <f t="shared" si="44"/>
        <v>14073</v>
      </c>
      <c r="G132" s="168">
        <f t="shared" si="44"/>
        <v>17541</v>
      </c>
      <c r="H132" s="168">
        <f t="shared" si="44"/>
        <v>14523</v>
      </c>
      <c r="I132" s="169">
        <f t="shared" si="41"/>
        <v>-0.17205404480930386</v>
      </c>
      <c r="J132" s="168">
        <f>H132-G132</f>
        <v>-3018</v>
      </c>
      <c r="K132" s="169">
        <f t="shared" si="42"/>
        <v>4.9209490183853679E-3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82007</v>
      </c>
      <c r="D134" s="175">
        <v>22143</v>
      </c>
      <c r="E134" s="175">
        <v>148905</v>
      </c>
      <c r="F134" s="175">
        <v>146134</v>
      </c>
      <c r="G134" s="175">
        <v>176870</v>
      </c>
      <c r="H134" s="175">
        <v>166403</v>
      </c>
      <c r="I134" s="176">
        <f>IFERROR(H134/G134-1,"-")</f>
        <v>-5.9179058065245704E-2</v>
      </c>
      <c r="J134" s="175">
        <f>H134-G134</f>
        <v>-10467</v>
      </c>
      <c r="K134" s="176">
        <f>H134/H$8</f>
        <v>5.6383714074666413E-2</v>
      </c>
      <c r="L134" s="79"/>
    </row>
    <row r="135" spans="1:12" x14ac:dyDescent="0.25">
      <c r="A135" s="161" t="s">
        <v>96</v>
      </c>
      <c r="B135" s="158" t="s">
        <v>97</v>
      </c>
      <c r="C135" s="159">
        <v>1861</v>
      </c>
      <c r="D135" s="159">
        <v>6981</v>
      </c>
      <c r="E135" s="159">
        <v>4758</v>
      </c>
      <c r="F135" s="159">
        <v>6445</v>
      </c>
      <c r="G135" s="159">
        <v>7332</v>
      </c>
      <c r="H135" s="159">
        <v>3474</v>
      </c>
      <c r="I135" s="160">
        <f>IFERROR(H135/G135-1,"-")</f>
        <v>-0.52618657937806868</v>
      </c>
      <c r="J135" s="159">
        <f t="shared" ref="J135:J145" si="45">H135-G135</f>
        <v>-3858</v>
      </c>
      <c r="K135" s="160">
        <f>H135/H$8</f>
        <v>1.1771243468891254E-3</v>
      </c>
      <c r="L135" s="79"/>
    </row>
    <row r="136" spans="1:12" x14ac:dyDescent="0.25">
      <c r="A136" s="161" t="s">
        <v>103</v>
      </c>
      <c r="B136" s="162" t="s">
        <v>103</v>
      </c>
      <c r="C136" s="163">
        <v>1072</v>
      </c>
      <c r="D136" s="163">
        <v>5611</v>
      </c>
      <c r="E136" s="163">
        <v>2145</v>
      </c>
      <c r="F136" s="163">
        <v>3322</v>
      </c>
      <c r="G136" s="163">
        <v>3987</v>
      </c>
      <c r="H136" s="163">
        <v>693</v>
      </c>
      <c r="I136" s="164">
        <f>IFERROR(H136/G136-1,"-")</f>
        <v>-0.82618510158013547</v>
      </c>
      <c r="J136" s="163">
        <f t="shared" si="45"/>
        <v>-3294</v>
      </c>
      <c r="K136" s="164">
        <f>H136/H$8</f>
        <v>2.3481496038979961E-4</v>
      </c>
      <c r="L136" s="79"/>
    </row>
    <row r="137" spans="1:12" x14ac:dyDescent="0.25">
      <c r="A137" s="161" t="s">
        <v>100</v>
      </c>
      <c r="B137" s="162" t="s">
        <v>100</v>
      </c>
      <c r="C137" s="163">
        <v>789</v>
      </c>
      <c r="D137" s="163">
        <v>1370</v>
      </c>
      <c r="E137" s="163">
        <v>2613</v>
      </c>
      <c r="F137" s="163">
        <v>3123</v>
      </c>
      <c r="G137" s="163">
        <v>3345</v>
      </c>
      <c r="H137" s="163">
        <v>2781</v>
      </c>
      <c r="I137" s="164">
        <f>IFERROR(H137/G137-1,"-")</f>
        <v>-0.16860986547085199</v>
      </c>
      <c r="J137" s="163">
        <f t="shared" si="45"/>
        <v>-564</v>
      </c>
      <c r="K137" s="164">
        <f>H137/H$8</f>
        <v>9.4230938649932572E-4</v>
      </c>
      <c r="L137" s="79"/>
    </row>
    <row r="138" spans="1:12" x14ac:dyDescent="0.25">
      <c r="A138" s="161"/>
      <c r="B138" s="158" t="s">
        <v>107</v>
      </c>
      <c r="C138" s="159">
        <v>80146</v>
      </c>
      <c r="D138" s="159">
        <v>15162</v>
      </c>
      <c r="E138" s="159">
        <v>144147</v>
      </c>
      <c r="F138" s="159">
        <v>139689</v>
      </c>
      <c r="G138" s="159">
        <v>169538</v>
      </c>
      <c r="H138" s="159">
        <v>162929</v>
      </c>
      <c r="I138" s="160">
        <f>IFERROR(H138/G138-1,"-")</f>
        <v>-3.8982411022897567E-2</v>
      </c>
      <c r="J138" s="159">
        <f t="shared" si="45"/>
        <v>-6609</v>
      </c>
      <c r="K138" s="160">
        <f>H138/H$8</f>
        <v>5.520658972777729E-2</v>
      </c>
      <c r="L138" s="79"/>
    </row>
    <row r="139" spans="1:12" s="56" customFormat="1" x14ac:dyDescent="0.25">
      <c r="A139" s="161"/>
      <c r="B139" s="162" t="s">
        <v>110</v>
      </c>
      <c r="C139" s="163">
        <v>42067</v>
      </c>
      <c r="D139" s="163">
        <v>248</v>
      </c>
      <c r="E139" s="163">
        <v>65273</v>
      </c>
      <c r="F139" s="163">
        <v>46927</v>
      </c>
      <c r="G139" s="163">
        <v>62209</v>
      </c>
      <c r="H139" s="163">
        <v>65836</v>
      </c>
      <c r="I139" s="164">
        <f t="shared" ref="I139:I146" si="46">IFERROR(H139/G139-1,"-")</f>
        <v>5.8303460914015615E-2</v>
      </c>
      <c r="J139" s="163">
        <f t="shared" si="45"/>
        <v>3627</v>
      </c>
      <c r="K139" s="164">
        <f t="shared" ref="K139:K146" si="47">H139/H$8</f>
        <v>2.2307760075357643E-2</v>
      </c>
      <c r="L139" s="165"/>
    </row>
    <row r="140" spans="1:12" s="56" customFormat="1" x14ac:dyDescent="0.25">
      <c r="A140" s="161"/>
      <c r="B140" s="162" t="s">
        <v>113</v>
      </c>
      <c r="C140" s="163">
        <v>6218</v>
      </c>
      <c r="D140" s="163">
        <v>2285</v>
      </c>
      <c r="E140" s="163">
        <v>11533</v>
      </c>
      <c r="F140" s="163">
        <v>17535</v>
      </c>
      <c r="G140" s="163">
        <v>27146</v>
      </c>
      <c r="H140" s="163">
        <v>19555</v>
      </c>
      <c r="I140" s="164">
        <f t="shared" si="46"/>
        <v>-0.27963604214248872</v>
      </c>
      <c r="J140" s="163">
        <f t="shared" si="45"/>
        <v>-7591</v>
      </c>
      <c r="K140" s="164">
        <f t="shared" si="47"/>
        <v>6.6259834782431909E-3</v>
      </c>
      <c r="L140" s="165"/>
    </row>
    <row r="141" spans="1:12" x14ac:dyDescent="0.25">
      <c r="A141" s="161"/>
      <c r="B141" s="162" t="s">
        <v>116</v>
      </c>
      <c r="C141" s="163">
        <v>5151</v>
      </c>
      <c r="D141" s="163">
        <v>4791</v>
      </c>
      <c r="E141" s="163">
        <v>13393</v>
      </c>
      <c r="F141" s="163">
        <v>12285</v>
      </c>
      <c r="G141" s="163">
        <v>17270</v>
      </c>
      <c r="H141" s="163">
        <v>13070</v>
      </c>
      <c r="I141" s="164">
        <f t="shared" si="46"/>
        <v>-0.24319629415170818</v>
      </c>
      <c r="J141" s="163">
        <f t="shared" si="45"/>
        <v>-4200</v>
      </c>
      <c r="K141" s="164">
        <f t="shared" si="47"/>
        <v>4.4286169297181547E-3</v>
      </c>
      <c r="L141" s="79"/>
    </row>
    <row r="142" spans="1:12" x14ac:dyDescent="0.25">
      <c r="A142" s="161"/>
      <c r="B142" s="162" t="s">
        <v>123</v>
      </c>
      <c r="C142" s="163">
        <v>1287</v>
      </c>
      <c r="D142" s="163">
        <v>99</v>
      </c>
      <c r="E142" s="163">
        <v>3695</v>
      </c>
      <c r="F142" s="163">
        <v>4750</v>
      </c>
      <c r="G142" s="163">
        <v>4950</v>
      </c>
      <c r="H142" s="163">
        <v>4108</v>
      </c>
      <c r="I142" s="164">
        <f t="shared" si="46"/>
        <v>-0.17010101010101009</v>
      </c>
      <c r="J142" s="163">
        <f t="shared" si="45"/>
        <v>-842</v>
      </c>
      <c r="K142" s="164">
        <f t="shared" si="47"/>
        <v>1.3919478460047573E-3</v>
      </c>
      <c r="L142" s="79"/>
    </row>
    <row r="143" spans="1:12" x14ac:dyDescent="0.25">
      <c r="A143" s="161"/>
      <c r="B143" s="162" t="s">
        <v>119</v>
      </c>
      <c r="C143" s="163">
        <v>1630</v>
      </c>
      <c r="D143" s="163">
        <v>105</v>
      </c>
      <c r="E143" s="163">
        <v>2516</v>
      </c>
      <c r="F143" s="163">
        <v>2951</v>
      </c>
      <c r="G143" s="163">
        <v>4561</v>
      </c>
      <c r="H143" s="163">
        <v>2940</v>
      </c>
      <c r="I143" s="164">
        <f t="shared" si="46"/>
        <v>-0.35540451655338745</v>
      </c>
      <c r="J143" s="163">
        <f t="shared" si="45"/>
        <v>-1621</v>
      </c>
      <c r="K143" s="164">
        <f t="shared" si="47"/>
        <v>9.9618468044157418E-4</v>
      </c>
      <c r="L143" s="79"/>
    </row>
    <row r="144" spans="1:12" x14ac:dyDescent="0.25">
      <c r="A144" s="161"/>
      <c r="B144" s="162" t="s">
        <v>128</v>
      </c>
      <c r="C144" s="163">
        <v>3235</v>
      </c>
      <c r="D144" s="163">
        <v>3</v>
      </c>
      <c r="E144" s="163">
        <v>4011</v>
      </c>
      <c r="F144" s="163">
        <v>3783</v>
      </c>
      <c r="G144" s="163">
        <v>4024</v>
      </c>
      <c r="H144" s="163">
        <v>5135</v>
      </c>
      <c r="I144" s="164">
        <f t="shared" si="46"/>
        <v>0.27609343936381703</v>
      </c>
      <c r="J144" s="163">
        <f t="shared" si="45"/>
        <v>1111</v>
      </c>
      <c r="K144" s="164">
        <f t="shared" si="47"/>
        <v>1.7399348075059467E-3</v>
      </c>
      <c r="L144" s="79"/>
    </row>
    <row r="145" spans="1:12" x14ac:dyDescent="0.25">
      <c r="A145" s="161" t="s">
        <v>144</v>
      </c>
      <c r="B145" s="162" t="s">
        <v>131</v>
      </c>
      <c r="C145" s="163">
        <v>4046</v>
      </c>
      <c r="D145" s="163">
        <v>64</v>
      </c>
      <c r="E145" s="163">
        <v>2215</v>
      </c>
      <c r="F145" s="163">
        <v>2337</v>
      </c>
      <c r="G145" s="163">
        <v>2853</v>
      </c>
      <c r="H145" s="163">
        <v>2401</v>
      </c>
      <c r="I145" s="164">
        <f t="shared" si="46"/>
        <v>-0.15842972309849279</v>
      </c>
      <c r="J145" s="163">
        <f t="shared" si="45"/>
        <v>-452</v>
      </c>
      <c r="K145" s="164">
        <f t="shared" si="47"/>
        <v>8.1355082236061885E-4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16512</v>
      </c>
      <c r="D146" s="168">
        <f t="shared" ref="D146:H146" si="49">D138-SUM(D139:D145)</f>
        <v>7567</v>
      </c>
      <c r="E146" s="168">
        <f t="shared" si="49"/>
        <v>41511</v>
      </c>
      <c r="F146" s="168">
        <f t="shared" si="49"/>
        <v>49121</v>
      </c>
      <c r="G146" s="168">
        <f t="shared" si="49"/>
        <v>46525</v>
      </c>
      <c r="H146" s="168">
        <f t="shared" si="49"/>
        <v>49884</v>
      </c>
      <c r="I146" s="169">
        <f t="shared" si="46"/>
        <v>7.2197743148844751E-2</v>
      </c>
      <c r="J146" s="168">
        <f>H146-G146</f>
        <v>3359</v>
      </c>
      <c r="K146" s="169">
        <f t="shared" si="47"/>
        <v>1.6902611088145402E-2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33385</v>
      </c>
      <c r="D148" s="175">
        <v>11647</v>
      </c>
      <c r="E148" s="175">
        <v>55041</v>
      </c>
      <c r="F148" s="175">
        <v>75483</v>
      </c>
      <c r="G148" s="175">
        <v>68531</v>
      </c>
      <c r="H148" s="175">
        <v>67103</v>
      </c>
      <c r="I148" s="176">
        <f>IFERROR(H148/G148-1,"-")</f>
        <v>-2.0837285316134269E-2</v>
      </c>
      <c r="J148" s="175">
        <f>H148-G148</f>
        <v>-1428</v>
      </c>
      <c r="K148" s="176">
        <f>H148/H$8</f>
        <v>2.2737068235262226E-2</v>
      </c>
      <c r="L148" s="79"/>
    </row>
    <row r="149" spans="1:12" x14ac:dyDescent="0.25">
      <c r="A149" s="161" t="s">
        <v>96</v>
      </c>
      <c r="B149" s="158" t="s">
        <v>97</v>
      </c>
      <c r="C149" s="159">
        <v>13183</v>
      </c>
      <c r="D149" s="159">
        <v>6092</v>
      </c>
      <c r="E149" s="159">
        <v>20498</v>
      </c>
      <c r="F149" s="159">
        <v>25316</v>
      </c>
      <c r="G149" s="159">
        <v>22329</v>
      </c>
      <c r="H149" s="159">
        <v>23832</v>
      </c>
      <c r="I149" s="160">
        <f>IFERROR(H149/G149-1,"-")</f>
        <v>6.7311567916162884E-2</v>
      </c>
      <c r="J149" s="159">
        <f t="shared" ref="J149:J159" si="50">H149-G149</f>
        <v>1503</v>
      </c>
      <c r="K149" s="160">
        <f>H149/H$8</f>
        <v>8.0751950014570049E-3</v>
      </c>
      <c r="L149" s="79"/>
    </row>
    <row r="150" spans="1:12" x14ac:dyDescent="0.25">
      <c r="A150" s="161" t="s">
        <v>103</v>
      </c>
      <c r="B150" s="162" t="s">
        <v>103</v>
      </c>
      <c r="C150" s="163">
        <v>6719</v>
      </c>
      <c r="D150" s="163">
        <v>5497</v>
      </c>
      <c r="E150" s="163">
        <v>10769</v>
      </c>
      <c r="F150" s="163">
        <v>15730</v>
      </c>
      <c r="G150" s="163">
        <v>15293</v>
      </c>
      <c r="H150" s="163">
        <v>16649</v>
      </c>
      <c r="I150" s="164">
        <f>IFERROR(H150/G150-1,"-")</f>
        <v>8.8668018047472597E-2</v>
      </c>
      <c r="J150" s="163">
        <f t="shared" si="50"/>
        <v>1356</v>
      </c>
      <c r="K150" s="164">
        <f>H150/H$8</f>
        <v>5.6413193009087646E-3</v>
      </c>
      <c r="L150" s="79"/>
    </row>
    <row r="151" spans="1:12" x14ac:dyDescent="0.25">
      <c r="A151" s="161" t="s">
        <v>100</v>
      </c>
      <c r="B151" s="162" t="s">
        <v>100</v>
      </c>
      <c r="C151" s="163">
        <v>6464</v>
      </c>
      <c r="D151" s="163">
        <v>595</v>
      </c>
      <c r="E151" s="163">
        <v>9729</v>
      </c>
      <c r="F151" s="163">
        <v>9586</v>
      </c>
      <c r="G151" s="163">
        <v>7036</v>
      </c>
      <c r="H151" s="163">
        <v>7183</v>
      </c>
      <c r="I151" s="164">
        <f>IFERROR(H151/G151-1,"-")</f>
        <v>2.0892552586696977E-2</v>
      </c>
      <c r="J151" s="163">
        <f t="shared" si="50"/>
        <v>147</v>
      </c>
      <c r="K151" s="164">
        <f>H151/H$8</f>
        <v>2.4338757005482404E-3</v>
      </c>
      <c r="L151" s="79"/>
    </row>
    <row r="152" spans="1:12" x14ac:dyDescent="0.25">
      <c r="A152" s="161"/>
      <c r="B152" s="158" t="s">
        <v>107</v>
      </c>
      <c r="C152" s="159">
        <v>20202</v>
      </c>
      <c r="D152" s="159">
        <v>5555</v>
      </c>
      <c r="E152" s="159">
        <v>34543</v>
      </c>
      <c r="F152" s="159">
        <v>50167</v>
      </c>
      <c r="G152" s="159">
        <v>46202</v>
      </c>
      <c r="H152" s="159">
        <v>43271</v>
      </c>
      <c r="I152" s="160">
        <f>IFERROR(H152/G152-1,"-")</f>
        <v>-6.3438812172633252E-2</v>
      </c>
      <c r="J152" s="159">
        <f t="shared" si="50"/>
        <v>-2931</v>
      </c>
      <c r="K152" s="160">
        <f>H152/H$8</f>
        <v>1.4661873233805222E-2</v>
      </c>
      <c r="L152" s="79"/>
    </row>
    <row r="153" spans="1:12" s="56" customFormat="1" x14ac:dyDescent="0.25">
      <c r="A153" s="161"/>
      <c r="B153" s="162" t="s">
        <v>110</v>
      </c>
      <c r="C153" s="163">
        <v>4812</v>
      </c>
      <c r="D153" s="163">
        <v>73</v>
      </c>
      <c r="E153" s="163">
        <v>13488</v>
      </c>
      <c r="F153" s="163">
        <v>20681</v>
      </c>
      <c r="G153" s="163">
        <v>16119</v>
      </c>
      <c r="H153" s="163">
        <v>10473</v>
      </c>
      <c r="I153" s="164">
        <f t="shared" ref="I153:I160" si="51">IFERROR(H153/G153-1,"-")</f>
        <v>-0.35026986785780756</v>
      </c>
      <c r="J153" s="163">
        <f t="shared" si="50"/>
        <v>-5646</v>
      </c>
      <c r="K153" s="164">
        <f t="shared" ref="K153:K160" si="52">H153/H$8</f>
        <v>3.5486537953280974E-3</v>
      </c>
      <c r="L153" s="165"/>
    </row>
    <row r="154" spans="1:12" s="56" customFormat="1" x14ac:dyDescent="0.25">
      <c r="A154" s="161"/>
      <c r="B154" s="162" t="s">
        <v>113</v>
      </c>
      <c r="C154" s="163">
        <v>8847</v>
      </c>
      <c r="D154" s="163">
        <v>2321</v>
      </c>
      <c r="E154" s="163">
        <v>9983</v>
      </c>
      <c r="F154" s="163">
        <v>12043</v>
      </c>
      <c r="G154" s="163">
        <v>13141</v>
      </c>
      <c r="H154" s="163">
        <v>11449</v>
      </c>
      <c r="I154" s="164">
        <f t="shared" si="51"/>
        <v>-0.12875732440453547</v>
      </c>
      <c r="J154" s="163">
        <f t="shared" si="50"/>
        <v>-1692</v>
      </c>
      <c r="K154" s="164">
        <f t="shared" si="52"/>
        <v>3.8793600021685653E-3</v>
      </c>
      <c r="L154" s="165"/>
    </row>
    <row r="155" spans="1:12" x14ac:dyDescent="0.25">
      <c r="A155" s="161"/>
      <c r="B155" s="162" t="s">
        <v>116</v>
      </c>
      <c r="C155" s="163">
        <v>1603</v>
      </c>
      <c r="D155" s="163">
        <v>1361</v>
      </c>
      <c r="E155" s="163">
        <v>2983</v>
      </c>
      <c r="F155" s="163">
        <v>5756</v>
      </c>
      <c r="G155" s="163">
        <v>4227</v>
      </c>
      <c r="H155" s="163">
        <v>10256</v>
      </c>
      <c r="I155" s="164">
        <f t="shared" si="51"/>
        <v>1.4263070735746393</v>
      </c>
      <c r="J155" s="163">
        <f t="shared" si="50"/>
        <v>6029</v>
      </c>
      <c r="K155" s="164">
        <f t="shared" si="52"/>
        <v>3.4751258784383619E-3</v>
      </c>
      <c r="L155" s="79"/>
    </row>
    <row r="156" spans="1:12" x14ac:dyDescent="0.25">
      <c r="A156" s="161"/>
      <c r="B156" s="162" t="s">
        <v>123</v>
      </c>
      <c r="C156" s="163">
        <v>586</v>
      </c>
      <c r="D156" s="163">
        <v>194</v>
      </c>
      <c r="E156" s="163">
        <v>658</v>
      </c>
      <c r="F156" s="163">
        <v>1141</v>
      </c>
      <c r="G156" s="163">
        <v>1225</v>
      </c>
      <c r="H156" s="163">
        <v>1437</v>
      </c>
      <c r="I156" s="164">
        <f t="shared" si="51"/>
        <v>0.173061224489796</v>
      </c>
      <c r="J156" s="163">
        <f t="shared" si="50"/>
        <v>212</v>
      </c>
      <c r="K156" s="164">
        <f t="shared" si="52"/>
        <v>4.8691067544032039E-4</v>
      </c>
      <c r="L156" s="79"/>
    </row>
    <row r="157" spans="1:12" x14ac:dyDescent="0.25">
      <c r="A157" s="161"/>
      <c r="B157" s="162" t="s">
        <v>119</v>
      </c>
      <c r="C157" s="163">
        <v>564</v>
      </c>
      <c r="D157" s="163">
        <v>198</v>
      </c>
      <c r="E157" s="163">
        <v>1669</v>
      </c>
      <c r="F157" s="163">
        <v>2182</v>
      </c>
      <c r="G157" s="163">
        <v>1682</v>
      </c>
      <c r="H157" s="163">
        <v>1067</v>
      </c>
      <c r="I157" s="164">
        <f t="shared" si="51"/>
        <v>-0.36563614744351958</v>
      </c>
      <c r="J157" s="163">
        <f t="shared" si="50"/>
        <v>-615</v>
      </c>
      <c r="K157" s="164">
        <f t="shared" si="52"/>
        <v>3.6154049456842163E-4</v>
      </c>
      <c r="L157" s="79"/>
    </row>
    <row r="158" spans="1:12" x14ac:dyDescent="0.25">
      <c r="A158" s="161"/>
      <c r="B158" s="162" t="s">
        <v>128</v>
      </c>
      <c r="C158" s="163">
        <v>513</v>
      </c>
      <c r="D158" s="163">
        <v>62</v>
      </c>
      <c r="E158" s="163">
        <v>308</v>
      </c>
      <c r="F158" s="163">
        <v>836</v>
      </c>
      <c r="G158" s="163">
        <v>364</v>
      </c>
      <c r="H158" s="163">
        <v>404</v>
      </c>
      <c r="I158" s="164">
        <f t="shared" si="51"/>
        <v>0.10989010989010994</v>
      </c>
      <c r="J158" s="163">
        <f t="shared" si="50"/>
        <v>40</v>
      </c>
      <c r="K158" s="164">
        <f t="shared" si="52"/>
        <v>1.3689068397904625E-4</v>
      </c>
      <c r="L158" s="79"/>
    </row>
    <row r="159" spans="1:12" x14ac:dyDescent="0.25">
      <c r="A159" s="161" t="s">
        <v>144</v>
      </c>
      <c r="B159" s="162" t="s">
        <v>131</v>
      </c>
      <c r="C159" s="163">
        <v>846</v>
      </c>
      <c r="D159" s="163">
        <v>13</v>
      </c>
      <c r="E159" s="163">
        <v>905</v>
      </c>
      <c r="F159" s="163">
        <v>1176</v>
      </c>
      <c r="G159" s="163">
        <v>1169</v>
      </c>
      <c r="H159" s="163">
        <v>633</v>
      </c>
      <c r="I159" s="164">
        <f t="shared" si="51"/>
        <v>-0.45851154833190766</v>
      </c>
      <c r="J159" s="163">
        <f t="shared" si="50"/>
        <v>-536</v>
      </c>
      <c r="K159" s="164">
        <f t="shared" si="52"/>
        <v>2.1448466078895115E-4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2431</v>
      </c>
      <c r="D160" s="168">
        <f t="shared" ref="D160:H160" si="54">D152-SUM(D153:D159)</f>
        <v>1333</v>
      </c>
      <c r="E160" s="168">
        <f t="shared" si="54"/>
        <v>4549</v>
      </c>
      <c r="F160" s="168">
        <f t="shared" si="54"/>
        <v>6352</v>
      </c>
      <c r="G160" s="168">
        <f t="shared" si="54"/>
        <v>8275</v>
      </c>
      <c r="H160" s="168">
        <f t="shared" si="54"/>
        <v>7552</v>
      </c>
      <c r="I160" s="169">
        <f t="shared" si="51"/>
        <v>-8.7371601208459215E-2</v>
      </c>
      <c r="J160" s="168">
        <f>H160-G160</f>
        <v>-723</v>
      </c>
      <c r="K160" s="169">
        <f t="shared" si="52"/>
        <v>2.5589070430934585E-3</v>
      </c>
      <c r="L160" s="79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51BB0-D6B7-4C56-8777-17A1AEE195EC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2"/>
      <c r="D3" s="272"/>
      <c r="E3" s="272"/>
      <c r="F3" s="272"/>
      <c r="G3" s="272"/>
      <c r="H3" s="272"/>
      <c r="I3" s="272"/>
      <c r="J3" s="272"/>
      <c r="K3" s="272"/>
    </row>
    <row r="4" spans="1:12" ht="6" customHeight="1" x14ac:dyDescent="0.25"/>
    <row r="5" spans="1:12" ht="15.75" x14ac:dyDescent="0.25">
      <c r="B5" s="144"/>
      <c r="C5" s="302" t="s">
        <v>43</v>
      </c>
      <c r="D5" s="303"/>
      <c r="E5" s="303"/>
      <c r="F5" s="303"/>
      <c r="G5" s="303"/>
      <c r="H5" s="303"/>
      <c r="I5" s="303"/>
      <c r="J5" s="303"/>
      <c r="K5" s="303"/>
    </row>
    <row r="6" spans="1:12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7198644</v>
      </c>
      <c r="D8" s="175">
        <v>856476</v>
      </c>
      <c r="E8" s="175">
        <v>6883018</v>
      </c>
      <c r="F8" s="175">
        <v>8612481</v>
      </c>
      <c r="G8" s="175">
        <v>9184014</v>
      </c>
      <c r="H8" s="175">
        <v>8845981</v>
      </c>
      <c r="I8" s="176">
        <f>IFERROR(H8/G8-1,"-")</f>
        <v>-3.6806672986343436E-2</v>
      </c>
      <c r="J8" s="175">
        <f>H8-G8</f>
        <v>-338033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625970</v>
      </c>
      <c r="D9" s="159">
        <v>220038</v>
      </c>
      <c r="E9" s="159">
        <v>650595</v>
      </c>
      <c r="F9" s="159">
        <v>783461</v>
      </c>
      <c r="G9" s="159">
        <v>754110</v>
      </c>
      <c r="H9" s="159">
        <v>688088</v>
      </c>
      <c r="I9" s="160">
        <f>IFERROR(H9/G9-1,"-")</f>
        <v>-8.7549561735025372E-2</v>
      </c>
      <c r="J9" s="159">
        <f t="shared" ref="J9:J19" si="0">H9-G9</f>
        <v>-66022</v>
      </c>
      <c r="K9" s="160">
        <f>H9/H$8</f>
        <v>7.7785380728265185E-2</v>
      </c>
      <c r="L9" s="79"/>
    </row>
    <row r="10" spans="1:12" x14ac:dyDescent="0.25">
      <c r="A10" s="161" t="s">
        <v>103</v>
      </c>
      <c r="B10" s="162" t="s">
        <v>103</v>
      </c>
      <c r="C10" s="163">
        <v>156153</v>
      </c>
      <c r="D10" s="163">
        <v>138781</v>
      </c>
      <c r="E10" s="163">
        <v>187337</v>
      </c>
      <c r="F10" s="163">
        <v>225075</v>
      </c>
      <c r="G10" s="163">
        <v>227638</v>
      </c>
      <c r="H10" s="163">
        <v>186532</v>
      </c>
      <c r="I10" s="164">
        <f>IFERROR(H10/G10-1,"-")</f>
        <v>-0.18057617796677183</v>
      </c>
      <c r="J10" s="163">
        <f t="shared" si="0"/>
        <v>-41106</v>
      </c>
      <c r="K10" s="164">
        <f>H10/H$8</f>
        <v>2.1086638101528818E-2</v>
      </c>
      <c r="L10" s="79"/>
    </row>
    <row r="11" spans="1:12" x14ac:dyDescent="0.25">
      <c r="A11" s="161" t="s">
        <v>100</v>
      </c>
      <c r="B11" s="162" t="s">
        <v>100</v>
      </c>
      <c r="C11" s="163">
        <v>469817</v>
      </c>
      <c r="D11" s="163">
        <v>81257</v>
      </c>
      <c r="E11" s="163">
        <v>463258</v>
      </c>
      <c r="F11" s="163">
        <v>558386</v>
      </c>
      <c r="G11" s="163">
        <v>526472</v>
      </c>
      <c r="H11" s="163">
        <v>501556</v>
      </c>
      <c r="I11" s="164">
        <f>IFERROR(H11/G11-1,"-")</f>
        <v>-4.7326353538269861E-2</v>
      </c>
      <c r="J11" s="163">
        <f t="shared" si="0"/>
        <v>-24916</v>
      </c>
      <c r="K11" s="164">
        <f>H11/H$8</f>
        <v>5.6698742626736368E-2</v>
      </c>
      <c r="L11" s="79"/>
    </row>
    <row r="12" spans="1:12" x14ac:dyDescent="0.25">
      <c r="A12" s="1"/>
      <c r="B12" s="158" t="s">
        <v>107</v>
      </c>
      <c r="C12" s="159">
        <v>6572674</v>
      </c>
      <c r="D12" s="159">
        <v>636438</v>
      </c>
      <c r="E12" s="159">
        <v>6232423</v>
      </c>
      <c r="F12" s="159">
        <v>7829020</v>
      </c>
      <c r="G12" s="159">
        <v>8429904</v>
      </c>
      <c r="H12" s="159">
        <v>8157893</v>
      </c>
      <c r="I12" s="160">
        <f>IFERROR(H12/G12-1,"-")</f>
        <v>-3.2267389996374796E-2</v>
      </c>
      <c r="J12" s="159">
        <f t="shared" si="0"/>
        <v>-272011</v>
      </c>
      <c r="K12" s="160">
        <f>H12/H$8</f>
        <v>0.92221461927173476</v>
      </c>
      <c r="L12" s="79"/>
    </row>
    <row r="13" spans="1:12" s="56" customFormat="1" x14ac:dyDescent="0.25">
      <c r="A13" s="161"/>
      <c r="B13" s="162" t="s">
        <v>110</v>
      </c>
      <c r="C13" s="163">
        <v>2636464</v>
      </c>
      <c r="D13" s="163">
        <v>57429</v>
      </c>
      <c r="E13" s="163">
        <v>2438703</v>
      </c>
      <c r="F13" s="163">
        <v>3067931</v>
      </c>
      <c r="G13" s="163">
        <v>3287870</v>
      </c>
      <c r="H13" s="163">
        <v>3242037</v>
      </c>
      <c r="I13" s="164">
        <f t="shared" ref="I13:I20" si="1">IFERROR(H13/G13-1,"-")</f>
        <v>-1.3940028042471297E-2</v>
      </c>
      <c r="J13" s="163">
        <f t="shared" si="0"/>
        <v>-45833</v>
      </c>
      <c r="K13" s="164">
        <f t="shared" ref="K13:K20" si="2">H13/H$8</f>
        <v>0.3664983001885263</v>
      </c>
      <c r="L13" s="165"/>
    </row>
    <row r="14" spans="1:12" s="56" customFormat="1" x14ac:dyDescent="0.25">
      <c r="A14" s="161"/>
      <c r="B14" s="162" t="s">
        <v>113</v>
      </c>
      <c r="C14" s="163">
        <v>982879</v>
      </c>
      <c r="D14" s="163">
        <v>111692</v>
      </c>
      <c r="E14" s="163">
        <v>783338</v>
      </c>
      <c r="F14" s="163">
        <v>1036263</v>
      </c>
      <c r="G14" s="163">
        <v>1151084</v>
      </c>
      <c r="H14" s="163">
        <v>1075806</v>
      </c>
      <c r="I14" s="164">
        <f t="shared" si="1"/>
        <v>-6.5397486195620802E-2</v>
      </c>
      <c r="J14" s="163">
        <f t="shared" si="0"/>
        <v>-75278</v>
      </c>
      <c r="K14" s="164">
        <f t="shared" si="2"/>
        <v>0.12161522842972419</v>
      </c>
      <c r="L14" s="165"/>
    </row>
    <row r="15" spans="1:12" x14ac:dyDescent="0.25">
      <c r="A15" s="161"/>
      <c r="B15" s="162" t="s">
        <v>116</v>
      </c>
      <c r="C15" s="163">
        <v>257401</v>
      </c>
      <c r="D15" s="163">
        <v>117980</v>
      </c>
      <c r="E15" s="163">
        <v>301555</v>
      </c>
      <c r="F15" s="163">
        <v>402324</v>
      </c>
      <c r="G15" s="163">
        <v>430468</v>
      </c>
      <c r="H15" s="163">
        <v>393544</v>
      </c>
      <c r="I15" s="164">
        <f t="shared" si="1"/>
        <v>-8.5776410790116775E-2</v>
      </c>
      <c r="J15" s="163">
        <f t="shared" si="0"/>
        <v>-36924</v>
      </c>
      <c r="K15" s="164">
        <f t="shared" si="2"/>
        <v>4.4488451874359666E-2</v>
      </c>
      <c r="L15" s="79"/>
    </row>
    <row r="16" spans="1:12" x14ac:dyDescent="0.25">
      <c r="A16" s="161"/>
      <c r="B16" s="162" t="s">
        <v>123</v>
      </c>
      <c r="C16" s="163">
        <v>215512</v>
      </c>
      <c r="D16" s="163">
        <v>10070</v>
      </c>
      <c r="E16" s="163">
        <v>300968</v>
      </c>
      <c r="F16" s="163">
        <v>286634</v>
      </c>
      <c r="G16" s="163">
        <v>319849</v>
      </c>
      <c r="H16" s="163">
        <v>315657</v>
      </c>
      <c r="I16" s="164">
        <f t="shared" si="1"/>
        <v>-1.3106184480801919E-2</v>
      </c>
      <c r="J16" s="163">
        <f t="shared" si="0"/>
        <v>-4192</v>
      </c>
      <c r="K16" s="164">
        <f t="shared" si="2"/>
        <v>3.5683662445126212E-2</v>
      </c>
      <c r="L16" s="79"/>
    </row>
    <row r="17" spans="1:12" x14ac:dyDescent="0.25">
      <c r="A17" s="161"/>
      <c r="B17" s="162" t="s">
        <v>119</v>
      </c>
      <c r="C17" s="163">
        <v>250591</v>
      </c>
      <c r="D17" s="163">
        <v>26990</v>
      </c>
      <c r="E17" s="163">
        <v>296011</v>
      </c>
      <c r="F17" s="163">
        <v>293236</v>
      </c>
      <c r="G17" s="163">
        <v>309666</v>
      </c>
      <c r="H17" s="163">
        <v>295544</v>
      </c>
      <c r="I17" s="164">
        <f t="shared" si="1"/>
        <v>-4.5603973313182555E-2</v>
      </c>
      <c r="J17" s="163">
        <f t="shared" si="0"/>
        <v>-14122</v>
      </c>
      <c r="K17" s="164">
        <f t="shared" si="2"/>
        <v>3.3409974540980811E-2</v>
      </c>
      <c r="L17" s="79"/>
    </row>
    <row r="18" spans="1:12" x14ac:dyDescent="0.25">
      <c r="A18" s="161"/>
      <c r="B18" s="162" t="s">
        <v>128</v>
      </c>
      <c r="C18" s="163">
        <v>238981</v>
      </c>
      <c r="D18" s="163">
        <v>1976</v>
      </c>
      <c r="E18" s="163">
        <v>205028</v>
      </c>
      <c r="F18" s="163">
        <v>275930</v>
      </c>
      <c r="G18" s="163">
        <v>258186</v>
      </c>
      <c r="H18" s="163">
        <v>237378</v>
      </c>
      <c r="I18" s="164">
        <f t="shared" si="1"/>
        <v>-8.0593060816620543E-2</v>
      </c>
      <c r="J18" s="163">
        <f t="shared" si="0"/>
        <v>-20808</v>
      </c>
      <c r="K18" s="164">
        <f t="shared" si="2"/>
        <v>2.6834559106559238E-2</v>
      </c>
      <c r="L18" s="79"/>
    </row>
    <row r="19" spans="1:12" x14ac:dyDescent="0.25">
      <c r="A19" s="161" t="s">
        <v>144</v>
      </c>
      <c r="B19" s="162" t="s">
        <v>131</v>
      </c>
      <c r="C19" s="163">
        <v>338187</v>
      </c>
      <c r="D19" s="163">
        <v>16268</v>
      </c>
      <c r="E19" s="163">
        <v>163833</v>
      </c>
      <c r="F19" s="163">
        <v>249427</v>
      </c>
      <c r="G19" s="163">
        <v>277342</v>
      </c>
      <c r="H19" s="163">
        <v>233736</v>
      </c>
      <c r="I19" s="164">
        <f t="shared" si="1"/>
        <v>-0.1572282596938076</v>
      </c>
      <c r="J19" s="163">
        <f t="shared" si="0"/>
        <v>-43606</v>
      </c>
      <c r="K19" s="164">
        <f t="shared" si="2"/>
        <v>2.6422846714231018E-2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1652659</v>
      </c>
      <c r="D20" s="168">
        <f t="shared" ref="D20:H20" si="4">D12-SUM(D13:D19)</f>
        <v>294033</v>
      </c>
      <c r="E20" s="168">
        <f t="shared" si="4"/>
        <v>1742987</v>
      </c>
      <c r="F20" s="168">
        <f t="shared" si="4"/>
        <v>2217275</v>
      </c>
      <c r="G20" s="168">
        <f t="shared" si="4"/>
        <v>2395439</v>
      </c>
      <c r="H20" s="168">
        <f t="shared" si="4"/>
        <v>2364191</v>
      </c>
      <c r="I20" s="169">
        <f t="shared" si="1"/>
        <v>-1.3044790537350304E-2</v>
      </c>
      <c r="J20" s="168">
        <f>H20-G20</f>
        <v>-31248</v>
      </c>
      <c r="K20" s="169">
        <f t="shared" si="2"/>
        <v>0.26726159597222737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2766306</v>
      </c>
      <c r="D22" s="175">
        <v>325017</v>
      </c>
      <c r="E22" s="175">
        <v>2755890</v>
      </c>
      <c r="F22" s="175">
        <v>3281102</v>
      </c>
      <c r="G22" s="175">
        <v>3478302</v>
      </c>
      <c r="H22" s="175">
        <v>3274179</v>
      </c>
      <c r="I22" s="176">
        <f>IFERROR(H22/G22-1,"-")</f>
        <v>-5.8684668553794395E-2</v>
      </c>
      <c r="J22" s="175">
        <f>H22-G22</f>
        <v>-204123</v>
      </c>
      <c r="K22" s="176">
        <f>H22/H$8</f>
        <v>0.37013181466250039</v>
      </c>
      <c r="L22" s="79"/>
    </row>
    <row r="23" spans="1:12" x14ac:dyDescent="0.25">
      <c r="A23" s="161" t="s">
        <v>96</v>
      </c>
      <c r="B23" s="158" t="s">
        <v>97</v>
      </c>
      <c r="C23" s="159">
        <v>95533</v>
      </c>
      <c r="D23" s="159">
        <v>76495</v>
      </c>
      <c r="E23" s="159">
        <v>121775</v>
      </c>
      <c r="F23" s="159">
        <v>122132</v>
      </c>
      <c r="G23" s="159">
        <v>131087</v>
      </c>
      <c r="H23" s="159">
        <v>89326</v>
      </c>
      <c r="I23" s="160">
        <f>IFERROR(H23/G23-1,"-")</f>
        <v>-0.31857468703990477</v>
      </c>
      <c r="J23" s="159">
        <f t="shared" ref="J23:J33" si="5">H23-G23</f>
        <v>-41761</v>
      </c>
      <c r="K23" s="160">
        <f>H23/H$8</f>
        <v>1.009791904368775E-2</v>
      </c>
      <c r="L23" s="79"/>
    </row>
    <row r="24" spans="1:12" x14ac:dyDescent="0.25">
      <c r="A24" s="161" t="s">
        <v>103</v>
      </c>
      <c r="B24" s="162" t="s">
        <v>103</v>
      </c>
      <c r="C24" s="163">
        <v>36093</v>
      </c>
      <c r="D24" s="163">
        <v>41557</v>
      </c>
      <c r="E24" s="163">
        <v>37824</v>
      </c>
      <c r="F24" s="163">
        <v>41572</v>
      </c>
      <c r="G24" s="163">
        <v>41587</v>
      </c>
      <c r="H24" s="163">
        <v>23858</v>
      </c>
      <c r="I24" s="164">
        <f>IFERROR(H24/G24-1,"-")</f>
        <v>-0.42631110683627094</v>
      </c>
      <c r="J24" s="163">
        <f t="shared" si="5"/>
        <v>-17729</v>
      </c>
      <c r="K24" s="164">
        <f>H24/H$8</f>
        <v>2.6970440022423743E-3</v>
      </c>
      <c r="L24" s="79"/>
    </row>
    <row r="25" spans="1:12" x14ac:dyDescent="0.25">
      <c r="A25" s="161" t="s">
        <v>100</v>
      </c>
      <c r="B25" s="162" t="s">
        <v>100</v>
      </c>
      <c r="C25" s="163">
        <v>59440</v>
      </c>
      <c r="D25" s="163">
        <v>34938</v>
      </c>
      <c r="E25" s="163">
        <v>83951</v>
      </c>
      <c r="F25" s="163">
        <v>80560</v>
      </c>
      <c r="G25" s="163">
        <v>89500</v>
      </c>
      <c r="H25" s="163">
        <v>65468</v>
      </c>
      <c r="I25" s="164">
        <f>IFERROR(H25/G25-1,"-")</f>
        <v>-0.2685139664804469</v>
      </c>
      <c r="J25" s="163">
        <f t="shared" si="5"/>
        <v>-24032</v>
      </c>
      <c r="K25" s="164">
        <f>H25/H$8</f>
        <v>7.4008750414453752E-3</v>
      </c>
      <c r="L25" s="79"/>
    </row>
    <row r="26" spans="1:12" x14ac:dyDescent="0.25">
      <c r="A26" s="161"/>
      <c r="B26" s="158" t="s">
        <v>107</v>
      </c>
      <c r="C26" s="159">
        <v>2670773</v>
      </c>
      <c r="D26" s="159">
        <v>248522</v>
      </c>
      <c r="E26" s="159">
        <v>2634115</v>
      </c>
      <c r="F26" s="159">
        <v>3158970</v>
      </c>
      <c r="G26" s="159">
        <v>3347215</v>
      </c>
      <c r="H26" s="159">
        <v>3184853</v>
      </c>
      <c r="I26" s="160">
        <f>IFERROR(H26/G26-1,"-")</f>
        <v>-4.8506594288087235E-2</v>
      </c>
      <c r="J26" s="159">
        <f t="shared" si="5"/>
        <v>-162362</v>
      </c>
      <c r="K26" s="160">
        <f>H26/H$8</f>
        <v>0.36003389561881266</v>
      </c>
      <c r="L26" s="79"/>
    </row>
    <row r="27" spans="1:12" s="56" customFormat="1" x14ac:dyDescent="0.25">
      <c r="A27" s="161"/>
      <c r="B27" s="162" t="s">
        <v>110</v>
      </c>
      <c r="C27" s="163">
        <v>1178371</v>
      </c>
      <c r="D27" s="163">
        <v>16249</v>
      </c>
      <c r="E27" s="163">
        <v>1146932</v>
      </c>
      <c r="F27" s="163">
        <v>1427394</v>
      </c>
      <c r="G27" s="163">
        <v>1498155</v>
      </c>
      <c r="H27" s="163">
        <v>1472601</v>
      </c>
      <c r="I27" s="164">
        <f t="shared" ref="I27:I34" si="6">IFERROR(H27/G27-1,"-")</f>
        <v>-1.7056980085505158E-2</v>
      </c>
      <c r="J27" s="163">
        <f t="shared" si="5"/>
        <v>-25554</v>
      </c>
      <c r="K27" s="164">
        <f t="shared" ref="K27:K34" si="7">H27/H$8</f>
        <v>0.16647119183276562</v>
      </c>
      <c r="L27" s="165"/>
    </row>
    <row r="28" spans="1:12" s="56" customFormat="1" x14ac:dyDescent="0.25">
      <c r="A28" s="161"/>
      <c r="B28" s="162" t="s">
        <v>113</v>
      </c>
      <c r="C28" s="163">
        <v>362212</v>
      </c>
      <c r="D28" s="163">
        <v>40574</v>
      </c>
      <c r="E28" s="163">
        <v>311270</v>
      </c>
      <c r="F28" s="163">
        <v>375903</v>
      </c>
      <c r="G28" s="163">
        <v>395185</v>
      </c>
      <c r="H28" s="163">
        <v>363218</v>
      </c>
      <c r="I28" s="164">
        <f t="shared" si="6"/>
        <v>-8.0891228158963546E-2</v>
      </c>
      <c r="J28" s="163">
        <f t="shared" si="5"/>
        <v>-31967</v>
      </c>
      <c r="K28" s="164">
        <f t="shared" si="7"/>
        <v>4.1060228368114286E-2</v>
      </c>
      <c r="L28" s="165"/>
    </row>
    <row r="29" spans="1:12" x14ac:dyDescent="0.25">
      <c r="A29" s="161"/>
      <c r="B29" s="162" t="s">
        <v>116</v>
      </c>
      <c r="C29" s="163">
        <v>111783</v>
      </c>
      <c r="D29" s="163">
        <v>56387</v>
      </c>
      <c r="E29" s="163">
        <v>120214</v>
      </c>
      <c r="F29" s="163">
        <v>141563</v>
      </c>
      <c r="G29" s="163">
        <v>164778</v>
      </c>
      <c r="H29" s="163">
        <v>114706</v>
      </c>
      <c r="I29" s="164">
        <f t="shared" si="6"/>
        <v>-0.30387551736275475</v>
      </c>
      <c r="J29" s="163">
        <f t="shared" si="5"/>
        <v>-50072</v>
      </c>
      <c r="K29" s="164">
        <f t="shared" si="7"/>
        <v>1.2967018581658721E-2</v>
      </c>
      <c r="L29" s="79"/>
    </row>
    <row r="30" spans="1:12" x14ac:dyDescent="0.25">
      <c r="A30" s="161"/>
      <c r="B30" s="162" t="s">
        <v>123</v>
      </c>
      <c r="C30" s="163">
        <v>100752</v>
      </c>
      <c r="D30" s="163">
        <v>4149</v>
      </c>
      <c r="E30" s="163">
        <v>140776</v>
      </c>
      <c r="F30" s="163">
        <v>121195</v>
      </c>
      <c r="G30" s="163">
        <v>129459</v>
      </c>
      <c r="H30" s="163">
        <v>127826</v>
      </c>
      <c r="I30" s="164">
        <f t="shared" si="6"/>
        <v>-1.2614032241868078E-2</v>
      </c>
      <c r="J30" s="163">
        <f t="shared" si="5"/>
        <v>-1633</v>
      </c>
      <c r="K30" s="164">
        <f t="shared" si="7"/>
        <v>1.4450177996086585E-2</v>
      </c>
      <c r="L30" s="79"/>
    </row>
    <row r="31" spans="1:12" x14ac:dyDescent="0.25">
      <c r="A31" s="161"/>
      <c r="B31" s="162" t="s">
        <v>119</v>
      </c>
      <c r="C31" s="163">
        <v>139238</v>
      </c>
      <c r="D31" s="163">
        <v>14321</v>
      </c>
      <c r="E31" s="163">
        <v>179752</v>
      </c>
      <c r="F31" s="163">
        <v>159758</v>
      </c>
      <c r="G31" s="163">
        <v>162890</v>
      </c>
      <c r="H31" s="163">
        <v>163129</v>
      </c>
      <c r="I31" s="164">
        <f t="shared" si="6"/>
        <v>1.4672478359629704E-3</v>
      </c>
      <c r="J31" s="163">
        <f t="shared" si="5"/>
        <v>239</v>
      </c>
      <c r="K31" s="164">
        <f t="shared" si="7"/>
        <v>1.8441029886905703E-2</v>
      </c>
      <c r="L31" s="79"/>
    </row>
    <row r="32" spans="1:12" x14ac:dyDescent="0.25">
      <c r="A32" s="161"/>
      <c r="B32" s="162" t="s">
        <v>128</v>
      </c>
      <c r="C32" s="163">
        <v>94416</v>
      </c>
      <c r="D32" s="163">
        <v>456</v>
      </c>
      <c r="E32" s="163">
        <v>74204</v>
      </c>
      <c r="F32" s="163">
        <v>93565</v>
      </c>
      <c r="G32" s="163">
        <v>85362</v>
      </c>
      <c r="H32" s="163">
        <v>74621</v>
      </c>
      <c r="I32" s="164">
        <f t="shared" si="6"/>
        <v>-0.12582882312972987</v>
      </c>
      <c r="J32" s="163">
        <f t="shared" si="5"/>
        <v>-10741</v>
      </c>
      <c r="K32" s="164">
        <f t="shared" si="7"/>
        <v>8.4355822152455441E-3</v>
      </c>
      <c r="L32" s="79"/>
    </row>
    <row r="33" spans="1:12" x14ac:dyDescent="0.25">
      <c r="A33" s="161" t="s">
        <v>144</v>
      </c>
      <c r="B33" s="162" t="s">
        <v>131</v>
      </c>
      <c r="C33" s="163">
        <v>102903</v>
      </c>
      <c r="D33" s="163">
        <v>1730</v>
      </c>
      <c r="E33" s="163">
        <v>46273</v>
      </c>
      <c r="F33" s="163">
        <v>83136</v>
      </c>
      <c r="G33" s="163">
        <v>83359</v>
      </c>
      <c r="H33" s="163">
        <v>68546</v>
      </c>
      <c r="I33" s="164">
        <f t="shared" si="6"/>
        <v>-0.17770126800945307</v>
      </c>
      <c r="J33" s="163">
        <f t="shared" si="5"/>
        <v>-14813</v>
      </c>
      <c r="K33" s="164">
        <f t="shared" si="7"/>
        <v>7.7488296662631311E-3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581098</v>
      </c>
      <c r="D34" s="168">
        <f t="shared" ref="D34:H34" si="9">D26-SUM(D27:D33)</f>
        <v>114656</v>
      </c>
      <c r="E34" s="168">
        <f t="shared" si="9"/>
        <v>614694</v>
      </c>
      <c r="F34" s="168">
        <f t="shared" si="9"/>
        <v>756456</v>
      </c>
      <c r="G34" s="168">
        <f t="shared" si="9"/>
        <v>828027</v>
      </c>
      <c r="H34" s="168">
        <f t="shared" si="9"/>
        <v>800206</v>
      </c>
      <c r="I34" s="169">
        <f t="shared" si="6"/>
        <v>-3.3599145921570206E-2</v>
      </c>
      <c r="J34" s="168">
        <f>H34-G34</f>
        <v>-27821</v>
      </c>
      <c r="K34" s="169">
        <f t="shared" si="7"/>
        <v>9.0459837071773047E-2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2107837</v>
      </c>
      <c r="D36" s="175">
        <v>179001</v>
      </c>
      <c r="E36" s="175">
        <v>1933319</v>
      </c>
      <c r="F36" s="175">
        <v>2402979</v>
      </c>
      <c r="G36" s="175">
        <v>2528389</v>
      </c>
      <c r="H36" s="175">
        <v>2517003</v>
      </c>
      <c r="I36" s="176">
        <f>IFERROR(H36/G36-1,"-")</f>
        <v>-4.5032627495215083E-3</v>
      </c>
      <c r="J36" s="175">
        <f>H36-G36</f>
        <v>-11386</v>
      </c>
      <c r="K36" s="176">
        <f>H36/H$8</f>
        <v>0.28453633350557728</v>
      </c>
      <c r="L36" s="79"/>
    </row>
    <row r="37" spans="1:12" x14ac:dyDescent="0.25">
      <c r="A37" s="161" t="s">
        <v>96</v>
      </c>
      <c r="B37" s="158" t="s">
        <v>97</v>
      </c>
      <c r="C37" s="159">
        <v>83093</v>
      </c>
      <c r="D37" s="159">
        <v>25515</v>
      </c>
      <c r="E37" s="159">
        <v>73703</v>
      </c>
      <c r="F37" s="159">
        <v>77351</v>
      </c>
      <c r="G37" s="159">
        <v>97924</v>
      </c>
      <c r="H37" s="159">
        <v>94359</v>
      </c>
      <c r="I37" s="160">
        <f>IFERROR(H37/G37-1,"-")</f>
        <v>-3.6405784077447767E-2</v>
      </c>
      <c r="J37" s="159">
        <f t="shared" ref="J37:J47" si="10">H37-G37</f>
        <v>-3565</v>
      </c>
      <c r="K37" s="160">
        <f>H37/H$8</f>
        <v>1.0666877986737705E-2</v>
      </c>
      <c r="L37" s="79"/>
    </row>
    <row r="38" spans="1:12" x14ac:dyDescent="0.25">
      <c r="A38" s="161" t="s">
        <v>103</v>
      </c>
      <c r="B38" s="162" t="s">
        <v>103</v>
      </c>
      <c r="C38" s="163">
        <v>30721</v>
      </c>
      <c r="D38" s="163">
        <v>16341</v>
      </c>
      <c r="E38" s="163">
        <v>22693</v>
      </c>
      <c r="F38" s="163">
        <v>18115</v>
      </c>
      <c r="G38" s="163">
        <v>42030</v>
      </c>
      <c r="H38" s="163">
        <v>35024</v>
      </c>
      <c r="I38" s="164">
        <f>IFERROR(H38/G38-1,"-")</f>
        <v>-0.16669045919581249</v>
      </c>
      <c r="J38" s="163">
        <f t="shared" si="10"/>
        <v>-7006</v>
      </c>
      <c r="K38" s="164">
        <f>H38/H$8</f>
        <v>3.9593121441251116E-3</v>
      </c>
      <c r="L38" s="79"/>
    </row>
    <row r="39" spans="1:12" x14ac:dyDescent="0.25">
      <c r="A39" s="161" t="s">
        <v>100</v>
      </c>
      <c r="B39" s="162" t="s">
        <v>100</v>
      </c>
      <c r="C39" s="163">
        <v>52372</v>
      </c>
      <c r="D39" s="163">
        <v>9174</v>
      </c>
      <c r="E39" s="163">
        <v>51010</v>
      </c>
      <c r="F39" s="163">
        <v>59236</v>
      </c>
      <c r="G39" s="163">
        <v>55894</v>
      </c>
      <c r="H39" s="163">
        <v>59335</v>
      </c>
      <c r="I39" s="164">
        <f>IFERROR(H39/G39-1,"-")</f>
        <v>6.1562958457079375E-2</v>
      </c>
      <c r="J39" s="163">
        <f t="shared" si="10"/>
        <v>3441</v>
      </c>
      <c r="K39" s="164">
        <f>H39/H$8</f>
        <v>6.7075658426125947E-3</v>
      </c>
      <c r="L39" s="79"/>
    </row>
    <row r="40" spans="1:12" x14ac:dyDescent="0.25">
      <c r="A40" s="161"/>
      <c r="B40" s="158" t="s">
        <v>107</v>
      </c>
      <c r="C40" s="159">
        <v>2024744</v>
      </c>
      <c r="D40" s="159">
        <v>153486</v>
      </c>
      <c r="E40" s="159">
        <v>1859616</v>
      </c>
      <c r="F40" s="159">
        <v>2325628</v>
      </c>
      <c r="G40" s="159">
        <v>2430465</v>
      </c>
      <c r="H40" s="159">
        <v>2422644</v>
      </c>
      <c r="I40" s="160">
        <f>IFERROR(H40/G40-1,"-")</f>
        <v>-3.2179027470051746E-3</v>
      </c>
      <c r="J40" s="159">
        <f t="shared" si="10"/>
        <v>-7821</v>
      </c>
      <c r="K40" s="160">
        <f>H40/H$8</f>
        <v>0.27386945551883957</v>
      </c>
      <c r="L40" s="79"/>
    </row>
    <row r="41" spans="1:12" s="56" customFormat="1" x14ac:dyDescent="0.25">
      <c r="A41" s="161"/>
      <c r="B41" s="162" t="s">
        <v>110</v>
      </c>
      <c r="C41" s="163">
        <v>902556</v>
      </c>
      <c r="D41" s="163">
        <v>11144</v>
      </c>
      <c r="E41" s="163">
        <v>752759</v>
      </c>
      <c r="F41" s="163">
        <v>965867</v>
      </c>
      <c r="G41" s="163">
        <v>1021538</v>
      </c>
      <c r="H41" s="163">
        <v>1035861</v>
      </c>
      <c r="I41" s="164">
        <f t="shared" ref="I41:I48" si="11">IFERROR(H41/G41-1,"-")</f>
        <v>1.4021015370940582E-2</v>
      </c>
      <c r="J41" s="163">
        <f t="shared" si="10"/>
        <v>14323</v>
      </c>
      <c r="K41" s="164">
        <f t="shared" ref="K41:K48" si="12">H41/H$8</f>
        <v>0.11709961845950155</v>
      </c>
      <c r="L41" s="165"/>
    </row>
    <row r="42" spans="1:12" s="56" customFormat="1" x14ac:dyDescent="0.25">
      <c r="A42" s="161"/>
      <c r="B42" s="162" t="s">
        <v>113</v>
      </c>
      <c r="C42" s="163">
        <v>105694</v>
      </c>
      <c r="D42" s="163">
        <v>14862</v>
      </c>
      <c r="E42" s="163">
        <v>79331</v>
      </c>
      <c r="F42" s="163">
        <v>109892</v>
      </c>
      <c r="G42" s="163">
        <v>107729</v>
      </c>
      <c r="H42" s="163">
        <v>100730</v>
      </c>
      <c r="I42" s="164">
        <f t="shared" si="11"/>
        <v>-6.4968578562875412E-2</v>
      </c>
      <c r="J42" s="163">
        <f t="shared" si="10"/>
        <v>-6999</v>
      </c>
      <c r="K42" s="164">
        <f t="shared" si="12"/>
        <v>1.1387092059094406E-2</v>
      </c>
      <c r="L42" s="165"/>
    </row>
    <row r="43" spans="1:12" x14ac:dyDescent="0.25">
      <c r="A43" s="161"/>
      <c r="B43" s="162" t="s">
        <v>116</v>
      </c>
      <c r="C43" s="163">
        <v>43618</v>
      </c>
      <c r="D43" s="163">
        <v>18268</v>
      </c>
      <c r="E43" s="163">
        <v>47219</v>
      </c>
      <c r="F43" s="163">
        <v>59693</v>
      </c>
      <c r="G43" s="163">
        <v>57665</v>
      </c>
      <c r="H43" s="163">
        <v>64943</v>
      </c>
      <c r="I43" s="164">
        <f t="shared" si="11"/>
        <v>0.12621174022370596</v>
      </c>
      <c r="J43" s="163">
        <f t="shared" si="10"/>
        <v>7278</v>
      </c>
      <c r="K43" s="164">
        <f t="shared" si="12"/>
        <v>7.3415260557308454E-3</v>
      </c>
      <c r="L43" s="79"/>
    </row>
    <row r="44" spans="1:12" x14ac:dyDescent="0.25">
      <c r="A44" s="161"/>
      <c r="B44" s="162" t="s">
        <v>123</v>
      </c>
      <c r="C44" s="163">
        <v>87975</v>
      </c>
      <c r="D44" s="163">
        <v>2402</v>
      </c>
      <c r="E44" s="163">
        <v>101958</v>
      </c>
      <c r="F44" s="163">
        <v>109956</v>
      </c>
      <c r="G44" s="163">
        <v>114651</v>
      </c>
      <c r="H44" s="163">
        <v>111116</v>
      </c>
      <c r="I44" s="164">
        <f t="shared" si="11"/>
        <v>-3.083270097949431E-2</v>
      </c>
      <c r="J44" s="163">
        <f t="shared" si="10"/>
        <v>-3535</v>
      </c>
      <c r="K44" s="164">
        <f t="shared" si="12"/>
        <v>1.2561184565058415E-2</v>
      </c>
      <c r="L44" s="79"/>
    </row>
    <row r="45" spans="1:12" x14ac:dyDescent="0.25">
      <c r="A45" s="161"/>
      <c r="B45" s="162" t="s">
        <v>119</v>
      </c>
      <c r="C45" s="163">
        <v>80980</v>
      </c>
      <c r="D45" s="163">
        <v>3688</v>
      </c>
      <c r="E45" s="163">
        <v>73260</v>
      </c>
      <c r="F45" s="163">
        <v>86629</v>
      </c>
      <c r="G45" s="163">
        <v>97595</v>
      </c>
      <c r="H45" s="163">
        <v>84937</v>
      </c>
      <c r="I45" s="164">
        <f t="shared" si="11"/>
        <v>-0.12969926738050108</v>
      </c>
      <c r="J45" s="163">
        <f t="shared" si="10"/>
        <v>-12658</v>
      </c>
      <c r="K45" s="164">
        <f t="shared" si="12"/>
        <v>9.6017615231142814E-3</v>
      </c>
      <c r="L45" s="79"/>
    </row>
    <row r="46" spans="1:12" x14ac:dyDescent="0.25">
      <c r="A46" s="161"/>
      <c r="B46" s="162" t="s">
        <v>128</v>
      </c>
      <c r="C46" s="163">
        <v>85742</v>
      </c>
      <c r="D46" s="163">
        <v>810</v>
      </c>
      <c r="E46" s="163">
        <v>83931</v>
      </c>
      <c r="F46" s="163">
        <v>95084</v>
      </c>
      <c r="G46" s="163">
        <v>91635</v>
      </c>
      <c r="H46" s="163">
        <v>93757</v>
      </c>
      <c r="I46" s="164">
        <f t="shared" si="11"/>
        <v>2.3157090631308996E-2</v>
      </c>
      <c r="J46" s="163">
        <f t="shared" si="10"/>
        <v>2122</v>
      </c>
      <c r="K46" s="164">
        <f t="shared" si="12"/>
        <v>1.0598824483118378E-2</v>
      </c>
      <c r="L46" s="79"/>
    </row>
    <row r="47" spans="1:12" x14ac:dyDescent="0.25">
      <c r="A47" s="161" t="s">
        <v>144</v>
      </c>
      <c r="B47" s="162" t="s">
        <v>131</v>
      </c>
      <c r="C47" s="163">
        <v>138797</v>
      </c>
      <c r="D47" s="163">
        <v>12781</v>
      </c>
      <c r="E47" s="163">
        <v>81744</v>
      </c>
      <c r="F47" s="163">
        <v>102085</v>
      </c>
      <c r="G47" s="163">
        <v>118014</v>
      </c>
      <c r="H47" s="163">
        <v>100638</v>
      </c>
      <c r="I47" s="164">
        <f t="shared" si="11"/>
        <v>-0.14723676851898926</v>
      </c>
      <c r="J47" s="163">
        <f t="shared" si="10"/>
        <v>-17376</v>
      </c>
      <c r="K47" s="164">
        <f t="shared" si="12"/>
        <v>1.137669185588348E-2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579382</v>
      </c>
      <c r="D48" s="168">
        <f t="shared" ref="D48:H48" si="14">D40-SUM(D41:D47)</f>
        <v>89531</v>
      </c>
      <c r="E48" s="168">
        <f t="shared" si="14"/>
        <v>639414</v>
      </c>
      <c r="F48" s="168">
        <f t="shared" si="14"/>
        <v>796422</v>
      </c>
      <c r="G48" s="168">
        <f t="shared" si="14"/>
        <v>821638</v>
      </c>
      <c r="H48" s="168">
        <f t="shared" si="14"/>
        <v>830662</v>
      </c>
      <c r="I48" s="169">
        <f t="shared" si="11"/>
        <v>1.0982938958519428E-2</v>
      </c>
      <c r="J48" s="168">
        <f>H48-G48</f>
        <v>9024</v>
      </c>
      <c r="K48" s="169">
        <f t="shared" si="12"/>
        <v>9.3902756517338218E-2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53738</v>
      </c>
      <c r="D50" s="175">
        <v>8847</v>
      </c>
      <c r="E50" s="175">
        <v>44159</v>
      </c>
      <c r="F50" s="175">
        <v>52432</v>
      </c>
      <c r="G50" s="175">
        <v>60753</v>
      </c>
      <c r="H50" s="175">
        <v>56753</v>
      </c>
      <c r="I50" s="176">
        <f>IFERROR(H50/G50-1,"-")</f>
        <v>-6.5840370022879569E-2</v>
      </c>
      <c r="J50" s="175">
        <f>H50-G50</f>
        <v>-4000</v>
      </c>
      <c r="K50" s="176">
        <f>H50/H$8</f>
        <v>6.415681878584184E-3</v>
      </c>
      <c r="L50" s="79"/>
    </row>
    <row r="51" spans="1:12" x14ac:dyDescent="0.25">
      <c r="A51" s="161" t="s">
        <v>96</v>
      </c>
      <c r="B51" s="158" t="s">
        <v>97</v>
      </c>
      <c r="C51" s="159">
        <v>2905</v>
      </c>
      <c r="D51" s="159">
        <v>1762</v>
      </c>
      <c r="E51" s="159">
        <v>3336</v>
      </c>
      <c r="F51" s="159">
        <v>13100</v>
      </c>
      <c r="G51" s="159">
        <v>8356</v>
      </c>
      <c r="H51" s="159">
        <v>5935</v>
      </c>
      <c r="I51" s="160">
        <f>IFERROR(H51/G51-1,"-")</f>
        <v>-0.28973192915270463</v>
      </c>
      <c r="J51" s="159">
        <f t="shared" ref="J51:J61" si="15">H51-G51</f>
        <v>-2421</v>
      </c>
      <c r="K51" s="160">
        <f>H51/H$8</f>
        <v>6.7092615279187233E-4</v>
      </c>
      <c r="L51" s="79"/>
    </row>
    <row r="52" spans="1:12" x14ac:dyDescent="0.25">
      <c r="A52" s="161" t="s">
        <v>103</v>
      </c>
      <c r="B52" s="162" t="s">
        <v>103</v>
      </c>
      <c r="C52" s="163">
        <v>1316</v>
      </c>
      <c r="D52" s="163">
        <v>1129</v>
      </c>
      <c r="E52" s="163">
        <v>357</v>
      </c>
      <c r="F52" s="163">
        <v>8775</v>
      </c>
      <c r="G52" s="163">
        <v>4224</v>
      </c>
      <c r="H52" s="163">
        <v>2852</v>
      </c>
      <c r="I52" s="164">
        <f>IFERROR(H52/G52-1,"-")</f>
        <v>-0.32481060606060608</v>
      </c>
      <c r="J52" s="163">
        <f t="shared" si="15"/>
        <v>-1372</v>
      </c>
      <c r="K52" s="164">
        <f>H52/H$8</f>
        <v>3.2240629953873969E-4</v>
      </c>
      <c r="L52" s="79"/>
    </row>
    <row r="53" spans="1:12" x14ac:dyDescent="0.25">
      <c r="A53" s="161" t="s">
        <v>100</v>
      </c>
      <c r="B53" s="162" t="s">
        <v>100</v>
      </c>
      <c r="C53" s="163">
        <v>1589</v>
      </c>
      <c r="D53" s="163">
        <v>633</v>
      </c>
      <c r="E53" s="163">
        <v>2979</v>
      </c>
      <c r="F53" s="163">
        <v>4325</v>
      </c>
      <c r="G53" s="163">
        <v>4132</v>
      </c>
      <c r="H53" s="163">
        <v>3083</v>
      </c>
      <c r="I53" s="164">
        <f>IFERROR(H53/G53-1,"-")</f>
        <v>-0.25387221684414329</v>
      </c>
      <c r="J53" s="163">
        <f t="shared" si="15"/>
        <v>-1049</v>
      </c>
      <c r="K53" s="164">
        <f>H53/H$8</f>
        <v>3.4851985325313269E-4</v>
      </c>
      <c r="L53" s="79"/>
    </row>
    <row r="54" spans="1:12" x14ac:dyDescent="0.25">
      <c r="A54" s="161"/>
      <c r="B54" s="158" t="s">
        <v>107</v>
      </c>
      <c r="C54" s="159">
        <v>50833</v>
      </c>
      <c r="D54" s="159">
        <v>7085</v>
      </c>
      <c r="E54" s="159">
        <v>40823</v>
      </c>
      <c r="F54" s="159">
        <v>39332</v>
      </c>
      <c r="G54" s="159">
        <v>52397</v>
      </c>
      <c r="H54" s="159">
        <v>50818</v>
      </c>
      <c r="I54" s="160">
        <f>IFERROR(H54/G54-1,"-")</f>
        <v>-3.0135313090444149E-2</v>
      </c>
      <c r="J54" s="159">
        <f t="shared" si="15"/>
        <v>-1579</v>
      </c>
      <c r="K54" s="160">
        <f>H54/H$8</f>
        <v>5.7447557257923115E-3</v>
      </c>
      <c r="L54" s="79"/>
    </row>
    <row r="55" spans="1:12" s="56" customFormat="1" x14ac:dyDescent="0.25">
      <c r="A55" s="161"/>
      <c r="B55" s="162" t="s">
        <v>110</v>
      </c>
      <c r="C55" s="163">
        <v>18908</v>
      </c>
      <c r="D55" s="163">
        <v>289</v>
      </c>
      <c r="E55" s="163">
        <v>16688</v>
      </c>
      <c r="F55" s="163">
        <v>15137</v>
      </c>
      <c r="G55" s="163">
        <v>17355</v>
      </c>
      <c r="H55" s="163">
        <v>18991</v>
      </c>
      <c r="I55" s="164">
        <f t="shared" ref="I55:I62" si="16">IFERROR(H55/G55-1,"-")</f>
        <v>9.4266781907231367E-2</v>
      </c>
      <c r="J55" s="163">
        <f t="shared" si="15"/>
        <v>1636</v>
      </c>
      <c r="K55" s="164">
        <f t="shared" ref="K55:K62" si="17">H55/H$8</f>
        <v>2.1468506432469163E-3</v>
      </c>
      <c r="L55" s="165"/>
    </row>
    <row r="56" spans="1:12" s="56" customFormat="1" x14ac:dyDescent="0.25">
      <c r="A56" s="161"/>
      <c r="B56" s="162" t="s">
        <v>113</v>
      </c>
      <c r="C56" s="163">
        <v>14632</v>
      </c>
      <c r="D56" s="163">
        <v>3420</v>
      </c>
      <c r="E56" s="163">
        <v>11562</v>
      </c>
      <c r="F56" s="163">
        <v>9322</v>
      </c>
      <c r="G56" s="163">
        <v>15612</v>
      </c>
      <c r="H56" s="163">
        <v>13271</v>
      </c>
      <c r="I56" s="164">
        <f t="shared" si="16"/>
        <v>-0.14994875736612867</v>
      </c>
      <c r="J56" s="163">
        <f t="shared" si="15"/>
        <v>-2341</v>
      </c>
      <c r="K56" s="164">
        <f t="shared" si="17"/>
        <v>1.5002293131762322E-3</v>
      </c>
      <c r="L56" s="165"/>
    </row>
    <row r="57" spans="1:12" x14ac:dyDescent="0.25">
      <c r="A57" s="161"/>
      <c r="B57" s="162" t="s">
        <v>116</v>
      </c>
      <c r="C57" s="163">
        <v>1120</v>
      </c>
      <c r="D57" s="163">
        <v>618</v>
      </c>
      <c r="E57" s="163">
        <v>1342</v>
      </c>
      <c r="F57" s="163">
        <v>2056</v>
      </c>
      <c r="G57" s="163">
        <v>1944</v>
      </c>
      <c r="H57" s="163">
        <v>1498</v>
      </c>
      <c r="I57" s="164">
        <f t="shared" si="16"/>
        <v>-0.22942386831275718</v>
      </c>
      <c r="J57" s="163">
        <f t="shared" si="15"/>
        <v>-446</v>
      </c>
      <c r="K57" s="164">
        <f t="shared" si="17"/>
        <v>1.6934243923879104E-4</v>
      </c>
      <c r="L57" s="79"/>
    </row>
    <row r="58" spans="1:12" x14ac:dyDescent="0.25">
      <c r="A58" s="161"/>
      <c r="B58" s="162" t="s">
        <v>123</v>
      </c>
      <c r="C58" s="163">
        <v>588</v>
      </c>
      <c r="D58" s="163">
        <v>234</v>
      </c>
      <c r="E58" s="163">
        <v>1051</v>
      </c>
      <c r="F58" s="163">
        <v>714</v>
      </c>
      <c r="G58" s="163">
        <v>1776</v>
      </c>
      <c r="H58" s="163">
        <v>1536</v>
      </c>
      <c r="I58" s="164">
        <f t="shared" si="16"/>
        <v>-0.13513513513513509</v>
      </c>
      <c r="J58" s="163">
        <f t="shared" si="15"/>
        <v>-240</v>
      </c>
      <c r="K58" s="164">
        <f t="shared" si="17"/>
        <v>1.7363817534765222E-4</v>
      </c>
      <c r="L58" s="79"/>
    </row>
    <row r="59" spans="1:12" x14ac:dyDescent="0.25">
      <c r="A59" s="161"/>
      <c r="B59" s="162" t="s">
        <v>119</v>
      </c>
      <c r="C59" s="163">
        <v>725</v>
      </c>
      <c r="D59" s="163">
        <v>102</v>
      </c>
      <c r="E59" s="163">
        <v>802</v>
      </c>
      <c r="F59" s="163">
        <v>892</v>
      </c>
      <c r="G59" s="163">
        <v>1189</v>
      </c>
      <c r="H59" s="163">
        <v>962</v>
      </c>
      <c r="I59" s="164">
        <f t="shared" si="16"/>
        <v>-0.19091673675357446</v>
      </c>
      <c r="J59" s="163">
        <f t="shared" si="15"/>
        <v>-227</v>
      </c>
      <c r="K59" s="164">
        <f t="shared" si="17"/>
        <v>1.0874995096643323E-4</v>
      </c>
      <c r="L59" s="79"/>
    </row>
    <row r="60" spans="1:12" x14ac:dyDescent="0.25">
      <c r="A60" s="161"/>
      <c r="B60" s="162" t="s">
        <v>128</v>
      </c>
      <c r="C60" s="163">
        <v>713</v>
      </c>
      <c r="D60" s="163">
        <v>20</v>
      </c>
      <c r="E60" s="163">
        <v>181</v>
      </c>
      <c r="F60" s="163">
        <v>447</v>
      </c>
      <c r="G60" s="163">
        <v>355</v>
      </c>
      <c r="H60" s="163">
        <v>509</v>
      </c>
      <c r="I60" s="164">
        <f t="shared" si="16"/>
        <v>0.43380281690140854</v>
      </c>
      <c r="J60" s="163">
        <f t="shared" si="15"/>
        <v>154</v>
      </c>
      <c r="K60" s="164">
        <f t="shared" si="17"/>
        <v>5.7540254721324858E-5</v>
      </c>
      <c r="L60" s="79"/>
    </row>
    <row r="61" spans="1:12" x14ac:dyDescent="0.25">
      <c r="A61" s="161" t="s">
        <v>144</v>
      </c>
      <c r="B61" s="162" t="s">
        <v>131</v>
      </c>
      <c r="C61" s="163">
        <v>1488</v>
      </c>
      <c r="D61" s="163">
        <v>40</v>
      </c>
      <c r="E61" s="163">
        <v>225</v>
      </c>
      <c r="F61" s="163">
        <v>382</v>
      </c>
      <c r="G61" s="163">
        <v>287</v>
      </c>
      <c r="H61" s="163">
        <v>616</v>
      </c>
      <c r="I61" s="164">
        <f t="shared" si="16"/>
        <v>1.1463414634146343</v>
      </c>
      <c r="J61" s="163">
        <f t="shared" si="15"/>
        <v>329</v>
      </c>
      <c r="K61" s="164">
        <f t="shared" si="17"/>
        <v>6.9636143238381356E-5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12659</v>
      </c>
      <c r="D62" s="168">
        <f t="shared" ref="D62:H62" si="19">D54-SUM(D55:D61)</f>
        <v>2362</v>
      </c>
      <c r="E62" s="168">
        <f t="shared" si="19"/>
        <v>8972</v>
      </c>
      <c r="F62" s="168">
        <f t="shared" si="19"/>
        <v>10382</v>
      </c>
      <c r="G62" s="168">
        <f t="shared" si="19"/>
        <v>13879</v>
      </c>
      <c r="H62" s="168">
        <f t="shared" si="19"/>
        <v>13435</v>
      </c>
      <c r="I62" s="169">
        <f t="shared" si="16"/>
        <v>-3.1990777433532624E-2</v>
      </c>
      <c r="J62" s="168">
        <f>H62-G62</f>
        <v>-444</v>
      </c>
      <c r="K62" s="169">
        <f t="shared" si="17"/>
        <v>1.5187688058565805E-3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148054</v>
      </c>
      <c r="D64" s="175">
        <v>45039</v>
      </c>
      <c r="E64" s="175">
        <v>195589</v>
      </c>
      <c r="F64" s="175">
        <v>344543</v>
      </c>
      <c r="G64" s="175">
        <v>364225</v>
      </c>
      <c r="H64" s="175">
        <v>276788</v>
      </c>
      <c r="I64" s="176">
        <f>IFERROR(H64/G64-1,"-")</f>
        <v>-0.24006314777953186</v>
      </c>
      <c r="J64" s="175">
        <f>H64-G64</f>
        <v>-87437</v>
      </c>
      <c r="K64" s="176">
        <f>H64/H$8</f>
        <v>3.1289689634196594E-2</v>
      </c>
      <c r="L64" s="79"/>
    </row>
    <row r="65" spans="1:12" x14ac:dyDescent="0.25">
      <c r="A65" s="161" t="s">
        <v>96</v>
      </c>
      <c r="B65" s="158" t="s">
        <v>97</v>
      </c>
      <c r="C65" s="159">
        <v>21111</v>
      </c>
      <c r="D65" s="159">
        <v>9901</v>
      </c>
      <c r="E65" s="159">
        <v>25243</v>
      </c>
      <c r="F65" s="159">
        <v>23056</v>
      </c>
      <c r="G65" s="159">
        <v>34333</v>
      </c>
      <c r="H65" s="159">
        <v>26209</v>
      </c>
      <c r="I65" s="160">
        <f>IFERROR(H65/G65-1,"-")</f>
        <v>-0.23662365654035478</v>
      </c>
      <c r="J65" s="159">
        <f t="shared" ref="J65:J75" si="20">H65-G65</f>
        <v>-8124</v>
      </c>
      <c r="K65" s="160">
        <f>H65/H$8</f>
        <v>2.9628144125563916E-3</v>
      </c>
      <c r="L65" s="79"/>
    </row>
    <row r="66" spans="1:12" x14ac:dyDescent="0.25">
      <c r="A66" s="161" t="s">
        <v>103</v>
      </c>
      <c r="B66" s="162" t="s">
        <v>103</v>
      </c>
      <c r="C66" s="163">
        <v>5837</v>
      </c>
      <c r="D66" s="163">
        <v>9552</v>
      </c>
      <c r="E66" s="163">
        <v>13822</v>
      </c>
      <c r="F66" s="163">
        <v>15290</v>
      </c>
      <c r="G66" s="163">
        <v>14354</v>
      </c>
      <c r="H66" s="163">
        <v>6436</v>
      </c>
      <c r="I66" s="164">
        <f>IFERROR(H66/G66-1,"-")</f>
        <v>-0.5516232409084576</v>
      </c>
      <c r="J66" s="163">
        <f t="shared" si="20"/>
        <v>-7918</v>
      </c>
      <c r="K66" s="164">
        <f>H66/H$8</f>
        <v>7.2756204201659491E-4</v>
      </c>
      <c r="L66" s="79"/>
    </row>
    <row r="67" spans="1:12" x14ac:dyDescent="0.25">
      <c r="A67" s="161" t="s">
        <v>100</v>
      </c>
      <c r="B67" s="162" t="s">
        <v>100</v>
      </c>
      <c r="C67" s="163">
        <v>15274</v>
      </c>
      <c r="D67" s="163">
        <v>349</v>
      </c>
      <c r="E67" s="163">
        <v>11421</v>
      </c>
      <c r="F67" s="163">
        <v>7766</v>
      </c>
      <c r="G67" s="163">
        <v>19979</v>
      </c>
      <c r="H67" s="163">
        <v>19773</v>
      </c>
      <c r="I67" s="164">
        <f>IFERROR(H67/G67-1,"-")</f>
        <v>-1.0310826367686099E-2</v>
      </c>
      <c r="J67" s="163">
        <f t="shared" si="20"/>
        <v>-206</v>
      </c>
      <c r="K67" s="164">
        <f>H67/H$8</f>
        <v>2.2352523705397964E-3</v>
      </c>
      <c r="L67" s="79"/>
    </row>
    <row r="68" spans="1:12" x14ac:dyDescent="0.25">
      <c r="A68" s="161"/>
      <c r="B68" s="158" t="s">
        <v>107</v>
      </c>
      <c r="C68" s="159">
        <v>126943</v>
      </c>
      <c r="D68" s="159">
        <v>35138</v>
      </c>
      <c r="E68" s="159">
        <v>170346</v>
      </c>
      <c r="F68" s="159">
        <v>321487</v>
      </c>
      <c r="G68" s="159">
        <v>329892</v>
      </c>
      <c r="H68" s="159">
        <v>250579</v>
      </c>
      <c r="I68" s="160">
        <f>IFERROR(H68/G68-1,"-")</f>
        <v>-0.24042110751397427</v>
      </c>
      <c r="J68" s="159">
        <f t="shared" si="20"/>
        <v>-79313</v>
      </c>
      <c r="K68" s="160">
        <f>H68/H$8</f>
        <v>2.8326875221640201E-2</v>
      </c>
      <c r="L68" s="79"/>
    </row>
    <row r="69" spans="1:12" s="56" customFormat="1" x14ac:dyDescent="0.25">
      <c r="A69" s="161"/>
      <c r="B69" s="162" t="s">
        <v>110</v>
      </c>
      <c r="C69" s="163">
        <v>48594</v>
      </c>
      <c r="D69" s="163">
        <v>345</v>
      </c>
      <c r="E69" s="163">
        <v>59461</v>
      </c>
      <c r="F69" s="163">
        <v>106700</v>
      </c>
      <c r="G69" s="163">
        <v>106979</v>
      </c>
      <c r="H69" s="163">
        <v>103034</v>
      </c>
      <c r="I69" s="164">
        <f t="shared" ref="I69:I76" si="21">IFERROR(H69/G69-1,"-")</f>
        <v>-3.6876396302077952E-2</v>
      </c>
      <c r="J69" s="163">
        <f t="shared" si="20"/>
        <v>-3945</v>
      </c>
      <c r="K69" s="164">
        <f t="shared" ref="K69:K76" si="22">H69/H$8</f>
        <v>1.1647549322115884E-2</v>
      </c>
      <c r="L69" s="165"/>
    </row>
    <row r="70" spans="1:12" s="56" customFormat="1" x14ac:dyDescent="0.25">
      <c r="A70" s="161"/>
      <c r="B70" s="162" t="s">
        <v>113</v>
      </c>
      <c r="C70" s="163">
        <v>16991</v>
      </c>
      <c r="D70" s="163">
        <v>9543</v>
      </c>
      <c r="E70" s="163">
        <v>22427</v>
      </c>
      <c r="F70" s="163">
        <v>22122</v>
      </c>
      <c r="G70" s="163">
        <v>29264</v>
      </c>
      <c r="H70" s="163">
        <v>23956</v>
      </c>
      <c r="I70" s="164">
        <f t="shared" si="21"/>
        <v>-0.1813832695462001</v>
      </c>
      <c r="J70" s="163">
        <f t="shared" si="20"/>
        <v>-5308</v>
      </c>
      <c r="K70" s="164">
        <f t="shared" si="22"/>
        <v>2.7081224795757531E-3</v>
      </c>
      <c r="L70" s="165"/>
    </row>
    <row r="71" spans="1:12" x14ac:dyDescent="0.25">
      <c r="A71" s="161"/>
      <c r="B71" s="162" t="s">
        <v>116</v>
      </c>
      <c r="C71" s="163">
        <v>15594</v>
      </c>
      <c r="D71" s="163">
        <v>2764</v>
      </c>
      <c r="E71" s="163">
        <v>17425</v>
      </c>
      <c r="F71" s="163">
        <v>47715</v>
      </c>
      <c r="G71" s="163">
        <v>35992</v>
      </c>
      <c r="H71" s="163">
        <v>15556</v>
      </c>
      <c r="I71" s="164">
        <f t="shared" si="21"/>
        <v>-0.56779284285396758</v>
      </c>
      <c r="J71" s="163">
        <f t="shared" si="20"/>
        <v>-20436</v>
      </c>
      <c r="K71" s="164">
        <f t="shared" si="22"/>
        <v>1.7585387081432799E-3</v>
      </c>
      <c r="L71" s="79"/>
    </row>
    <row r="72" spans="1:12" x14ac:dyDescent="0.25">
      <c r="A72" s="161"/>
      <c r="B72" s="162" t="s">
        <v>123</v>
      </c>
      <c r="C72" s="163">
        <v>1231</v>
      </c>
      <c r="D72" s="163">
        <v>933</v>
      </c>
      <c r="E72" s="163">
        <v>8563</v>
      </c>
      <c r="F72" s="163">
        <v>6841</v>
      </c>
      <c r="G72" s="163">
        <v>13597</v>
      </c>
      <c r="H72" s="163">
        <v>10508</v>
      </c>
      <c r="I72" s="164">
        <f t="shared" si="21"/>
        <v>-0.22718246672060016</v>
      </c>
      <c r="J72" s="163">
        <f t="shared" si="20"/>
        <v>-3089</v>
      </c>
      <c r="K72" s="164">
        <f t="shared" si="22"/>
        <v>1.1878840797871937E-3</v>
      </c>
      <c r="L72" s="79"/>
    </row>
    <row r="73" spans="1:12" x14ac:dyDescent="0.25">
      <c r="A73" s="161"/>
      <c r="B73" s="162" t="s">
        <v>119</v>
      </c>
      <c r="C73" s="163">
        <v>2635</v>
      </c>
      <c r="D73" s="163">
        <v>4910</v>
      </c>
      <c r="E73" s="163">
        <v>5926</v>
      </c>
      <c r="F73" s="163">
        <v>5026</v>
      </c>
      <c r="G73" s="163">
        <v>7311</v>
      </c>
      <c r="H73" s="163">
        <v>5634</v>
      </c>
      <c r="I73" s="164">
        <f t="shared" si="21"/>
        <v>-0.22938038572014774</v>
      </c>
      <c r="J73" s="163">
        <f t="shared" si="20"/>
        <v>-1677</v>
      </c>
      <c r="K73" s="164">
        <f t="shared" si="22"/>
        <v>6.3689940098220872E-4</v>
      </c>
      <c r="L73" s="79"/>
    </row>
    <row r="74" spans="1:12" x14ac:dyDescent="0.25">
      <c r="A74" s="161"/>
      <c r="B74" s="162" t="s">
        <v>128</v>
      </c>
      <c r="C74" s="163">
        <v>5452</v>
      </c>
      <c r="D74" s="163">
        <v>0</v>
      </c>
      <c r="E74" s="163">
        <v>6675</v>
      </c>
      <c r="F74" s="163">
        <v>21659</v>
      </c>
      <c r="G74" s="163">
        <v>16248</v>
      </c>
      <c r="H74" s="163">
        <v>9141</v>
      </c>
      <c r="I74" s="164">
        <f t="shared" si="21"/>
        <v>-0.4374076809453471</v>
      </c>
      <c r="J74" s="163">
        <f t="shared" si="20"/>
        <v>-7107</v>
      </c>
      <c r="K74" s="164">
        <f t="shared" si="22"/>
        <v>1.0333506255552664E-3</v>
      </c>
      <c r="L74" s="79"/>
    </row>
    <row r="75" spans="1:12" x14ac:dyDescent="0.25">
      <c r="A75" s="161" t="s">
        <v>144</v>
      </c>
      <c r="B75" s="162" t="s">
        <v>131</v>
      </c>
      <c r="C75" s="163">
        <v>4537</v>
      </c>
      <c r="D75" s="163">
        <v>0</v>
      </c>
      <c r="E75" s="163">
        <v>2066</v>
      </c>
      <c r="F75" s="163">
        <v>5459</v>
      </c>
      <c r="G75" s="163">
        <v>8973</v>
      </c>
      <c r="H75" s="163">
        <v>12424</v>
      </c>
      <c r="I75" s="164">
        <f t="shared" si="21"/>
        <v>0.38459823916193026</v>
      </c>
      <c r="J75" s="163">
        <f t="shared" si="20"/>
        <v>3451</v>
      </c>
      <c r="K75" s="164">
        <f t="shared" si="22"/>
        <v>1.4044796162234578E-3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31909</v>
      </c>
      <c r="D76" s="168">
        <f t="shared" ref="D76:H76" si="24">D68-SUM(D69:D75)</f>
        <v>16643</v>
      </c>
      <c r="E76" s="168">
        <f t="shared" si="24"/>
        <v>47803</v>
      </c>
      <c r="F76" s="168">
        <f t="shared" si="24"/>
        <v>105965</v>
      </c>
      <c r="G76" s="168">
        <f t="shared" si="24"/>
        <v>111528</v>
      </c>
      <c r="H76" s="168">
        <f t="shared" si="24"/>
        <v>70326</v>
      </c>
      <c r="I76" s="169">
        <f t="shared" si="21"/>
        <v>-0.36943189154293088</v>
      </c>
      <c r="J76" s="168">
        <f>H76-G76</f>
        <v>-41202</v>
      </c>
      <c r="K76" s="169">
        <f t="shared" si="22"/>
        <v>7.9500509892571555E-3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1142147</v>
      </c>
      <c r="D78" s="175">
        <v>91345</v>
      </c>
      <c r="E78" s="175">
        <v>928655</v>
      </c>
      <c r="F78" s="175">
        <v>1307268</v>
      </c>
      <c r="G78" s="175">
        <v>1458253</v>
      </c>
      <c r="H78" s="175">
        <v>1472865</v>
      </c>
      <c r="I78" s="176">
        <f>IFERROR(H78/G78-1,"-")</f>
        <v>1.0020209113233536E-2</v>
      </c>
      <c r="J78" s="175">
        <f>H78-G78</f>
        <v>14612</v>
      </c>
      <c r="K78" s="176">
        <f>H78/H$8</f>
        <v>0.16650103589415352</v>
      </c>
      <c r="L78" s="79"/>
    </row>
    <row r="79" spans="1:12" x14ac:dyDescent="0.25">
      <c r="A79" s="161" t="s">
        <v>96</v>
      </c>
      <c r="B79" s="158" t="s">
        <v>97</v>
      </c>
      <c r="C79" s="159">
        <v>252645</v>
      </c>
      <c r="D79" s="159">
        <v>24945</v>
      </c>
      <c r="E79" s="159">
        <v>263122</v>
      </c>
      <c r="F79" s="159">
        <v>321995</v>
      </c>
      <c r="G79" s="159">
        <v>279394</v>
      </c>
      <c r="H79" s="159">
        <v>275362</v>
      </c>
      <c r="I79" s="160">
        <f>IFERROR(H79/G79-1,"-")</f>
        <v>-1.4431233312096947E-2</v>
      </c>
      <c r="J79" s="159">
        <f t="shared" ref="J79:J89" si="25">H79-G79</f>
        <v>-4032</v>
      </c>
      <c r="K79" s="160">
        <f>H79/H$8</f>
        <v>3.1128486484427221E-2</v>
      </c>
      <c r="L79" s="79"/>
    </row>
    <row r="80" spans="1:12" x14ac:dyDescent="0.25">
      <c r="A80" s="161" t="s">
        <v>103</v>
      </c>
      <c r="B80" s="162" t="s">
        <v>103</v>
      </c>
      <c r="C80" s="163">
        <v>22000</v>
      </c>
      <c r="D80" s="163">
        <v>11650</v>
      </c>
      <c r="E80" s="163">
        <v>33787</v>
      </c>
      <c r="F80" s="163">
        <v>34913</v>
      </c>
      <c r="G80" s="163">
        <v>30679</v>
      </c>
      <c r="H80" s="163">
        <v>29722</v>
      </c>
      <c r="I80" s="164">
        <f>IFERROR(H80/G80-1,"-")</f>
        <v>-3.1193976335604168E-2</v>
      </c>
      <c r="J80" s="163">
        <f t="shared" si="25"/>
        <v>-957</v>
      </c>
      <c r="K80" s="164">
        <f>H80/H$8</f>
        <v>3.3599439112519005E-3</v>
      </c>
      <c r="L80" s="79"/>
    </row>
    <row r="81" spans="1:12" x14ac:dyDescent="0.25">
      <c r="A81" s="161" t="s">
        <v>100</v>
      </c>
      <c r="B81" s="162" t="s">
        <v>100</v>
      </c>
      <c r="C81" s="163">
        <v>230645</v>
      </c>
      <c r="D81" s="163">
        <v>13295</v>
      </c>
      <c r="E81" s="163">
        <v>229335</v>
      </c>
      <c r="F81" s="163">
        <v>287082</v>
      </c>
      <c r="G81" s="163">
        <v>248715</v>
      </c>
      <c r="H81" s="163">
        <v>245640</v>
      </c>
      <c r="I81" s="164">
        <f>IFERROR(H81/G81-1,"-")</f>
        <v>-1.2363548640009658E-2</v>
      </c>
      <c r="J81" s="163">
        <f t="shared" si="25"/>
        <v>-3075</v>
      </c>
      <c r="K81" s="164">
        <f>H81/H$8</f>
        <v>2.776854257317532E-2</v>
      </c>
      <c r="L81" s="79"/>
    </row>
    <row r="82" spans="1:12" x14ac:dyDescent="0.25">
      <c r="A82" s="161"/>
      <c r="B82" s="158" t="s">
        <v>107</v>
      </c>
      <c r="C82" s="159">
        <v>889502</v>
      </c>
      <c r="D82" s="159">
        <v>66400</v>
      </c>
      <c r="E82" s="159">
        <v>665533</v>
      </c>
      <c r="F82" s="159">
        <v>985273</v>
      </c>
      <c r="G82" s="159">
        <v>1178859</v>
      </c>
      <c r="H82" s="159">
        <v>1197503</v>
      </c>
      <c r="I82" s="160">
        <f>IFERROR(H82/G82-1,"-")</f>
        <v>1.5815292583761131E-2</v>
      </c>
      <c r="J82" s="159">
        <f t="shared" si="25"/>
        <v>18644</v>
      </c>
      <c r="K82" s="160">
        <f>H82/H$8</f>
        <v>0.13537254940972629</v>
      </c>
      <c r="L82" s="79"/>
    </row>
    <row r="83" spans="1:12" s="56" customFormat="1" x14ac:dyDescent="0.25">
      <c r="A83" s="161"/>
      <c r="B83" s="162" t="s">
        <v>110</v>
      </c>
      <c r="C83" s="163">
        <v>132162</v>
      </c>
      <c r="D83" s="163">
        <v>8582</v>
      </c>
      <c r="E83" s="163">
        <v>97067</v>
      </c>
      <c r="F83" s="163">
        <v>154181</v>
      </c>
      <c r="G83" s="163">
        <v>204057</v>
      </c>
      <c r="H83" s="163">
        <v>193676</v>
      </c>
      <c r="I83" s="164">
        <f t="shared" ref="I83:I90" si="26">IFERROR(H83/G83-1,"-")</f>
        <v>-5.08730403759734E-2</v>
      </c>
      <c r="J83" s="163">
        <f t="shared" si="25"/>
        <v>-10381</v>
      </c>
      <c r="K83" s="164">
        <f t="shared" ref="K83:K90" si="27">H83/H$8</f>
        <v>2.1894236489994723E-2</v>
      </c>
      <c r="L83" s="165"/>
    </row>
    <row r="84" spans="1:12" s="56" customFormat="1" x14ac:dyDescent="0.25">
      <c r="A84" s="161"/>
      <c r="B84" s="162" t="s">
        <v>113</v>
      </c>
      <c r="C84" s="163">
        <v>383453</v>
      </c>
      <c r="D84" s="163">
        <v>21653</v>
      </c>
      <c r="E84" s="163">
        <v>265292</v>
      </c>
      <c r="F84" s="163">
        <v>392587</v>
      </c>
      <c r="G84" s="163">
        <v>458386</v>
      </c>
      <c r="H84" s="163">
        <v>444975</v>
      </c>
      <c r="I84" s="164">
        <f t="shared" si="26"/>
        <v>-2.9257001740890853E-2</v>
      </c>
      <c r="J84" s="163">
        <f t="shared" si="25"/>
        <v>-13411</v>
      </c>
      <c r="K84" s="164">
        <f t="shared" si="27"/>
        <v>5.0302504606329138E-2</v>
      </c>
      <c r="L84" s="165"/>
    </row>
    <row r="85" spans="1:12" x14ac:dyDescent="0.25">
      <c r="A85" s="161"/>
      <c r="B85" s="162" t="s">
        <v>116</v>
      </c>
      <c r="C85" s="163">
        <v>35742</v>
      </c>
      <c r="D85" s="163">
        <v>10857</v>
      </c>
      <c r="E85" s="163">
        <v>42718</v>
      </c>
      <c r="F85" s="163">
        <v>62359</v>
      </c>
      <c r="G85" s="163">
        <v>88919</v>
      </c>
      <c r="H85" s="163">
        <v>93899</v>
      </c>
      <c r="I85" s="164">
        <f t="shared" si="26"/>
        <v>5.6006027958029225E-2</v>
      </c>
      <c r="J85" s="163">
        <f t="shared" si="25"/>
        <v>4980</v>
      </c>
      <c r="K85" s="164">
        <f t="shared" si="27"/>
        <v>1.0614876970683071E-2</v>
      </c>
      <c r="L85" s="79"/>
    </row>
    <row r="86" spans="1:12" x14ac:dyDescent="0.25">
      <c r="A86" s="161"/>
      <c r="B86" s="162" t="s">
        <v>123</v>
      </c>
      <c r="C86" s="163">
        <v>10923</v>
      </c>
      <c r="D86" s="163">
        <v>851</v>
      </c>
      <c r="E86" s="163">
        <v>17116</v>
      </c>
      <c r="F86" s="163">
        <v>17218</v>
      </c>
      <c r="G86" s="163">
        <v>23948</v>
      </c>
      <c r="H86" s="163">
        <v>32143</v>
      </c>
      <c r="I86" s="164">
        <f t="shared" si="26"/>
        <v>0.34219976616001335</v>
      </c>
      <c r="J86" s="163">
        <f t="shared" si="25"/>
        <v>8195</v>
      </c>
      <c r="K86" s="164">
        <f t="shared" si="27"/>
        <v>3.6336275196611886E-3</v>
      </c>
      <c r="L86" s="79"/>
    </row>
    <row r="87" spans="1:12" x14ac:dyDescent="0.25">
      <c r="A87" s="161"/>
      <c r="B87" s="162" t="s">
        <v>119</v>
      </c>
      <c r="C87" s="163">
        <v>7617</v>
      </c>
      <c r="D87" s="163">
        <v>603</v>
      </c>
      <c r="E87" s="163">
        <v>8837</v>
      </c>
      <c r="F87" s="163">
        <v>10371</v>
      </c>
      <c r="G87" s="163">
        <v>11406</v>
      </c>
      <c r="H87" s="163">
        <v>14835</v>
      </c>
      <c r="I87" s="164">
        <f t="shared" si="26"/>
        <v>0.30063124671225672</v>
      </c>
      <c r="J87" s="163">
        <f t="shared" si="25"/>
        <v>3429</v>
      </c>
      <c r="K87" s="164">
        <f t="shared" si="27"/>
        <v>1.6770327677619926E-3</v>
      </c>
      <c r="L87" s="79"/>
    </row>
    <row r="88" spans="1:12" x14ac:dyDescent="0.25">
      <c r="A88" s="161"/>
      <c r="B88" s="162" t="s">
        <v>128</v>
      </c>
      <c r="C88" s="163">
        <v>30187</v>
      </c>
      <c r="D88" s="163">
        <v>428</v>
      </c>
      <c r="E88" s="163">
        <v>23756</v>
      </c>
      <c r="F88" s="163">
        <v>40113</v>
      </c>
      <c r="G88" s="163">
        <v>37184</v>
      </c>
      <c r="H88" s="163">
        <v>36824</v>
      </c>
      <c r="I88" s="164">
        <f t="shared" si="26"/>
        <v>-9.6815834767641773E-3</v>
      </c>
      <c r="J88" s="163">
        <f t="shared" si="25"/>
        <v>-360</v>
      </c>
      <c r="K88" s="164">
        <f t="shared" si="27"/>
        <v>4.1627943808606417E-3</v>
      </c>
      <c r="L88" s="79"/>
    </row>
    <row r="89" spans="1:12" x14ac:dyDescent="0.25">
      <c r="A89" s="161" t="s">
        <v>144</v>
      </c>
      <c r="B89" s="162" t="s">
        <v>131</v>
      </c>
      <c r="C89" s="163">
        <v>48638</v>
      </c>
      <c r="D89" s="163">
        <v>1344</v>
      </c>
      <c r="E89" s="163">
        <v>20629</v>
      </c>
      <c r="F89" s="163">
        <v>38294</v>
      </c>
      <c r="G89" s="163">
        <v>42940</v>
      </c>
      <c r="H89" s="163">
        <v>34906</v>
      </c>
      <c r="I89" s="164">
        <f t="shared" si="26"/>
        <v>-0.18709827666511414</v>
      </c>
      <c r="J89" s="163">
        <f t="shared" si="25"/>
        <v>-8034</v>
      </c>
      <c r="K89" s="164">
        <f t="shared" si="27"/>
        <v>3.9459727530502271E-3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240780</v>
      </c>
      <c r="D90" s="168">
        <f t="shared" ref="D90:H90" si="29">D82-SUM(D83:D89)</f>
        <v>22082</v>
      </c>
      <c r="E90" s="168">
        <f t="shared" si="29"/>
        <v>190118</v>
      </c>
      <c r="F90" s="168">
        <f t="shared" si="29"/>
        <v>270150</v>
      </c>
      <c r="G90" s="168">
        <f t="shared" si="29"/>
        <v>312019</v>
      </c>
      <c r="H90" s="168">
        <f t="shared" si="29"/>
        <v>346245</v>
      </c>
      <c r="I90" s="169">
        <f t="shared" si="26"/>
        <v>0.10969203798486626</v>
      </c>
      <c r="J90" s="168">
        <f>H90-G90</f>
        <v>34226</v>
      </c>
      <c r="K90" s="169">
        <f t="shared" si="27"/>
        <v>3.9141503921385316E-2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33659</v>
      </c>
      <c r="D92" s="175">
        <v>10819</v>
      </c>
      <c r="E92" s="175">
        <v>35493</v>
      </c>
      <c r="F92" s="175">
        <v>44207</v>
      </c>
      <c r="G92" s="175">
        <v>45011</v>
      </c>
      <c r="H92" s="175">
        <v>41460</v>
      </c>
      <c r="I92" s="176">
        <f>IFERROR(H92/G92-1,"-")</f>
        <v>-7.8891826442425206E-2</v>
      </c>
      <c r="J92" s="175">
        <f>H92-G92</f>
        <v>-3551</v>
      </c>
      <c r="K92" s="176">
        <f>H92/H$8</f>
        <v>4.6868741861417068E-3</v>
      </c>
      <c r="L92" s="79"/>
    </row>
    <row r="93" spans="1:12" x14ac:dyDescent="0.25">
      <c r="A93" s="161" t="s">
        <v>96</v>
      </c>
      <c r="B93" s="158" t="s">
        <v>97</v>
      </c>
      <c r="C93" s="159">
        <v>13378</v>
      </c>
      <c r="D93" s="159">
        <v>4922</v>
      </c>
      <c r="E93" s="159">
        <v>14795</v>
      </c>
      <c r="F93" s="159">
        <v>17825</v>
      </c>
      <c r="G93" s="159">
        <v>14026</v>
      </c>
      <c r="H93" s="159">
        <v>13493</v>
      </c>
      <c r="I93" s="160">
        <f>IFERROR(H93/G93-1,"-")</f>
        <v>-3.8000855553971147E-2</v>
      </c>
      <c r="J93" s="159">
        <f t="shared" ref="J93:J103" si="30">H93-G93</f>
        <v>-533</v>
      </c>
      <c r="K93" s="160">
        <f>H93/H$8</f>
        <v>1.5253254557069476E-3</v>
      </c>
      <c r="L93" s="79"/>
    </row>
    <row r="94" spans="1:12" x14ac:dyDescent="0.25">
      <c r="A94" s="161" t="s">
        <v>103</v>
      </c>
      <c r="B94" s="162" t="s">
        <v>103</v>
      </c>
      <c r="C94" s="163">
        <v>6425</v>
      </c>
      <c r="D94" s="163">
        <v>2839</v>
      </c>
      <c r="E94" s="163">
        <v>6706</v>
      </c>
      <c r="F94" s="163">
        <v>4103</v>
      </c>
      <c r="G94" s="163">
        <v>3688</v>
      </c>
      <c r="H94" s="163">
        <v>3948</v>
      </c>
      <c r="I94" s="164">
        <f>IFERROR(H94/G94-1,"-")</f>
        <v>7.0498915401301598E-2</v>
      </c>
      <c r="J94" s="163">
        <f t="shared" si="30"/>
        <v>260</v>
      </c>
      <c r="K94" s="164">
        <f>H94/H$8</f>
        <v>4.4630437257326235E-4</v>
      </c>
      <c r="L94" s="79"/>
    </row>
    <row r="95" spans="1:12" x14ac:dyDescent="0.25">
      <c r="A95" s="161" t="s">
        <v>100</v>
      </c>
      <c r="B95" s="162" t="s">
        <v>100</v>
      </c>
      <c r="C95" s="163">
        <v>6953</v>
      </c>
      <c r="D95" s="163">
        <v>2083</v>
      </c>
      <c r="E95" s="163">
        <v>8089</v>
      </c>
      <c r="F95" s="163">
        <v>13722</v>
      </c>
      <c r="G95" s="163">
        <v>10338</v>
      </c>
      <c r="H95" s="163">
        <v>9545</v>
      </c>
      <c r="I95" s="164">
        <f>IFERROR(H95/G95-1,"-")</f>
        <v>-7.6707293480363758E-2</v>
      </c>
      <c r="J95" s="163">
        <f t="shared" si="30"/>
        <v>-793</v>
      </c>
      <c r="K95" s="164">
        <f>H95/H$8</f>
        <v>1.0790210831336852E-3</v>
      </c>
      <c r="L95" s="79"/>
    </row>
    <row r="96" spans="1:12" x14ac:dyDescent="0.25">
      <c r="A96" s="161"/>
      <c r="B96" s="158" t="s">
        <v>107</v>
      </c>
      <c r="C96" s="159">
        <v>20281</v>
      </c>
      <c r="D96" s="159">
        <v>5897</v>
      </c>
      <c r="E96" s="159">
        <v>20698</v>
      </c>
      <c r="F96" s="159">
        <v>26382</v>
      </c>
      <c r="G96" s="159">
        <v>30985</v>
      </c>
      <c r="H96" s="159">
        <v>27967</v>
      </c>
      <c r="I96" s="160">
        <f>IFERROR(H96/G96-1,"-")</f>
        <v>-9.7401968694529661E-2</v>
      </c>
      <c r="J96" s="159">
        <f t="shared" si="30"/>
        <v>-3018</v>
      </c>
      <c r="K96" s="160">
        <f>H96/H$8</f>
        <v>3.1615487304347588E-3</v>
      </c>
      <c r="L96" s="79"/>
    </row>
    <row r="97" spans="1:12" s="56" customFormat="1" x14ac:dyDescent="0.25">
      <c r="A97" s="161"/>
      <c r="B97" s="162" t="s">
        <v>110</v>
      </c>
      <c r="C97" s="163">
        <v>4441</v>
      </c>
      <c r="D97" s="163">
        <v>129</v>
      </c>
      <c r="E97" s="163">
        <v>3423</v>
      </c>
      <c r="F97" s="163">
        <v>5016</v>
      </c>
      <c r="G97" s="163">
        <v>5438</v>
      </c>
      <c r="H97" s="163">
        <v>4339</v>
      </c>
      <c r="I97" s="164">
        <f t="shared" ref="I97:I104" si="31">IFERROR(H97/G97-1,"-")</f>
        <v>-0.20209635895549838</v>
      </c>
      <c r="J97" s="163">
        <f t="shared" si="30"/>
        <v>-1099</v>
      </c>
      <c r="K97" s="164">
        <f t="shared" ref="K97:K104" si="32">H97/H$8</f>
        <v>4.9050523621970246E-4</v>
      </c>
      <c r="L97" s="165"/>
    </row>
    <row r="98" spans="1:12" s="56" customFormat="1" x14ac:dyDescent="0.25">
      <c r="A98" s="161"/>
      <c r="B98" s="162" t="s">
        <v>113</v>
      </c>
      <c r="C98" s="163">
        <v>6467</v>
      </c>
      <c r="D98" s="163">
        <v>1899</v>
      </c>
      <c r="E98" s="163">
        <v>6643</v>
      </c>
      <c r="F98" s="163">
        <v>8511</v>
      </c>
      <c r="G98" s="163">
        <v>10033</v>
      </c>
      <c r="H98" s="163">
        <v>9234</v>
      </c>
      <c r="I98" s="164">
        <f t="shared" si="31"/>
        <v>-7.9637197249078029E-2</v>
      </c>
      <c r="J98" s="163">
        <f t="shared" si="30"/>
        <v>-799</v>
      </c>
      <c r="K98" s="164">
        <f t="shared" si="32"/>
        <v>1.0438638744532686E-3</v>
      </c>
      <c r="L98" s="165"/>
    </row>
    <row r="99" spans="1:12" x14ac:dyDescent="0.25">
      <c r="A99" s="161"/>
      <c r="B99" s="162" t="s">
        <v>116</v>
      </c>
      <c r="C99" s="163">
        <v>2656</v>
      </c>
      <c r="D99" s="163">
        <v>1761</v>
      </c>
      <c r="E99" s="163">
        <v>2579</v>
      </c>
      <c r="F99" s="163">
        <v>3163</v>
      </c>
      <c r="G99" s="163">
        <v>3516</v>
      </c>
      <c r="H99" s="163">
        <v>3310</v>
      </c>
      <c r="I99" s="164">
        <f t="shared" si="31"/>
        <v>-5.8589306029579014E-2</v>
      </c>
      <c r="J99" s="163">
        <f t="shared" si="30"/>
        <v>-206</v>
      </c>
      <c r="K99" s="164">
        <f t="shared" si="32"/>
        <v>3.7418122421922453E-4</v>
      </c>
      <c r="L99" s="79"/>
    </row>
    <row r="100" spans="1:12" x14ac:dyDescent="0.25">
      <c r="A100" s="161"/>
      <c r="B100" s="162" t="s">
        <v>123</v>
      </c>
      <c r="C100" s="163">
        <v>839</v>
      </c>
      <c r="D100" s="163">
        <v>74</v>
      </c>
      <c r="E100" s="163">
        <v>1343</v>
      </c>
      <c r="F100" s="163">
        <v>1581</v>
      </c>
      <c r="G100" s="163">
        <v>1667</v>
      </c>
      <c r="H100" s="163">
        <v>1217</v>
      </c>
      <c r="I100" s="164">
        <f t="shared" si="31"/>
        <v>-0.26994601079784042</v>
      </c>
      <c r="J100" s="163">
        <f t="shared" si="30"/>
        <v>-450</v>
      </c>
      <c r="K100" s="164">
        <f t="shared" si="32"/>
        <v>1.3757660117063331E-4</v>
      </c>
      <c r="L100" s="79"/>
    </row>
    <row r="101" spans="1:12" x14ac:dyDescent="0.25">
      <c r="A101" s="161"/>
      <c r="B101" s="162" t="s">
        <v>119</v>
      </c>
      <c r="C101" s="163">
        <v>294</v>
      </c>
      <c r="D101" s="163">
        <v>186</v>
      </c>
      <c r="E101" s="163">
        <v>741</v>
      </c>
      <c r="F101" s="163">
        <v>605</v>
      </c>
      <c r="G101" s="163">
        <v>985</v>
      </c>
      <c r="H101" s="163">
        <v>1039</v>
      </c>
      <c r="I101" s="164">
        <f t="shared" si="31"/>
        <v>5.4822335025380697E-2</v>
      </c>
      <c r="J101" s="163">
        <f t="shared" si="30"/>
        <v>54</v>
      </c>
      <c r="K101" s="164">
        <f t="shared" si="32"/>
        <v>1.1745446887123091E-4</v>
      </c>
      <c r="L101" s="79"/>
    </row>
    <row r="102" spans="1:12" x14ac:dyDescent="0.25">
      <c r="A102" s="161"/>
      <c r="B102" s="162" t="s">
        <v>128</v>
      </c>
      <c r="C102" s="163">
        <v>565</v>
      </c>
      <c r="D102" s="163">
        <v>17</v>
      </c>
      <c r="E102" s="163">
        <v>478</v>
      </c>
      <c r="F102" s="163">
        <v>189</v>
      </c>
      <c r="G102" s="163">
        <v>369</v>
      </c>
      <c r="H102" s="163">
        <v>238</v>
      </c>
      <c r="I102" s="164">
        <f t="shared" si="31"/>
        <v>-0.3550135501355014</v>
      </c>
      <c r="J102" s="163">
        <f t="shared" si="30"/>
        <v>-131</v>
      </c>
      <c r="K102" s="164">
        <f t="shared" si="32"/>
        <v>2.6904873523920073E-5</v>
      </c>
      <c r="L102" s="79"/>
    </row>
    <row r="103" spans="1:12" x14ac:dyDescent="0.25">
      <c r="A103" s="161" t="s">
        <v>144</v>
      </c>
      <c r="B103" s="162" t="s">
        <v>131</v>
      </c>
      <c r="C103" s="163">
        <v>210</v>
      </c>
      <c r="D103" s="163">
        <v>70</v>
      </c>
      <c r="E103" s="163">
        <v>174</v>
      </c>
      <c r="F103" s="163">
        <v>400</v>
      </c>
      <c r="G103" s="163">
        <v>752</v>
      </c>
      <c r="H103" s="163">
        <v>328</v>
      </c>
      <c r="I103" s="164">
        <f t="shared" si="31"/>
        <v>-0.56382978723404253</v>
      </c>
      <c r="J103" s="163">
        <f t="shared" si="30"/>
        <v>-424</v>
      </c>
      <c r="K103" s="164">
        <f t="shared" si="32"/>
        <v>3.7078985360696567E-5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4809</v>
      </c>
      <c r="D104" s="168">
        <f t="shared" ref="D104:H104" si="34">D96-SUM(D97:D103)</f>
        <v>1761</v>
      </c>
      <c r="E104" s="168">
        <f t="shared" si="34"/>
        <v>5317</v>
      </c>
      <c r="F104" s="168">
        <f t="shared" si="34"/>
        <v>6917</v>
      </c>
      <c r="G104" s="168">
        <f t="shared" si="34"/>
        <v>8225</v>
      </c>
      <c r="H104" s="168">
        <f t="shared" si="34"/>
        <v>8262</v>
      </c>
      <c r="I104" s="169">
        <f t="shared" si="31"/>
        <v>4.4984802431611293E-3</v>
      </c>
      <c r="J104" s="168">
        <f>H104-G104</f>
        <v>37</v>
      </c>
      <c r="K104" s="169">
        <f t="shared" si="32"/>
        <v>9.3398346661608246E-4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248643</v>
      </c>
      <c r="D106" s="175">
        <v>54271</v>
      </c>
      <c r="E106" s="175">
        <v>306345</v>
      </c>
      <c r="F106" s="175">
        <v>315450</v>
      </c>
      <c r="G106" s="175">
        <v>350741</v>
      </c>
      <c r="H106" s="175">
        <v>343323</v>
      </c>
      <c r="I106" s="176">
        <f>IFERROR(H106/G106-1,"-")</f>
        <v>-2.114950918198899E-2</v>
      </c>
      <c r="J106" s="175">
        <f>H106-G106</f>
        <v>-7418</v>
      </c>
      <c r="K106" s="176">
        <f>H106/H$8</f>
        <v>3.8811184423751303E-2</v>
      </c>
      <c r="L106" s="79"/>
    </row>
    <row r="107" spans="1:12" x14ac:dyDescent="0.25">
      <c r="A107" s="161" t="s">
        <v>96</v>
      </c>
      <c r="B107" s="158" t="s">
        <v>97</v>
      </c>
      <c r="C107" s="159">
        <v>42776</v>
      </c>
      <c r="D107" s="159">
        <v>14828</v>
      </c>
      <c r="E107" s="159">
        <v>29442</v>
      </c>
      <c r="F107" s="159">
        <v>39536</v>
      </c>
      <c r="G107" s="159">
        <v>35763</v>
      </c>
      <c r="H107" s="159">
        <v>38292</v>
      </c>
      <c r="I107" s="160">
        <f>IFERROR(H107/G107-1,"-")</f>
        <v>7.0715543997986741E-2</v>
      </c>
      <c r="J107" s="159">
        <f t="shared" ref="J107:J117" si="35">H107-G107</f>
        <v>2529</v>
      </c>
      <c r="K107" s="160">
        <f>H107/H$8</f>
        <v>4.3287454494871742E-3</v>
      </c>
      <c r="L107" s="79"/>
    </row>
    <row r="108" spans="1:12" x14ac:dyDescent="0.25">
      <c r="A108" s="161" t="s">
        <v>103</v>
      </c>
      <c r="B108" s="162" t="s">
        <v>103</v>
      </c>
      <c r="C108" s="163">
        <v>3635</v>
      </c>
      <c r="D108" s="163">
        <v>14473</v>
      </c>
      <c r="E108" s="163">
        <v>13494</v>
      </c>
      <c r="F108" s="163">
        <v>9743</v>
      </c>
      <c r="G108" s="163">
        <v>7916</v>
      </c>
      <c r="H108" s="163">
        <v>11881</v>
      </c>
      <c r="I108" s="164">
        <f>IFERROR(H108/G108-1,"-")</f>
        <v>0.50088428499242044</v>
      </c>
      <c r="J108" s="163">
        <f t="shared" si="35"/>
        <v>3965</v>
      </c>
      <c r="K108" s="164">
        <f>H108/H$8</f>
        <v>1.3430958081415731E-3</v>
      </c>
      <c r="L108" s="79"/>
    </row>
    <row r="109" spans="1:12" x14ac:dyDescent="0.25">
      <c r="A109" s="161" t="s">
        <v>100</v>
      </c>
      <c r="B109" s="162" t="s">
        <v>100</v>
      </c>
      <c r="C109" s="163">
        <v>39141</v>
      </c>
      <c r="D109" s="163">
        <v>355</v>
      </c>
      <c r="E109" s="163">
        <v>15948</v>
      </c>
      <c r="F109" s="163">
        <v>29793</v>
      </c>
      <c r="G109" s="163">
        <v>27847</v>
      </c>
      <c r="H109" s="163">
        <v>26411</v>
      </c>
      <c r="I109" s="164">
        <f>IFERROR(H109/G109-1,"-")</f>
        <v>-5.1567493805436904E-2</v>
      </c>
      <c r="J109" s="163">
        <f t="shared" si="35"/>
        <v>-1436</v>
      </c>
      <c r="K109" s="164">
        <f>H109/H$8</f>
        <v>2.9856496413456007E-3</v>
      </c>
      <c r="L109" s="79"/>
    </row>
    <row r="110" spans="1:12" x14ac:dyDescent="0.25">
      <c r="A110" s="161"/>
      <c r="B110" s="158" t="s">
        <v>107</v>
      </c>
      <c r="C110" s="159">
        <v>205867</v>
      </c>
      <c r="D110" s="159">
        <v>39443</v>
      </c>
      <c r="E110" s="159">
        <v>276903</v>
      </c>
      <c r="F110" s="159">
        <v>275914</v>
      </c>
      <c r="G110" s="159">
        <v>314978</v>
      </c>
      <c r="H110" s="159">
        <v>305031</v>
      </c>
      <c r="I110" s="160">
        <f>IFERROR(H110/G110-1,"-")</f>
        <v>-3.157998336391743E-2</v>
      </c>
      <c r="J110" s="159">
        <f t="shared" si="35"/>
        <v>-9947</v>
      </c>
      <c r="K110" s="160">
        <f>H110/H$8</f>
        <v>3.4482438974264132E-2</v>
      </c>
      <c r="L110" s="79"/>
    </row>
    <row r="111" spans="1:12" s="56" customFormat="1" x14ac:dyDescent="0.25">
      <c r="A111" s="161"/>
      <c r="B111" s="162" t="s">
        <v>110</v>
      </c>
      <c r="C111" s="163">
        <v>117809</v>
      </c>
      <c r="D111" s="163">
        <v>18144</v>
      </c>
      <c r="E111" s="163">
        <v>162740</v>
      </c>
      <c r="F111" s="163">
        <v>160080</v>
      </c>
      <c r="G111" s="163">
        <v>175140</v>
      </c>
      <c r="H111" s="163">
        <v>163395</v>
      </c>
      <c r="I111" s="164">
        <f t="shared" ref="I111:I118" si="36">IFERROR(H111/G111-1,"-")</f>
        <v>-6.7060637204522044E-2</v>
      </c>
      <c r="J111" s="163">
        <f t="shared" si="35"/>
        <v>-11745</v>
      </c>
      <c r="K111" s="164">
        <f t="shared" ref="K111:K118" si="37">H111/H$8</f>
        <v>1.8471100039667732E-2</v>
      </c>
      <c r="L111" s="165"/>
    </row>
    <row r="112" spans="1:12" s="56" customFormat="1" x14ac:dyDescent="0.25">
      <c r="A112" s="161"/>
      <c r="B112" s="162" t="s">
        <v>113</v>
      </c>
      <c r="C112" s="163">
        <v>14803</v>
      </c>
      <c r="D112" s="163">
        <v>6429</v>
      </c>
      <c r="E112" s="163">
        <v>15839</v>
      </c>
      <c r="F112" s="163">
        <v>16705</v>
      </c>
      <c r="G112" s="163">
        <v>17105</v>
      </c>
      <c r="H112" s="163">
        <v>19156</v>
      </c>
      <c r="I112" s="164">
        <f t="shared" si="36"/>
        <v>0.11990646009938621</v>
      </c>
      <c r="J112" s="163">
        <f t="shared" si="35"/>
        <v>2051</v>
      </c>
      <c r="K112" s="164">
        <f t="shared" si="37"/>
        <v>2.1655031816143399E-3</v>
      </c>
      <c r="L112" s="165"/>
    </row>
    <row r="113" spans="1:12" x14ac:dyDescent="0.25">
      <c r="A113" s="161"/>
      <c r="B113" s="162" t="s">
        <v>116</v>
      </c>
      <c r="C113" s="163">
        <v>7410</v>
      </c>
      <c r="D113" s="163">
        <v>7184</v>
      </c>
      <c r="E113" s="163">
        <v>15724</v>
      </c>
      <c r="F113" s="163">
        <v>22256</v>
      </c>
      <c r="G113" s="163">
        <v>15443</v>
      </c>
      <c r="H113" s="163">
        <v>22055</v>
      </c>
      <c r="I113" s="164">
        <f t="shared" si="36"/>
        <v>0.42815515120119141</v>
      </c>
      <c r="J113" s="163">
        <f t="shared" si="35"/>
        <v>6612</v>
      </c>
      <c r="K113" s="164">
        <f t="shared" si="37"/>
        <v>2.4932226284456183E-3</v>
      </c>
      <c r="L113" s="79"/>
    </row>
    <row r="114" spans="1:12" x14ac:dyDescent="0.25">
      <c r="A114" s="161"/>
      <c r="B114" s="162" t="s">
        <v>123</v>
      </c>
      <c r="C114" s="163">
        <v>4179</v>
      </c>
      <c r="D114" s="163">
        <v>241</v>
      </c>
      <c r="E114" s="163">
        <v>13009</v>
      </c>
      <c r="F114" s="163">
        <v>9012</v>
      </c>
      <c r="G114" s="163">
        <v>10809</v>
      </c>
      <c r="H114" s="163">
        <v>11184</v>
      </c>
      <c r="I114" s="164">
        <f t="shared" si="36"/>
        <v>3.4693311129614157E-2</v>
      </c>
      <c r="J114" s="163">
        <f t="shared" si="35"/>
        <v>375</v>
      </c>
      <c r="K114" s="164">
        <f t="shared" si="37"/>
        <v>1.2643029642500929E-3</v>
      </c>
      <c r="L114" s="79"/>
    </row>
    <row r="115" spans="1:12" x14ac:dyDescent="0.25">
      <c r="A115" s="161"/>
      <c r="B115" s="162" t="s">
        <v>119</v>
      </c>
      <c r="C115" s="163">
        <v>5827</v>
      </c>
      <c r="D115" s="163">
        <v>973</v>
      </c>
      <c r="E115" s="163">
        <v>10988</v>
      </c>
      <c r="F115" s="163">
        <v>10657</v>
      </c>
      <c r="G115" s="163">
        <v>9911</v>
      </c>
      <c r="H115" s="163">
        <v>10032</v>
      </c>
      <c r="I115" s="164">
        <f t="shared" si="36"/>
        <v>1.2208657047724669E-2</v>
      </c>
      <c r="J115" s="163">
        <f t="shared" si="35"/>
        <v>121</v>
      </c>
      <c r="K115" s="164">
        <f t="shared" si="37"/>
        <v>1.1340743327393535E-3</v>
      </c>
      <c r="L115" s="79"/>
    </row>
    <row r="116" spans="1:12" x14ac:dyDescent="0.25">
      <c r="A116" s="161"/>
      <c r="B116" s="162" t="s">
        <v>128</v>
      </c>
      <c r="C116" s="163">
        <v>2277</v>
      </c>
      <c r="D116" s="163">
        <v>0</v>
      </c>
      <c r="E116" s="163">
        <v>2746</v>
      </c>
      <c r="F116" s="163">
        <v>4614</v>
      </c>
      <c r="G116" s="163">
        <v>8592</v>
      </c>
      <c r="H116" s="163">
        <v>4530</v>
      </c>
      <c r="I116" s="164">
        <f t="shared" si="36"/>
        <v>-0.4727653631284916</v>
      </c>
      <c r="J116" s="163">
        <f t="shared" si="35"/>
        <v>-4062</v>
      </c>
      <c r="K116" s="164">
        <f t="shared" si="37"/>
        <v>5.1209696245108375E-4</v>
      </c>
      <c r="L116" s="79"/>
    </row>
    <row r="117" spans="1:12" x14ac:dyDescent="0.25">
      <c r="A117" s="161" t="s">
        <v>144</v>
      </c>
      <c r="B117" s="162" t="s">
        <v>131</v>
      </c>
      <c r="C117" s="163">
        <v>7210</v>
      </c>
      <c r="D117" s="163">
        <v>0</v>
      </c>
      <c r="E117" s="163">
        <v>3981</v>
      </c>
      <c r="F117" s="163">
        <v>3983</v>
      </c>
      <c r="G117" s="163">
        <v>7689</v>
      </c>
      <c r="H117" s="163">
        <v>4154</v>
      </c>
      <c r="I117" s="164">
        <f t="shared" si="36"/>
        <v>-0.45974769150734818</v>
      </c>
      <c r="J117" s="163">
        <f t="shared" si="35"/>
        <v>-3535</v>
      </c>
      <c r="K117" s="164">
        <f t="shared" si="37"/>
        <v>4.69591784110773E-4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46352</v>
      </c>
      <c r="D118" s="168">
        <f t="shared" ref="D118:H118" si="39">D110-SUM(D111:D117)</f>
        <v>6472</v>
      </c>
      <c r="E118" s="168">
        <f t="shared" si="39"/>
        <v>51876</v>
      </c>
      <c r="F118" s="168">
        <f t="shared" si="39"/>
        <v>48607</v>
      </c>
      <c r="G118" s="168">
        <f t="shared" si="39"/>
        <v>70289</v>
      </c>
      <c r="H118" s="168">
        <f t="shared" si="39"/>
        <v>70525</v>
      </c>
      <c r="I118" s="169">
        <f t="shared" si="36"/>
        <v>3.3575666178207175E-3</v>
      </c>
      <c r="J118" s="168">
        <f>H118-G118</f>
        <v>236</v>
      </c>
      <c r="K118" s="169">
        <f t="shared" si="37"/>
        <v>7.9725470809851387E-3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118261</v>
      </c>
      <c r="D120" s="175">
        <v>46539</v>
      </c>
      <c r="E120" s="175">
        <v>129077</v>
      </c>
      <c r="F120" s="175">
        <v>170126</v>
      </c>
      <c r="G120" s="175">
        <v>177251</v>
      </c>
      <c r="H120" s="175">
        <v>166467</v>
      </c>
      <c r="I120" s="176">
        <f>IFERROR(H120/G120-1,"-")</f>
        <v>-6.0840277346813298E-2</v>
      </c>
      <c r="J120" s="175">
        <f>H120-G120</f>
        <v>-10784</v>
      </c>
      <c r="K120" s="176">
        <f>H120/H$8</f>
        <v>1.8818376390363035E-2</v>
      </c>
      <c r="L120" s="79"/>
    </row>
    <row r="121" spans="1:12" x14ac:dyDescent="0.25">
      <c r="A121" s="161" t="s">
        <v>96</v>
      </c>
      <c r="B121" s="158" t="s">
        <v>97</v>
      </c>
      <c r="C121" s="159">
        <v>50965</v>
      </c>
      <c r="D121" s="159">
        <v>26296</v>
      </c>
      <c r="E121" s="159">
        <v>55267</v>
      </c>
      <c r="F121" s="159">
        <v>75433</v>
      </c>
      <c r="G121" s="159">
        <v>75281</v>
      </c>
      <c r="H121" s="159">
        <v>77894</v>
      </c>
      <c r="I121" s="160">
        <f>IFERROR(H121/G121-1,"-")</f>
        <v>3.4709953374689517E-2</v>
      </c>
      <c r="J121" s="159">
        <f t="shared" ref="J121:J131" si="40">H121-G121</f>
        <v>2613</v>
      </c>
      <c r="K121" s="160">
        <f>H121/H$8</f>
        <v>8.8055807490429842E-3</v>
      </c>
      <c r="L121" s="79"/>
    </row>
    <row r="122" spans="1:12" x14ac:dyDescent="0.25">
      <c r="A122" s="161" t="s">
        <v>103</v>
      </c>
      <c r="B122" s="162" t="s">
        <v>103</v>
      </c>
      <c r="C122" s="163">
        <v>23473</v>
      </c>
      <c r="D122" s="163">
        <v>12361</v>
      </c>
      <c r="E122" s="163">
        <v>22365</v>
      </c>
      <c r="F122" s="163">
        <v>31669</v>
      </c>
      <c r="G122" s="163">
        <v>29809</v>
      </c>
      <c r="H122" s="163">
        <v>31667</v>
      </c>
      <c r="I122" s="164">
        <f>IFERROR(H122/G122-1,"-")</f>
        <v>6.2330168740984293E-2</v>
      </c>
      <c r="J122" s="163">
        <f t="shared" si="40"/>
        <v>1858</v>
      </c>
      <c r="K122" s="164">
        <f>H122/H$8</f>
        <v>3.5798177726133482E-3</v>
      </c>
      <c r="L122" s="79"/>
    </row>
    <row r="123" spans="1:12" x14ac:dyDescent="0.25">
      <c r="A123" s="161" t="s">
        <v>100</v>
      </c>
      <c r="B123" s="162" t="s">
        <v>100</v>
      </c>
      <c r="C123" s="163">
        <v>27492</v>
      </c>
      <c r="D123" s="163">
        <v>13935</v>
      </c>
      <c r="E123" s="163">
        <v>32902</v>
      </c>
      <c r="F123" s="163">
        <v>43764</v>
      </c>
      <c r="G123" s="163">
        <v>45472</v>
      </c>
      <c r="H123" s="163">
        <v>46227</v>
      </c>
      <c r="I123" s="164">
        <f>IFERROR(H123/G123-1,"-")</f>
        <v>1.660362420830408E-2</v>
      </c>
      <c r="J123" s="163">
        <f t="shared" si="40"/>
        <v>755</v>
      </c>
      <c r="K123" s="164">
        <f>H123/H$8</f>
        <v>5.2257629764296352E-3</v>
      </c>
      <c r="L123" s="79"/>
    </row>
    <row r="124" spans="1:12" x14ac:dyDescent="0.25">
      <c r="A124" s="161"/>
      <c r="B124" s="158" t="s">
        <v>107</v>
      </c>
      <c r="C124" s="159">
        <v>67296</v>
      </c>
      <c r="D124" s="159">
        <v>20243</v>
      </c>
      <c r="E124" s="159">
        <v>73810</v>
      </c>
      <c r="F124" s="159">
        <v>94693</v>
      </c>
      <c r="G124" s="159">
        <v>101970</v>
      </c>
      <c r="H124" s="159">
        <v>88573</v>
      </c>
      <c r="I124" s="160">
        <f>IFERROR(H124/G124-1,"-")</f>
        <v>-0.13138177895459446</v>
      </c>
      <c r="J124" s="159">
        <f t="shared" si="40"/>
        <v>-13397</v>
      </c>
      <c r="K124" s="160">
        <f>H124/H$8</f>
        <v>1.0012795641320052E-2</v>
      </c>
      <c r="L124" s="79"/>
    </row>
    <row r="125" spans="1:12" s="56" customFormat="1" x14ac:dyDescent="0.25">
      <c r="A125" s="161"/>
      <c r="B125" s="162" t="s">
        <v>110</v>
      </c>
      <c r="C125" s="163">
        <v>8916</v>
      </c>
      <c r="D125" s="163">
        <v>887</v>
      </c>
      <c r="E125" s="163">
        <v>10760</v>
      </c>
      <c r="F125" s="163">
        <v>11768</v>
      </c>
      <c r="G125" s="163">
        <v>15016</v>
      </c>
      <c r="H125" s="163">
        <v>11654</v>
      </c>
      <c r="I125" s="164">
        <f t="shared" ref="I125:I132" si="41">IFERROR(H125/G125-1,"-")</f>
        <v>-0.22389451251997872</v>
      </c>
      <c r="J125" s="163">
        <f t="shared" si="40"/>
        <v>-3362</v>
      </c>
      <c r="K125" s="164">
        <f t="shared" ref="K125:K132" si="42">H125/H$8</f>
        <v>1.3174344371754811E-3</v>
      </c>
      <c r="L125" s="165"/>
    </row>
    <row r="126" spans="1:12" s="56" customFormat="1" x14ac:dyDescent="0.25">
      <c r="A126" s="161"/>
      <c r="B126" s="162" t="s">
        <v>113</v>
      </c>
      <c r="C126" s="163">
        <v>8926</v>
      </c>
      <c r="D126" s="163">
        <v>2092</v>
      </c>
      <c r="E126" s="163">
        <v>9836</v>
      </c>
      <c r="F126" s="163">
        <v>16609</v>
      </c>
      <c r="G126" s="163">
        <v>16423</v>
      </c>
      <c r="H126" s="163">
        <v>15670</v>
      </c>
      <c r="I126" s="164">
        <f t="shared" si="41"/>
        <v>-4.5850331851671422E-2</v>
      </c>
      <c r="J126" s="163">
        <f t="shared" si="40"/>
        <v>-753</v>
      </c>
      <c r="K126" s="164">
        <f t="shared" si="42"/>
        <v>1.7714259164698636E-3</v>
      </c>
      <c r="L126" s="165"/>
    </row>
    <row r="127" spans="1:12" x14ac:dyDescent="0.25">
      <c r="A127" s="161"/>
      <c r="B127" s="162" t="s">
        <v>116</v>
      </c>
      <c r="C127" s="163">
        <v>4918</v>
      </c>
      <c r="D127" s="163">
        <v>2314</v>
      </c>
      <c r="E127" s="163">
        <v>6760</v>
      </c>
      <c r="F127" s="163">
        <v>8485</v>
      </c>
      <c r="G127" s="163">
        <v>8176</v>
      </c>
      <c r="H127" s="163">
        <v>6726</v>
      </c>
      <c r="I127" s="164">
        <f t="shared" si="41"/>
        <v>-0.17734833659491189</v>
      </c>
      <c r="J127" s="163">
        <f t="shared" si="40"/>
        <v>-1450</v>
      </c>
      <c r="K127" s="164">
        <f t="shared" si="42"/>
        <v>7.6034529126843022E-4</v>
      </c>
      <c r="L127" s="79"/>
    </row>
    <row r="128" spans="1:12" x14ac:dyDescent="0.25">
      <c r="A128" s="161"/>
      <c r="B128" s="162" t="s">
        <v>123</v>
      </c>
      <c r="C128" s="163">
        <v>1311</v>
      </c>
      <c r="D128" s="163">
        <v>258</v>
      </c>
      <c r="E128" s="163">
        <v>2043</v>
      </c>
      <c r="F128" s="163">
        <v>2131</v>
      </c>
      <c r="G128" s="163">
        <v>2365</v>
      </c>
      <c r="H128" s="163">
        <v>2648</v>
      </c>
      <c r="I128" s="164">
        <f t="shared" si="41"/>
        <v>0.11966173361522192</v>
      </c>
      <c r="J128" s="163">
        <f t="shared" si="40"/>
        <v>283</v>
      </c>
      <c r="K128" s="164">
        <f t="shared" si="42"/>
        <v>2.9934497937537962E-4</v>
      </c>
      <c r="L128" s="79"/>
    </row>
    <row r="129" spans="1:12" x14ac:dyDescent="0.25">
      <c r="A129" s="161"/>
      <c r="B129" s="162" t="s">
        <v>119</v>
      </c>
      <c r="C129" s="163">
        <v>1120</v>
      </c>
      <c r="D129" s="163">
        <v>206</v>
      </c>
      <c r="E129" s="163">
        <v>1414</v>
      </c>
      <c r="F129" s="163">
        <v>1985</v>
      </c>
      <c r="G129" s="163">
        <v>1905</v>
      </c>
      <c r="H129" s="163">
        <v>1916</v>
      </c>
      <c r="I129" s="164">
        <f t="shared" si="41"/>
        <v>5.7742782152230276E-3</v>
      </c>
      <c r="J129" s="163">
        <f t="shared" si="40"/>
        <v>11</v>
      </c>
      <c r="K129" s="164">
        <f t="shared" si="42"/>
        <v>2.165955364362641E-4</v>
      </c>
      <c r="L129" s="79"/>
    </row>
    <row r="130" spans="1:12" x14ac:dyDescent="0.25">
      <c r="A130" s="161"/>
      <c r="B130" s="162" t="s">
        <v>128</v>
      </c>
      <c r="C130" s="163">
        <v>1580</v>
      </c>
      <c r="D130" s="163">
        <v>17</v>
      </c>
      <c r="E130" s="163">
        <v>1030</v>
      </c>
      <c r="F130" s="163">
        <v>1458</v>
      </c>
      <c r="G130" s="163">
        <v>2029</v>
      </c>
      <c r="H130" s="163">
        <v>1386</v>
      </c>
      <c r="I130" s="164">
        <f t="shared" si="41"/>
        <v>-0.31690487925086253</v>
      </c>
      <c r="J130" s="163">
        <f t="shared" si="40"/>
        <v>-643</v>
      </c>
      <c r="K130" s="164">
        <f t="shared" si="42"/>
        <v>1.5668132228635807E-4</v>
      </c>
      <c r="L130" s="79"/>
    </row>
    <row r="131" spans="1:12" x14ac:dyDescent="0.25">
      <c r="A131" s="161" t="s">
        <v>144</v>
      </c>
      <c r="B131" s="162" t="s">
        <v>131</v>
      </c>
      <c r="C131" s="163">
        <v>1898</v>
      </c>
      <c r="D131" s="163">
        <v>97</v>
      </c>
      <c r="E131" s="163">
        <v>1508</v>
      </c>
      <c r="F131" s="163">
        <v>2237</v>
      </c>
      <c r="G131" s="163">
        <v>2387</v>
      </c>
      <c r="H131" s="163">
        <v>2166</v>
      </c>
      <c r="I131" s="164">
        <f t="shared" si="41"/>
        <v>-9.2584834520318404E-2</v>
      </c>
      <c r="J131" s="163">
        <f t="shared" si="40"/>
        <v>-221</v>
      </c>
      <c r="K131" s="164">
        <f t="shared" si="42"/>
        <v>2.4485695820508771E-4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38627</v>
      </c>
      <c r="D132" s="168">
        <f t="shared" ref="D132:H132" si="44">D124-SUM(D125:D131)</f>
        <v>14372</v>
      </c>
      <c r="E132" s="168">
        <f t="shared" si="44"/>
        <v>40459</v>
      </c>
      <c r="F132" s="168">
        <f t="shared" si="44"/>
        <v>50020</v>
      </c>
      <c r="G132" s="168">
        <f t="shared" si="44"/>
        <v>53669</v>
      </c>
      <c r="H132" s="168">
        <f t="shared" si="44"/>
        <v>46407</v>
      </c>
      <c r="I132" s="169">
        <f t="shared" si="41"/>
        <v>-0.1353108871042874</v>
      </c>
      <c r="J132" s="168">
        <f>H132-G132</f>
        <v>-7262</v>
      </c>
      <c r="K132" s="169">
        <f t="shared" si="42"/>
        <v>5.2461112001031878E-3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412691</v>
      </c>
      <c r="D134" s="175">
        <v>67123</v>
      </c>
      <c r="E134" s="175">
        <v>405065</v>
      </c>
      <c r="F134" s="175">
        <v>466428</v>
      </c>
      <c r="G134" s="175">
        <v>517037</v>
      </c>
      <c r="H134" s="175">
        <v>504513</v>
      </c>
      <c r="I134" s="176">
        <f>IFERROR(H134/G134-1,"-")</f>
        <v>-2.4222637838297811E-2</v>
      </c>
      <c r="J134" s="175">
        <f>H134-G134</f>
        <v>-12524</v>
      </c>
      <c r="K134" s="176">
        <f>H134/H$8</f>
        <v>5.7033018723418011E-2</v>
      </c>
      <c r="L134" s="79"/>
    </row>
    <row r="135" spans="1:12" x14ac:dyDescent="0.25">
      <c r="A135" s="161" t="s">
        <v>96</v>
      </c>
      <c r="B135" s="158" t="s">
        <v>97</v>
      </c>
      <c r="C135" s="159">
        <v>9152</v>
      </c>
      <c r="D135" s="159">
        <v>21091</v>
      </c>
      <c r="E135" s="159">
        <v>13089</v>
      </c>
      <c r="F135" s="159">
        <v>18760</v>
      </c>
      <c r="G135" s="159">
        <v>15334</v>
      </c>
      <c r="H135" s="159">
        <v>10158</v>
      </c>
      <c r="I135" s="160">
        <f>IFERROR(H135/G135-1,"-")</f>
        <v>-0.33755054128081385</v>
      </c>
      <c r="J135" s="159">
        <f t="shared" ref="J135:J145" si="45">H135-G135</f>
        <v>-5176</v>
      </c>
      <c r="K135" s="160">
        <f>H135/H$8</f>
        <v>1.1483180893108408E-3</v>
      </c>
      <c r="L135" s="79"/>
    </row>
    <row r="136" spans="1:12" x14ac:dyDescent="0.25">
      <c r="A136" s="161" t="s">
        <v>103</v>
      </c>
      <c r="B136" s="162" t="s">
        <v>103</v>
      </c>
      <c r="C136" s="163">
        <v>5032</v>
      </c>
      <c r="D136" s="163">
        <v>16237</v>
      </c>
      <c r="E136" s="163">
        <v>5330</v>
      </c>
      <c r="F136" s="163">
        <v>9693</v>
      </c>
      <c r="G136" s="163">
        <v>7636</v>
      </c>
      <c r="H136" s="163">
        <v>1972</v>
      </c>
      <c r="I136" s="164">
        <f>IFERROR(H136/G136-1,"-")</f>
        <v>-0.74174960712414872</v>
      </c>
      <c r="J136" s="163">
        <f t="shared" si="45"/>
        <v>-5664</v>
      </c>
      <c r="K136" s="164">
        <f>H136/H$8</f>
        <v>2.229260949124806E-4</v>
      </c>
      <c r="L136" s="79"/>
    </row>
    <row r="137" spans="1:12" x14ac:dyDescent="0.25">
      <c r="A137" s="161" t="s">
        <v>100</v>
      </c>
      <c r="B137" s="162" t="s">
        <v>100</v>
      </c>
      <c r="C137" s="163">
        <v>4120</v>
      </c>
      <c r="D137" s="163">
        <v>4854</v>
      </c>
      <c r="E137" s="163">
        <v>7759</v>
      </c>
      <c r="F137" s="163">
        <v>9067</v>
      </c>
      <c r="G137" s="163">
        <v>7698</v>
      </c>
      <c r="H137" s="163">
        <v>8186</v>
      </c>
      <c r="I137" s="164">
        <f>IFERROR(H137/G137-1,"-")</f>
        <v>6.3393089114055501E-2</v>
      </c>
      <c r="J137" s="163">
        <f t="shared" si="45"/>
        <v>488</v>
      </c>
      <c r="K137" s="164">
        <f>H137/H$8</f>
        <v>9.2539199439836011E-4</v>
      </c>
      <c r="L137" s="79"/>
    </row>
    <row r="138" spans="1:12" x14ac:dyDescent="0.25">
      <c r="A138" s="161"/>
      <c r="B138" s="158" t="s">
        <v>107</v>
      </c>
      <c r="C138" s="159">
        <v>403539</v>
      </c>
      <c r="D138" s="159">
        <v>46032</v>
      </c>
      <c r="E138" s="159">
        <v>391976</v>
      </c>
      <c r="F138" s="159">
        <v>447668</v>
      </c>
      <c r="G138" s="159">
        <v>501703</v>
      </c>
      <c r="H138" s="159">
        <v>494355</v>
      </c>
      <c r="I138" s="160">
        <f>IFERROR(H138/G138-1,"-")</f>
        <v>-1.4646115331181986E-2</v>
      </c>
      <c r="J138" s="159">
        <f t="shared" si="45"/>
        <v>-7348</v>
      </c>
      <c r="K138" s="160">
        <f>H138/H$8</f>
        <v>5.5884700634107172E-2</v>
      </c>
      <c r="L138" s="79"/>
    </row>
    <row r="139" spans="1:12" s="56" customFormat="1" x14ac:dyDescent="0.25">
      <c r="A139" s="161"/>
      <c r="B139" s="162" t="s">
        <v>110</v>
      </c>
      <c r="C139" s="163">
        <v>198194</v>
      </c>
      <c r="D139" s="163">
        <v>1366</v>
      </c>
      <c r="E139" s="163">
        <v>154462</v>
      </c>
      <c r="F139" s="163">
        <v>163749</v>
      </c>
      <c r="G139" s="163">
        <v>197265</v>
      </c>
      <c r="H139" s="163">
        <v>210913</v>
      </c>
      <c r="I139" s="164">
        <f t="shared" ref="I139:I146" si="46">IFERROR(H139/G139-1,"-")</f>
        <v>6.9186120193648115E-2</v>
      </c>
      <c r="J139" s="163">
        <f t="shared" si="45"/>
        <v>13648</v>
      </c>
      <c r="K139" s="164">
        <f t="shared" ref="K139:K146" si="47">H139/H$8</f>
        <v>2.3842804998111571E-2</v>
      </c>
      <c r="L139" s="165"/>
    </row>
    <row r="140" spans="1:12" s="56" customFormat="1" x14ac:dyDescent="0.25">
      <c r="A140" s="161"/>
      <c r="B140" s="162" t="s">
        <v>113</v>
      </c>
      <c r="C140" s="163">
        <v>25529</v>
      </c>
      <c r="D140" s="163">
        <v>5443</v>
      </c>
      <c r="E140" s="163">
        <v>31116</v>
      </c>
      <c r="F140" s="163">
        <v>46246</v>
      </c>
      <c r="G140" s="163">
        <v>61189</v>
      </c>
      <c r="H140" s="163">
        <v>49587</v>
      </c>
      <c r="I140" s="164">
        <f t="shared" si="46"/>
        <v>-0.18960924349147723</v>
      </c>
      <c r="J140" s="163">
        <f t="shared" si="45"/>
        <v>-11602</v>
      </c>
      <c r="K140" s="164">
        <f t="shared" si="47"/>
        <v>5.605596485002624E-3</v>
      </c>
      <c r="L140" s="165"/>
    </row>
    <row r="141" spans="1:12" x14ac:dyDescent="0.25">
      <c r="A141" s="161"/>
      <c r="B141" s="162" t="s">
        <v>116</v>
      </c>
      <c r="C141" s="163">
        <v>22867</v>
      </c>
      <c r="D141" s="163">
        <v>15112</v>
      </c>
      <c r="E141" s="163">
        <v>39312</v>
      </c>
      <c r="F141" s="163">
        <v>37174</v>
      </c>
      <c r="G141" s="163">
        <v>41835</v>
      </c>
      <c r="H141" s="163">
        <v>39167</v>
      </c>
      <c r="I141" s="164">
        <f t="shared" si="46"/>
        <v>-6.3774351619457437E-2</v>
      </c>
      <c r="J141" s="163">
        <f t="shared" si="45"/>
        <v>-2668</v>
      </c>
      <c r="K141" s="164">
        <f t="shared" si="47"/>
        <v>4.4276604256780561E-3</v>
      </c>
      <c r="L141" s="79"/>
    </row>
    <row r="142" spans="1:12" x14ac:dyDescent="0.25">
      <c r="A142" s="161"/>
      <c r="B142" s="162" t="s">
        <v>123</v>
      </c>
      <c r="C142" s="163">
        <v>5400</v>
      </c>
      <c r="D142" s="163">
        <v>414</v>
      </c>
      <c r="E142" s="163">
        <v>13123</v>
      </c>
      <c r="F142" s="163">
        <v>14400</v>
      </c>
      <c r="G142" s="163">
        <v>16946</v>
      </c>
      <c r="H142" s="163">
        <v>12998</v>
      </c>
      <c r="I142" s="164">
        <f t="shared" si="46"/>
        <v>-0.2329753334120146</v>
      </c>
      <c r="J142" s="163">
        <f t="shared" si="45"/>
        <v>-3948</v>
      </c>
      <c r="K142" s="164">
        <f t="shared" si="47"/>
        <v>1.4693678406046769E-3</v>
      </c>
      <c r="L142" s="79"/>
    </row>
    <row r="143" spans="1:12" x14ac:dyDescent="0.25">
      <c r="A143" s="161"/>
      <c r="B143" s="162" t="s">
        <v>119</v>
      </c>
      <c r="C143" s="163">
        <v>6566</v>
      </c>
      <c r="D143" s="163">
        <v>1364</v>
      </c>
      <c r="E143" s="163">
        <v>8269</v>
      </c>
      <c r="F143" s="163">
        <v>9450</v>
      </c>
      <c r="G143" s="163">
        <v>11398</v>
      </c>
      <c r="H143" s="163">
        <v>7700</v>
      </c>
      <c r="I143" s="164">
        <f t="shared" si="46"/>
        <v>-0.32444288471661697</v>
      </c>
      <c r="J143" s="163">
        <f t="shared" si="45"/>
        <v>-3698</v>
      </c>
      <c r="K143" s="164">
        <f t="shared" si="47"/>
        <v>8.7045179047976699E-4</v>
      </c>
      <c r="L143" s="79"/>
    </row>
    <row r="144" spans="1:12" x14ac:dyDescent="0.25">
      <c r="A144" s="161"/>
      <c r="B144" s="162" t="s">
        <v>128</v>
      </c>
      <c r="C144" s="163">
        <v>15280</v>
      </c>
      <c r="D144" s="163">
        <v>134</v>
      </c>
      <c r="E144" s="163">
        <v>10956</v>
      </c>
      <c r="F144" s="163">
        <v>16546</v>
      </c>
      <c r="G144" s="163">
        <v>14500</v>
      </c>
      <c r="H144" s="163">
        <v>14876</v>
      </c>
      <c r="I144" s="164">
        <f t="shared" si="46"/>
        <v>2.5931034482758575E-2</v>
      </c>
      <c r="J144" s="163">
        <f t="shared" si="45"/>
        <v>376</v>
      </c>
      <c r="K144" s="164">
        <f t="shared" si="47"/>
        <v>1.6816676409320797E-3</v>
      </c>
      <c r="L144" s="79"/>
    </row>
    <row r="145" spans="1:12" x14ac:dyDescent="0.25">
      <c r="A145" s="161" t="s">
        <v>144</v>
      </c>
      <c r="B145" s="162" t="s">
        <v>131</v>
      </c>
      <c r="C145" s="163">
        <v>28780</v>
      </c>
      <c r="D145" s="163">
        <v>160</v>
      </c>
      <c r="E145" s="163">
        <v>4985</v>
      </c>
      <c r="F145" s="163">
        <v>9968</v>
      </c>
      <c r="G145" s="163">
        <v>9453</v>
      </c>
      <c r="H145" s="163">
        <v>7629</v>
      </c>
      <c r="I145" s="164">
        <f t="shared" si="46"/>
        <v>-0.19295461758172006</v>
      </c>
      <c r="J145" s="163">
        <f t="shared" si="45"/>
        <v>-1824</v>
      </c>
      <c r="K145" s="164">
        <f t="shared" si="47"/>
        <v>8.6242554669742116E-4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100923</v>
      </c>
      <c r="D146" s="168">
        <f t="shared" ref="D146:H146" si="49">D138-SUM(D139:D145)</f>
        <v>22039</v>
      </c>
      <c r="E146" s="168">
        <f t="shared" si="49"/>
        <v>129753</v>
      </c>
      <c r="F146" s="168">
        <f t="shared" si="49"/>
        <v>150135</v>
      </c>
      <c r="G146" s="168">
        <f t="shared" si="49"/>
        <v>149117</v>
      </c>
      <c r="H146" s="168">
        <f t="shared" si="49"/>
        <v>151485</v>
      </c>
      <c r="I146" s="169">
        <f t="shared" si="46"/>
        <v>1.5880147803402744E-2</v>
      </c>
      <c r="J146" s="168">
        <f>H146-G146</f>
        <v>2368</v>
      </c>
      <c r="K146" s="169">
        <f t="shared" si="47"/>
        <v>1.7124725906600975E-2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167308</v>
      </c>
      <c r="D148" s="175">
        <v>28475</v>
      </c>
      <c r="E148" s="175">
        <v>149426</v>
      </c>
      <c r="F148" s="175">
        <v>227946</v>
      </c>
      <c r="G148" s="175">
        <v>204052</v>
      </c>
      <c r="H148" s="175">
        <v>192630</v>
      </c>
      <c r="I148" s="176">
        <f>IFERROR(H148/G148-1,"-")</f>
        <v>-5.5975927704702721E-2</v>
      </c>
      <c r="J148" s="175">
        <f>H148-G148</f>
        <v>-11422</v>
      </c>
      <c r="K148" s="176">
        <f>H148/H$8</f>
        <v>2.1775990701313964E-2</v>
      </c>
      <c r="L148" s="79"/>
    </row>
    <row r="149" spans="1:12" x14ac:dyDescent="0.25">
      <c r="A149" s="161" t="s">
        <v>96</v>
      </c>
      <c r="B149" s="158" t="s">
        <v>97</v>
      </c>
      <c r="C149" s="159">
        <v>54412</v>
      </c>
      <c r="D149" s="159">
        <v>14283</v>
      </c>
      <c r="E149" s="159">
        <v>50823</v>
      </c>
      <c r="F149" s="159">
        <v>74273</v>
      </c>
      <c r="G149" s="159">
        <v>62612</v>
      </c>
      <c r="H149" s="159">
        <v>57060</v>
      </c>
      <c r="I149" s="160">
        <f>IFERROR(H149/G149-1,"-")</f>
        <v>-8.8673097808726786E-2</v>
      </c>
      <c r="J149" s="159">
        <f t="shared" ref="J149:J159" si="50">H149-G149</f>
        <v>-5552</v>
      </c>
      <c r="K149" s="160">
        <f>H149/H$8</f>
        <v>6.4503869045162993E-3</v>
      </c>
      <c r="L149" s="79"/>
    </row>
    <row r="150" spans="1:12" x14ac:dyDescent="0.25">
      <c r="A150" s="161" t="s">
        <v>103</v>
      </c>
      <c r="B150" s="162" t="s">
        <v>103</v>
      </c>
      <c r="C150" s="163">
        <v>21621</v>
      </c>
      <c r="D150" s="163">
        <v>12642</v>
      </c>
      <c r="E150" s="163">
        <v>30959</v>
      </c>
      <c r="F150" s="163">
        <v>51202</v>
      </c>
      <c r="G150" s="163">
        <v>45715</v>
      </c>
      <c r="H150" s="163">
        <v>39172</v>
      </c>
      <c r="I150" s="164">
        <f>IFERROR(H150/G150-1,"-")</f>
        <v>-0.1431258886579897</v>
      </c>
      <c r="J150" s="163">
        <f t="shared" si="50"/>
        <v>-6543</v>
      </c>
      <c r="K150" s="164">
        <f>H150/H$8</f>
        <v>4.4282256541134327E-3</v>
      </c>
      <c r="L150" s="79"/>
    </row>
    <row r="151" spans="1:12" x14ac:dyDescent="0.25">
      <c r="A151" s="161" t="s">
        <v>100</v>
      </c>
      <c r="B151" s="162" t="s">
        <v>100</v>
      </c>
      <c r="C151" s="163">
        <v>32791</v>
      </c>
      <c r="D151" s="163">
        <v>1641</v>
      </c>
      <c r="E151" s="163">
        <v>19864</v>
      </c>
      <c r="F151" s="163">
        <v>23071</v>
      </c>
      <c r="G151" s="163">
        <v>16897</v>
      </c>
      <c r="H151" s="163">
        <v>17888</v>
      </c>
      <c r="I151" s="164">
        <f>IFERROR(H151/G151-1,"-")</f>
        <v>5.8649464401964835E-2</v>
      </c>
      <c r="J151" s="163">
        <f t="shared" si="50"/>
        <v>991</v>
      </c>
      <c r="K151" s="164">
        <f>H151/H$8</f>
        <v>2.0221612504028666E-3</v>
      </c>
      <c r="L151" s="79"/>
    </row>
    <row r="152" spans="1:12" x14ac:dyDescent="0.25">
      <c r="A152" s="161"/>
      <c r="B152" s="158" t="s">
        <v>107</v>
      </c>
      <c r="C152" s="159">
        <v>112896</v>
      </c>
      <c r="D152" s="159">
        <v>14192</v>
      </c>
      <c r="E152" s="159">
        <v>98603</v>
      </c>
      <c r="F152" s="159">
        <v>153673</v>
      </c>
      <c r="G152" s="159">
        <v>141440</v>
      </c>
      <c r="H152" s="159">
        <v>135570</v>
      </c>
      <c r="I152" s="160">
        <f>IFERROR(H152/G152-1,"-")</f>
        <v>-4.1501696832579205E-2</v>
      </c>
      <c r="J152" s="159">
        <f t="shared" si="50"/>
        <v>-5870</v>
      </c>
      <c r="K152" s="160">
        <f>H152/H$8</f>
        <v>1.5325603796797664E-2</v>
      </c>
      <c r="L152" s="79"/>
    </row>
    <row r="153" spans="1:12" s="56" customFormat="1" x14ac:dyDescent="0.25">
      <c r="A153" s="161"/>
      <c r="B153" s="162" t="s">
        <v>110</v>
      </c>
      <c r="C153" s="163">
        <v>26513</v>
      </c>
      <c r="D153" s="163">
        <v>294</v>
      </c>
      <c r="E153" s="163">
        <v>34411</v>
      </c>
      <c r="F153" s="163">
        <v>58039</v>
      </c>
      <c r="G153" s="163">
        <v>46927</v>
      </c>
      <c r="H153" s="163">
        <v>27573</v>
      </c>
      <c r="I153" s="164">
        <f t="shared" ref="I153:I160" si="51">IFERROR(H153/G153-1,"-")</f>
        <v>-0.41242781341232126</v>
      </c>
      <c r="J153" s="163">
        <f t="shared" si="50"/>
        <v>-19354</v>
      </c>
      <c r="K153" s="164">
        <f t="shared" ref="K153:K160" si="52">H153/H$8</f>
        <v>3.1170087297270931E-3</v>
      </c>
      <c r="L153" s="165"/>
    </row>
    <row r="154" spans="1:12" s="56" customFormat="1" x14ac:dyDescent="0.25">
      <c r="A154" s="161"/>
      <c r="B154" s="162" t="s">
        <v>113</v>
      </c>
      <c r="C154" s="163">
        <v>44172</v>
      </c>
      <c r="D154" s="163">
        <v>5777</v>
      </c>
      <c r="E154" s="163">
        <v>30022</v>
      </c>
      <c r="F154" s="163">
        <v>38366</v>
      </c>
      <c r="G154" s="163">
        <v>40158</v>
      </c>
      <c r="H154" s="163">
        <v>36009</v>
      </c>
      <c r="I154" s="164">
        <f t="shared" si="51"/>
        <v>-0.10331689825190493</v>
      </c>
      <c r="J154" s="163">
        <f t="shared" si="50"/>
        <v>-4149</v>
      </c>
      <c r="K154" s="164">
        <f t="shared" si="52"/>
        <v>4.0706621458942768E-3</v>
      </c>
      <c r="L154" s="165"/>
    </row>
    <row r="155" spans="1:12" x14ac:dyDescent="0.25">
      <c r="A155" s="161"/>
      <c r="B155" s="162" t="s">
        <v>116</v>
      </c>
      <c r="C155" s="163">
        <v>11693</v>
      </c>
      <c r="D155" s="163">
        <v>2715</v>
      </c>
      <c r="E155" s="163">
        <v>8262</v>
      </c>
      <c r="F155" s="163">
        <v>17860</v>
      </c>
      <c r="G155" s="163">
        <v>12200</v>
      </c>
      <c r="H155" s="163">
        <v>31684</v>
      </c>
      <c r="I155" s="164">
        <f t="shared" si="51"/>
        <v>1.5970491803278688</v>
      </c>
      <c r="J155" s="163">
        <f t="shared" si="50"/>
        <v>19484</v>
      </c>
      <c r="K155" s="164">
        <f t="shared" si="52"/>
        <v>3.5817395492936284E-3</v>
      </c>
      <c r="L155" s="79"/>
    </row>
    <row r="156" spans="1:12" x14ac:dyDescent="0.25">
      <c r="A156" s="161"/>
      <c r="B156" s="162" t="s">
        <v>123</v>
      </c>
      <c r="C156" s="163">
        <v>2314</v>
      </c>
      <c r="D156" s="163">
        <v>514</v>
      </c>
      <c r="E156" s="163">
        <v>1986</v>
      </c>
      <c r="F156" s="163">
        <v>3586</v>
      </c>
      <c r="G156" s="163">
        <v>4631</v>
      </c>
      <c r="H156" s="163">
        <v>4481</v>
      </c>
      <c r="I156" s="164">
        <f t="shared" si="51"/>
        <v>-3.2390412437918403E-2</v>
      </c>
      <c r="J156" s="163">
        <f t="shared" si="50"/>
        <v>-150</v>
      </c>
      <c r="K156" s="164">
        <f t="shared" si="52"/>
        <v>5.0655772378439433E-4</v>
      </c>
      <c r="L156" s="79"/>
    </row>
    <row r="157" spans="1:12" x14ac:dyDescent="0.25">
      <c r="A157" s="161"/>
      <c r="B157" s="162" t="s">
        <v>119</v>
      </c>
      <c r="C157" s="163">
        <v>5589</v>
      </c>
      <c r="D157" s="163">
        <v>637</v>
      </c>
      <c r="E157" s="163">
        <v>6022</v>
      </c>
      <c r="F157" s="163">
        <v>7863</v>
      </c>
      <c r="G157" s="163">
        <v>5076</v>
      </c>
      <c r="H157" s="163">
        <v>5360</v>
      </c>
      <c r="I157" s="164">
        <f t="shared" si="51"/>
        <v>5.594956658786443E-2</v>
      </c>
      <c r="J157" s="163">
        <f t="shared" si="50"/>
        <v>284</v>
      </c>
      <c r="K157" s="164">
        <f t="shared" si="52"/>
        <v>6.0592488272357813E-4</v>
      </c>
      <c r="L157" s="79"/>
    </row>
    <row r="158" spans="1:12" x14ac:dyDescent="0.25">
      <c r="A158" s="161"/>
      <c r="B158" s="162" t="s">
        <v>128</v>
      </c>
      <c r="C158" s="163">
        <v>2769</v>
      </c>
      <c r="D158" s="163">
        <v>94</v>
      </c>
      <c r="E158" s="163">
        <v>1071</v>
      </c>
      <c r="F158" s="163">
        <v>2255</v>
      </c>
      <c r="G158" s="163">
        <v>1912</v>
      </c>
      <c r="H158" s="163">
        <v>1496</v>
      </c>
      <c r="I158" s="164">
        <f t="shared" si="51"/>
        <v>-0.21757322175732219</v>
      </c>
      <c r="J158" s="163">
        <f t="shared" si="50"/>
        <v>-416</v>
      </c>
      <c r="K158" s="164">
        <f t="shared" si="52"/>
        <v>1.6911634786464044E-4</v>
      </c>
      <c r="L158" s="79"/>
    </row>
    <row r="159" spans="1:12" x14ac:dyDescent="0.25">
      <c r="A159" s="161" t="s">
        <v>144</v>
      </c>
      <c r="B159" s="162" t="s">
        <v>131</v>
      </c>
      <c r="C159" s="163">
        <v>3726</v>
      </c>
      <c r="D159" s="163">
        <v>46</v>
      </c>
      <c r="E159" s="163">
        <v>2248</v>
      </c>
      <c r="F159" s="163">
        <v>3483</v>
      </c>
      <c r="G159" s="163">
        <v>3488</v>
      </c>
      <c r="H159" s="163">
        <v>2329</v>
      </c>
      <c r="I159" s="164">
        <f t="shared" si="51"/>
        <v>-0.33228211009174313</v>
      </c>
      <c r="J159" s="163">
        <f t="shared" si="50"/>
        <v>-1159</v>
      </c>
      <c r="K159" s="164">
        <f t="shared" si="52"/>
        <v>2.6328340519836071E-4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16120</v>
      </c>
      <c r="D160" s="168">
        <f t="shared" ref="D160:H160" si="54">D152-SUM(D153:D159)</f>
        <v>4115</v>
      </c>
      <c r="E160" s="168">
        <f t="shared" si="54"/>
        <v>14581</v>
      </c>
      <c r="F160" s="168">
        <f t="shared" si="54"/>
        <v>22221</v>
      </c>
      <c r="G160" s="168">
        <f t="shared" si="54"/>
        <v>27048</v>
      </c>
      <c r="H160" s="168">
        <f t="shared" si="54"/>
        <v>26638</v>
      </c>
      <c r="I160" s="169">
        <f t="shared" si="51"/>
        <v>-1.5158237207926639E-2</v>
      </c>
      <c r="J160" s="168">
        <f>H160-G160</f>
        <v>-410</v>
      </c>
      <c r="K160" s="169">
        <f t="shared" si="52"/>
        <v>3.0113110123116929E-3</v>
      </c>
      <c r="L160" s="79"/>
    </row>
    <row r="161" spans="2:14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76F1B-9AB0-453D-A646-4EEF9AA22BB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68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79"/>
    </row>
    <row r="9" spans="1:14" x14ac:dyDescent="0.25">
      <c r="A9" s="1" t="s">
        <v>96</v>
      </c>
      <c r="B9" s="158" t="s">
        <v>97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79"/>
    </row>
    <row r="12" spans="1:14" x14ac:dyDescent="0.25">
      <c r="A12" s="1"/>
      <c r="B12" s="158" t="s">
        <v>107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79"/>
    </row>
    <row r="13" spans="1:14" s="56" customFormat="1" x14ac:dyDescent="0.25">
      <c r="B13" s="162" t="s">
        <v>110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6" customFormat="1" x14ac:dyDescent="0.25">
      <c r="B14" s="162" t="s">
        <v>113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116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79"/>
    </row>
    <row r="16" spans="1:14" x14ac:dyDescent="0.25">
      <c r="A16" s="1"/>
      <c r="B16" s="162" t="s">
        <v>123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79"/>
    </row>
    <row r="17" spans="1:14" x14ac:dyDescent="0.25">
      <c r="A17" s="1"/>
      <c r="B17" s="162" t="s">
        <v>119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79"/>
    </row>
    <row r="18" spans="1:14" x14ac:dyDescent="0.25">
      <c r="A18" s="1"/>
      <c r="B18" s="162" t="s">
        <v>128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79"/>
    </row>
    <row r="20" spans="1:14" x14ac:dyDescent="0.25">
      <c r="A20" s="166" t="s">
        <v>145</v>
      </c>
      <c r="B20" s="167" t="s">
        <v>145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79"/>
    </row>
    <row r="21" spans="1:14" s="145" customFormat="1" x14ac:dyDescent="0.25"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68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79"/>
    </row>
    <row r="23" spans="1:14" x14ac:dyDescent="0.25">
      <c r="A23" s="1" t="s">
        <v>96</v>
      </c>
      <c r="B23" s="158" t="s">
        <v>97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79"/>
    </row>
    <row r="26" spans="1:14" x14ac:dyDescent="0.25">
      <c r="A26" s="1"/>
      <c r="B26" s="158" t="s">
        <v>107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79"/>
    </row>
    <row r="27" spans="1:14" s="56" customFormat="1" x14ac:dyDescent="0.25">
      <c r="B27" s="162" t="s">
        <v>110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6" customFormat="1" x14ac:dyDescent="0.25">
      <c r="B28" s="162" t="s">
        <v>113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116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79"/>
    </row>
    <row r="30" spans="1:14" x14ac:dyDescent="0.25">
      <c r="A30" s="1"/>
      <c r="B30" s="162" t="s">
        <v>123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79"/>
    </row>
    <row r="31" spans="1:14" x14ac:dyDescent="0.25">
      <c r="A31" s="1"/>
      <c r="B31" s="162" t="s">
        <v>119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79"/>
    </row>
    <row r="32" spans="1:14" x14ac:dyDescent="0.25">
      <c r="A32" s="1"/>
      <c r="B32" s="162" t="s">
        <v>128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79"/>
    </row>
    <row r="34" spans="1:14" x14ac:dyDescent="0.25">
      <c r="A34" s="166" t="s">
        <v>145</v>
      </c>
      <c r="B34" s="167" t="s">
        <v>145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79"/>
    </row>
    <row r="35" spans="1:14" s="145" customFormat="1" x14ac:dyDescent="0.25"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68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79"/>
    </row>
    <row r="37" spans="1:14" x14ac:dyDescent="0.25">
      <c r="A37" s="1" t="s">
        <v>96</v>
      </c>
      <c r="B37" s="158" t="s">
        <v>97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79"/>
    </row>
    <row r="40" spans="1:14" x14ac:dyDescent="0.25">
      <c r="A40" s="1"/>
      <c r="B40" s="158" t="s">
        <v>107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79"/>
    </row>
    <row r="41" spans="1:14" s="56" customFormat="1" x14ac:dyDescent="0.25">
      <c r="B41" s="162" t="s">
        <v>110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6" customFormat="1" x14ac:dyDescent="0.25">
      <c r="B42" s="162" t="s">
        <v>113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116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79"/>
    </row>
    <row r="44" spans="1:14" x14ac:dyDescent="0.25">
      <c r="A44" s="1"/>
      <c r="B44" s="162" t="s">
        <v>123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79"/>
    </row>
    <row r="45" spans="1:14" x14ac:dyDescent="0.25">
      <c r="A45" s="1"/>
      <c r="B45" s="162" t="s">
        <v>119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79"/>
    </row>
    <row r="46" spans="1:14" x14ac:dyDescent="0.25">
      <c r="A46" s="1"/>
      <c r="B46" s="162" t="s">
        <v>128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79"/>
    </row>
    <row r="48" spans="1:14" x14ac:dyDescent="0.25">
      <c r="A48" s="166" t="s">
        <v>145</v>
      </c>
      <c r="B48" s="167" t="s">
        <v>145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79"/>
    </row>
    <row r="49" spans="1:14" s="145" customFormat="1" x14ac:dyDescent="0.25"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68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79"/>
    </row>
    <row r="51" spans="1:14" x14ac:dyDescent="0.25">
      <c r="A51" s="1" t="s">
        <v>96</v>
      </c>
      <c r="B51" s="158" t="s">
        <v>97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79"/>
    </row>
    <row r="54" spans="1:14" x14ac:dyDescent="0.25">
      <c r="A54" s="1"/>
      <c r="B54" s="158" t="s">
        <v>107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79"/>
    </row>
    <row r="55" spans="1:14" s="56" customFormat="1" x14ac:dyDescent="0.25">
      <c r="B55" s="162" t="s">
        <v>110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6" customFormat="1" x14ac:dyDescent="0.25">
      <c r="B56" s="162" t="s">
        <v>113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116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79"/>
    </row>
    <row r="58" spans="1:14" x14ac:dyDescent="0.25">
      <c r="A58" s="1"/>
      <c r="B58" s="162" t="s">
        <v>123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79"/>
    </row>
    <row r="59" spans="1:14" x14ac:dyDescent="0.25">
      <c r="A59" s="1"/>
      <c r="B59" s="162" t="s">
        <v>119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79"/>
    </row>
    <row r="60" spans="1:14" x14ac:dyDescent="0.25">
      <c r="A60" s="1"/>
      <c r="B60" s="162" t="s">
        <v>128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79"/>
    </row>
    <row r="62" spans="1:14" x14ac:dyDescent="0.25">
      <c r="A62" s="166" t="s">
        <v>145</v>
      </c>
      <c r="B62" s="167" t="s">
        <v>145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79"/>
    </row>
    <row r="63" spans="1:14" s="145" customFormat="1" x14ac:dyDescent="0.25"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68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79"/>
    </row>
    <row r="65" spans="1:14" x14ac:dyDescent="0.25">
      <c r="A65" s="1" t="s">
        <v>96</v>
      </c>
      <c r="B65" s="158" t="s">
        <v>97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79"/>
    </row>
    <row r="68" spans="1:14" x14ac:dyDescent="0.25">
      <c r="A68" s="1"/>
      <c r="B68" s="158" t="s">
        <v>107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79"/>
    </row>
    <row r="69" spans="1:14" s="56" customFormat="1" x14ac:dyDescent="0.25">
      <c r="B69" s="162" t="s">
        <v>110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6" customFormat="1" x14ac:dyDescent="0.25">
      <c r="B70" s="162" t="s">
        <v>113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116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79"/>
    </row>
    <row r="72" spans="1:14" x14ac:dyDescent="0.25">
      <c r="A72" s="1"/>
      <c r="B72" s="162" t="s">
        <v>123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79"/>
    </row>
    <row r="73" spans="1:14" x14ac:dyDescent="0.25">
      <c r="A73" s="1"/>
      <c r="B73" s="162" t="s">
        <v>119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79"/>
    </row>
    <row r="74" spans="1:14" x14ac:dyDescent="0.25">
      <c r="A74" s="1"/>
      <c r="B74" s="162" t="s">
        <v>128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79"/>
    </row>
    <row r="76" spans="1:14" x14ac:dyDescent="0.25">
      <c r="A76" s="166" t="s">
        <v>145</v>
      </c>
      <c r="B76" s="167" t="s">
        <v>145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79"/>
    </row>
    <row r="77" spans="1:14" s="145" customFormat="1" x14ac:dyDescent="0.25"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68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79"/>
    </row>
    <row r="79" spans="1:14" x14ac:dyDescent="0.25">
      <c r="A79" s="1" t="s">
        <v>96</v>
      </c>
      <c r="B79" s="158" t="s">
        <v>97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79"/>
    </row>
    <row r="82" spans="1:14" x14ac:dyDescent="0.25">
      <c r="A82" s="1"/>
      <c r="B82" s="158" t="s">
        <v>107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79"/>
    </row>
    <row r="83" spans="1:14" s="56" customFormat="1" x14ac:dyDescent="0.25">
      <c r="B83" s="162" t="s">
        <v>110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6" customFormat="1" x14ac:dyDescent="0.25">
      <c r="B84" s="162" t="s">
        <v>113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116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79"/>
    </row>
    <row r="86" spans="1:14" x14ac:dyDescent="0.25">
      <c r="A86" s="1"/>
      <c r="B86" s="162" t="s">
        <v>123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79"/>
    </row>
    <row r="87" spans="1:14" x14ac:dyDescent="0.25">
      <c r="A87" s="1"/>
      <c r="B87" s="162" t="s">
        <v>119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79"/>
    </row>
    <row r="88" spans="1:14" x14ac:dyDescent="0.25">
      <c r="A88" s="1"/>
      <c r="B88" s="162" t="s">
        <v>128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79"/>
    </row>
    <row r="90" spans="1:14" x14ac:dyDescent="0.25">
      <c r="A90" s="166" t="s">
        <v>145</v>
      </c>
      <c r="B90" s="167" t="s">
        <v>145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79"/>
    </row>
    <row r="91" spans="1:14" s="145" customFormat="1" x14ac:dyDescent="0.25"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68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79"/>
    </row>
    <row r="93" spans="1:14" x14ac:dyDescent="0.25">
      <c r="A93" s="1" t="s">
        <v>96</v>
      </c>
      <c r="B93" s="158" t="s">
        <v>97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79"/>
    </row>
    <row r="96" spans="1:14" x14ac:dyDescent="0.25">
      <c r="A96" s="1"/>
      <c r="B96" s="158" t="s">
        <v>107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79"/>
    </row>
    <row r="97" spans="1:14" s="56" customFormat="1" x14ac:dyDescent="0.25">
      <c r="B97" s="162" t="s">
        <v>110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6" customFormat="1" x14ac:dyDescent="0.25">
      <c r="B98" s="162" t="s">
        <v>113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116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79"/>
    </row>
    <row r="100" spans="1:14" x14ac:dyDescent="0.25">
      <c r="A100" s="1"/>
      <c r="B100" s="162" t="s">
        <v>123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79"/>
    </row>
    <row r="101" spans="1:14" x14ac:dyDescent="0.25">
      <c r="A101" s="1"/>
      <c r="B101" s="162" t="s">
        <v>119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79"/>
    </row>
    <row r="102" spans="1:14" x14ac:dyDescent="0.25">
      <c r="A102" s="1"/>
      <c r="B102" s="162" t="s">
        <v>128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79"/>
    </row>
    <row r="104" spans="1:14" x14ac:dyDescent="0.25">
      <c r="A104" s="166" t="s">
        <v>145</v>
      </c>
      <c r="B104" s="167" t="s">
        <v>145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79"/>
    </row>
    <row r="105" spans="1:14" s="145" customFormat="1" x14ac:dyDescent="0.25"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68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79"/>
    </row>
    <row r="107" spans="1:14" x14ac:dyDescent="0.25">
      <c r="A107" s="1" t="s">
        <v>96</v>
      </c>
      <c r="B107" s="158" t="s">
        <v>97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79"/>
    </row>
    <row r="110" spans="1:14" x14ac:dyDescent="0.25">
      <c r="A110" s="1"/>
      <c r="B110" s="158" t="s">
        <v>107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79"/>
    </row>
    <row r="111" spans="1:14" s="56" customFormat="1" x14ac:dyDescent="0.25">
      <c r="B111" s="162" t="s">
        <v>110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6" customFormat="1" x14ac:dyDescent="0.25">
      <c r="B112" s="162" t="s">
        <v>113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116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79"/>
    </row>
    <row r="114" spans="1:14" x14ac:dyDescent="0.25">
      <c r="A114" s="1"/>
      <c r="B114" s="162" t="s">
        <v>123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79"/>
    </row>
    <row r="115" spans="1:14" x14ac:dyDescent="0.25">
      <c r="A115" s="1"/>
      <c r="B115" s="162" t="s">
        <v>119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79"/>
    </row>
    <row r="116" spans="1:14" x14ac:dyDescent="0.25">
      <c r="A116" s="1"/>
      <c r="B116" s="162" t="s">
        <v>128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79"/>
    </row>
    <row r="118" spans="1:14" x14ac:dyDescent="0.25">
      <c r="A118" s="166" t="s">
        <v>145</v>
      </c>
      <c r="B118" s="167" t="s">
        <v>145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79"/>
    </row>
    <row r="119" spans="1:14" s="145" customFormat="1" x14ac:dyDescent="0.25"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68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79"/>
    </row>
    <row r="121" spans="1:14" x14ac:dyDescent="0.25">
      <c r="A121" s="1" t="s">
        <v>96</v>
      </c>
      <c r="B121" s="158" t="s">
        <v>97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79"/>
    </row>
    <row r="124" spans="1:14" x14ac:dyDescent="0.25">
      <c r="A124" s="1"/>
      <c r="B124" s="158" t="s">
        <v>107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79"/>
    </row>
    <row r="125" spans="1:14" s="56" customFormat="1" x14ac:dyDescent="0.25">
      <c r="B125" s="162" t="s">
        <v>110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6" customFormat="1" x14ac:dyDescent="0.25">
      <c r="B126" s="162" t="s">
        <v>113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116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79"/>
    </row>
    <row r="128" spans="1:14" x14ac:dyDescent="0.25">
      <c r="A128" s="1"/>
      <c r="B128" s="162" t="s">
        <v>123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79"/>
    </row>
    <row r="129" spans="1:14" x14ac:dyDescent="0.25">
      <c r="A129" s="1"/>
      <c r="B129" s="162" t="s">
        <v>119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79"/>
    </row>
    <row r="130" spans="1:14" x14ac:dyDescent="0.25">
      <c r="A130" s="1"/>
      <c r="B130" s="162" t="s">
        <v>128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79"/>
    </row>
    <row r="132" spans="1:14" x14ac:dyDescent="0.25">
      <c r="A132" s="166" t="s">
        <v>145</v>
      </c>
      <c r="B132" s="167" t="s">
        <v>145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79"/>
    </row>
    <row r="133" spans="1:14" s="145" customFormat="1" x14ac:dyDescent="0.25"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68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79"/>
    </row>
    <row r="135" spans="1:14" x14ac:dyDescent="0.25">
      <c r="A135" s="1" t="s">
        <v>96</v>
      </c>
      <c r="B135" s="158" t="s">
        <v>97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79"/>
    </row>
    <row r="138" spans="1:14" x14ac:dyDescent="0.25">
      <c r="A138" s="1"/>
      <c r="B138" s="158" t="s">
        <v>107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79"/>
    </row>
    <row r="139" spans="1:14" s="56" customFormat="1" x14ac:dyDescent="0.25">
      <c r="B139" s="162" t="s">
        <v>110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6" customFormat="1" x14ac:dyDescent="0.25">
      <c r="B140" s="162" t="s">
        <v>113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116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79"/>
    </row>
    <row r="142" spans="1:14" x14ac:dyDescent="0.25">
      <c r="A142" s="1"/>
      <c r="B142" s="162" t="s">
        <v>123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79"/>
    </row>
    <row r="143" spans="1:14" x14ac:dyDescent="0.25">
      <c r="A143" s="1"/>
      <c r="B143" s="162" t="s">
        <v>119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79"/>
    </row>
    <row r="144" spans="1:14" x14ac:dyDescent="0.25">
      <c r="A144" s="1"/>
      <c r="B144" s="162" t="s">
        <v>128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79"/>
    </row>
    <row r="146" spans="1:14" x14ac:dyDescent="0.25">
      <c r="A146" s="166" t="s">
        <v>145</v>
      </c>
      <c r="B146" s="167" t="s">
        <v>145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79"/>
    </row>
    <row r="147" spans="1:14" s="145" customFormat="1" x14ac:dyDescent="0.25"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68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79"/>
    </row>
    <row r="149" spans="1:14" x14ac:dyDescent="0.25">
      <c r="A149" s="1" t="s">
        <v>96</v>
      </c>
      <c r="B149" s="158" t="s">
        <v>97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79"/>
    </row>
    <row r="152" spans="1:14" x14ac:dyDescent="0.25">
      <c r="A152" s="1"/>
      <c r="B152" s="158" t="s">
        <v>107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79"/>
    </row>
    <row r="153" spans="1:14" s="56" customFormat="1" x14ac:dyDescent="0.25">
      <c r="B153" s="162" t="s">
        <v>110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6" customFormat="1" x14ac:dyDescent="0.25">
      <c r="B154" s="162" t="s">
        <v>113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116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79"/>
    </row>
    <row r="156" spans="1:14" x14ac:dyDescent="0.25">
      <c r="A156" s="1"/>
      <c r="B156" s="162" t="s">
        <v>123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79"/>
    </row>
    <row r="157" spans="1:14" x14ac:dyDescent="0.25">
      <c r="A157" s="1"/>
      <c r="B157" s="162" t="s">
        <v>119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79"/>
    </row>
    <row r="158" spans="1:14" x14ac:dyDescent="0.25">
      <c r="A158" s="1"/>
      <c r="B158" s="162" t="s">
        <v>128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79"/>
    </row>
    <row r="160" spans="1:14" x14ac:dyDescent="0.25">
      <c r="A160" s="166" t="s">
        <v>145</v>
      </c>
      <c r="B160" s="167" t="s">
        <v>145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79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90809-D74A-40E1-8616-660BDF8935EE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5D6D6-78FE-4082-8706-447B92843DD3}">
  <sheetPr>
    <tabColor theme="8" tint="0.59999389629810485"/>
  </sheetPr>
  <dimension ref="B1:P220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8" t="s">
        <v>40</v>
      </c>
      <c r="E1" s="288"/>
      <c r="F1" s="288"/>
      <c r="G1" s="288"/>
      <c r="H1" s="288"/>
      <c r="I1" s="288"/>
      <c r="J1" s="288"/>
      <c r="K1" s="288"/>
      <c r="L1" s="288"/>
    </row>
    <row r="2" spans="2:16" x14ac:dyDescent="0.25">
      <c r="D2" s="288"/>
      <c r="E2" s="288"/>
      <c r="F2" s="288"/>
      <c r="G2" s="288"/>
      <c r="H2" s="288"/>
      <c r="I2" s="288"/>
      <c r="J2" s="288"/>
      <c r="K2" s="288"/>
      <c r="L2" s="288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6" ht="15" customHeight="1" x14ac:dyDescent="0.25">
      <c r="B7" s="273" t="s">
        <v>42</v>
      </c>
      <c r="C7" s="276" t="s">
        <v>8</v>
      </c>
      <c r="D7" s="63" t="s">
        <v>43</v>
      </c>
      <c r="E7" s="64">
        <v>74197</v>
      </c>
      <c r="F7" s="64">
        <v>393667</v>
      </c>
      <c r="G7" s="64">
        <v>440377</v>
      </c>
      <c r="H7" s="64">
        <v>489695</v>
      </c>
      <c r="I7" s="64">
        <v>468775</v>
      </c>
      <c r="J7" s="65">
        <f>I7/H7-1</f>
        <v>-4.2720468863272076E-2</v>
      </c>
      <c r="K7" s="64">
        <f>I7-H7</f>
        <v>-20920</v>
      </c>
      <c r="L7" s="65">
        <f>I7/$I$7</f>
        <v>1</v>
      </c>
      <c r="P7" s="66"/>
    </row>
    <row r="8" spans="2:16" ht="15" customHeight="1" x14ac:dyDescent="0.25">
      <c r="B8" s="274"/>
      <c r="C8" s="277"/>
      <c r="D8" s="15" t="s">
        <v>44</v>
      </c>
      <c r="E8" s="16">
        <v>24976</v>
      </c>
      <c r="F8" s="16">
        <v>140303</v>
      </c>
      <c r="G8" s="16">
        <v>154113</v>
      </c>
      <c r="H8" s="16">
        <v>175927</v>
      </c>
      <c r="I8" s="16">
        <v>158958</v>
      </c>
      <c r="J8" s="17">
        <f t="shared" ref="J8:J63" si="0">I8/H8-1</f>
        <v>-9.6454779539240754E-2</v>
      </c>
      <c r="K8" s="16">
        <f t="shared" ref="K8:K50" si="1">I8-H8</f>
        <v>-16969</v>
      </c>
      <c r="L8" s="18">
        <f t="shared" ref="L8:L17" si="2">I8/$I$7</f>
        <v>0.33909231507652926</v>
      </c>
      <c r="P8" s="66"/>
    </row>
    <row r="9" spans="2:16" x14ac:dyDescent="0.25">
      <c r="B9" s="274"/>
      <c r="C9" s="277"/>
      <c r="D9" s="19" t="s">
        <v>45</v>
      </c>
      <c r="E9" s="20">
        <v>12907</v>
      </c>
      <c r="F9" s="20">
        <v>104660</v>
      </c>
      <c r="G9" s="20">
        <v>114283</v>
      </c>
      <c r="H9" s="20">
        <v>122937</v>
      </c>
      <c r="I9" s="20">
        <v>123198</v>
      </c>
      <c r="J9" s="67">
        <f t="shared" si="0"/>
        <v>2.1230386295418846E-3</v>
      </c>
      <c r="K9" s="20">
        <f t="shared" si="1"/>
        <v>261</v>
      </c>
      <c r="L9" s="68">
        <f t="shared" si="2"/>
        <v>0.26280838355287717</v>
      </c>
      <c r="P9" s="66"/>
    </row>
    <row r="10" spans="2:16" x14ac:dyDescent="0.25">
      <c r="B10" s="274"/>
      <c r="C10" s="277"/>
      <c r="D10" s="19" t="s">
        <v>46</v>
      </c>
      <c r="E10" s="20">
        <v>838</v>
      </c>
      <c r="F10" s="20">
        <v>3577</v>
      </c>
      <c r="G10" s="20">
        <v>4873</v>
      </c>
      <c r="H10" s="20">
        <v>5862</v>
      </c>
      <c r="I10" s="20">
        <v>4020</v>
      </c>
      <c r="J10" s="67">
        <f t="shared" si="0"/>
        <v>-0.31422722620266119</v>
      </c>
      <c r="K10" s="20">
        <f t="shared" si="1"/>
        <v>-1842</v>
      </c>
      <c r="L10" s="68">
        <f t="shared" si="2"/>
        <v>8.5755426377259886E-3</v>
      </c>
      <c r="P10" s="66"/>
    </row>
    <row r="11" spans="2:16" x14ac:dyDescent="0.25">
      <c r="B11" s="274"/>
      <c r="C11" s="277"/>
      <c r="D11" s="19" t="s">
        <v>47</v>
      </c>
      <c r="E11" s="20">
        <v>2990</v>
      </c>
      <c r="F11" s="20">
        <v>10842</v>
      </c>
      <c r="G11" s="20">
        <v>16137</v>
      </c>
      <c r="H11" s="20">
        <v>20474</v>
      </c>
      <c r="I11" s="20">
        <v>15653</v>
      </c>
      <c r="J11" s="67">
        <f t="shared" si="0"/>
        <v>-0.23546937579368954</v>
      </c>
      <c r="K11" s="20">
        <f t="shared" si="1"/>
        <v>-4821</v>
      </c>
      <c r="L11" s="68">
        <f t="shared" si="2"/>
        <v>3.3391285798090767E-2</v>
      </c>
      <c r="P11" s="66"/>
    </row>
    <row r="12" spans="2:16" x14ac:dyDescent="0.25">
      <c r="B12" s="274"/>
      <c r="C12" s="277"/>
      <c r="D12" s="19" t="s">
        <v>48</v>
      </c>
      <c r="E12" s="20">
        <v>8151</v>
      </c>
      <c r="F12" s="20">
        <v>57186</v>
      </c>
      <c r="G12" s="20">
        <v>66430</v>
      </c>
      <c r="H12" s="20">
        <v>76278</v>
      </c>
      <c r="I12" s="20">
        <v>79107</v>
      </c>
      <c r="J12" s="67">
        <f t="shared" si="0"/>
        <v>3.7088020136867739E-2</v>
      </c>
      <c r="K12" s="20">
        <f t="shared" si="1"/>
        <v>2829</v>
      </c>
      <c r="L12" s="68">
        <f t="shared" si="2"/>
        <v>0.16875259986134072</v>
      </c>
      <c r="P12" s="66"/>
    </row>
    <row r="13" spans="2:16" x14ac:dyDescent="0.25">
      <c r="B13" s="274"/>
      <c r="C13" s="277"/>
      <c r="D13" s="19" t="s">
        <v>49</v>
      </c>
      <c r="E13" s="20">
        <v>2288</v>
      </c>
      <c r="F13" s="20">
        <v>4740</v>
      </c>
      <c r="G13" s="20">
        <v>5659</v>
      </c>
      <c r="H13" s="20">
        <v>5168</v>
      </c>
      <c r="I13" s="20">
        <v>5342</v>
      </c>
      <c r="J13" s="67">
        <f t="shared" si="0"/>
        <v>3.3668730650154854E-2</v>
      </c>
      <c r="K13" s="20">
        <f t="shared" si="1"/>
        <v>174</v>
      </c>
      <c r="L13" s="68">
        <f t="shared" si="2"/>
        <v>1.1395658898192097E-2</v>
      </c>
      <c r="P13" s="66"/>
    </row>
    <row r="14" spans="2:16" x14ac:dyDescent="0.25">
      <c r="B14" s="274"/>
      <c r="C14" s="277"/>
      <c r="D14" s="19" t="s">
        <v>50</v>
      </c>
      <c r="E14" s="20">
        <v>3083</v>
      </c>
      <c r="F14" s="20">
        <v>19941</v>
      </c>
      <c r="G14" s="20">
        <v>21527</v>
      </c>
      <c r="H14" s="20">
        <v>21188</v>
      </c>
      <c r="I14" s="20">
        <v>20505</v>
      </c>
      <c r="J14" s="67">
        <f t="shared" si="0"/>
        <v>-3.2235227487256934E-2</v>
      </c>
      <c r="K14" s="20">
        <f t="shared" si="1"/>
        <v>-683</v>
      </c>
      <c r="L14" s="68">
        <f t="shared" si="2"/>
        <v>4.3741667111087408E-2</v>
      </c>
      <c r="P14" s="66"/>
    </row>
    <row r="15" spans="2:16" x14ac:dyDescent="0.25">
      <c r="B15" s="274"/>
      <c r="C15" s="277"/>
      <c r="D15" s="19" t="s">
        <v>51</v>
      </c>
      <c r="E15" s="20">
        <v>10312</v>
      </c>
      <c r="F15" s="20">
        <v>20054</v>
      </c>
      <c r="G15" s="20">
        <v>25174</v>
      </c>
      <c r="H15" s="20">
        <v>22971</v>
      </c>
      <c r="I15" s="20">
        <v>26883</v>
      </c>
      <c r="J15" s="67">
        <f t="shared" si="0"/>
        <v>0.17030168473292417</v>
      </c>
      <c r="K15" s="20">
        <f t="shared" si="1"/>
        <v>3912</v>
      </c>
      <c r="L15" s="68">
        <f t="shared" si="2"/>
        <v>5.7347341475121327E-2</v>
      </c>
      <c r="P15" s="66"/>
    </row>
    <row r="16" spans="2:16" x14ac:dyDescent="0.25">
      <c r="B16" s="274"/>
      <c r="C16" s="277"/>
      <c r="D16" s="19" t="s">
        <v>52</v>
      </c>
      <c r="E16" s="20">
        <v>5413</v>
      </c>
      <c r="F16" s="20">
        <v>22231</v>
      </c>
      <c r="G16" s="20">
        <v>21689</v>
      </c>
      <c r="H16" s="20">
        <v>27356</v>
      </c>
      <c r="I16" s="20">
        <v>24054</v>
      </c>
      <c r="J16" s="67">
        <f t="shared" si="0"/>
        <v>-0.12070478140078955</v>
      </c>
      <c r="K16" s="20">
        <f t="shared" si="1"/>
        <v>-3302</v>
      </c>
      <c r="L16" s="68">
        <f t="shared" si="2"/>
        <v>5.1312463335288785E-2</v>
      </c>
      <c r="P16" s="66"/>
    </row>
    <row r="17" spans="2:16" x14ac:dyDescent="0.25">
      <c r="B17" s="274"/>
      <c r="C17" s="278"/>
      <c r="D17" s="23" t="s">
        <v>53</v>
      </c>
      <c r="E17" s="69">
        <v>3239</v>
      </c>
      <c r="F17" s="69">
        <v>10133</v>
      </c>
      <c r="G17" s="69">
        <v>10492</v>
      </c>
      <c r="H17" s="69">
        <v>11534</v>
      </c>
      <c r="I17" s="69">
        <v>11055</v>
      </c>
      <c r="J17" s="25">
        <f t="shared" si="0"/>
        <v>-4.152939136466105E-2</v>
      </c>
      <c r="K17" s="69">
        <f t="shared" si="1"/>
        <v>-479</v>
      </c>
      <c r="L17" s="46">
        <f t="shared" si="2"/>
        <v>2.3582742253746469E-2</v>
      </c>
      <c r="P17" s="66"/>
    </row>
    <row r="18" spans="2:16" x14ac:dyDescent="0.25">
      <c r="B18" s="274"/>
      <c r="C18" s="279" t="s">
        <v>18</v>
      </c>
      <c r="D18" s="63" t="s">
        <v>43</v>
      </c>
      <c r="E18" s="64">
        <v>81593</v>
      </c>
      <c r="F18" s="64">
        <v>468438</v>
      </c>
      <c r="G18" s="64">
        <v>523722</v>
      </c>
      <c r="H18" s="64">
        <v>575836</v>
      </c>
      <c r="I18" s="64">
        <v>551988</v>
      </c>
      <c r="J18" s="65">
        <f t="shared" si="0"/>
        <v>-4.1414569426017178E-2</v>
      </c>
      <c r="K18" s="64">
        <f t="shared" si="1"/>
        <v>-23848</v>
      </c>
      <c r="L18" s="65">
        <f t="shared" ref="L18:L19" si="3">I18/$I$18</f>
        <v>1</v>
      </c>
    </row>
    <row r="19" spans="2:16" x14ac:dyDescent="0.25">
      <c r="B19" s="274"/>
      <c r="C19" s="280"/>
      <c r="D19" s="26" t="s">
        <v>44</v>
      </c>
      <c r="E19" s="27">
        <v>27840</v>
      </c>
      <c r="F19" s="27">
        <v>172085</v>
      </c>
      <c r="G19" s="27">
        <v>186487</v>
      </c>
      <c r="H19" s="27">
        <v>208505</v>
      </c>
      <c r="I19" s="27">
        <v>190182</v>
      </c>
      <c r="J19" s="28">
        <f t="shared" si="0"/>
        <v>-8.7877988537445106E-2</v>
      </c>
      <c r="K19" s="27">
        <f t="shared" si="1"/>
        <v>-18323</v>
      </c>
      <c r="L19" s="18">
        <f t="shared" si="3"/>
        <v>0.34454009869779778</v>
      </c>
    </row>
    <row r="20" spans="2:16" x14ac:dyDescent="0.25">
      <c r="B20" s="274"/>
      <c r="C20" s="280"/>
      <c r="D20" s="4" t="s">
        <v>45</v>
      </c>
      <c r="E20" s="29">
        <v>14722</v>
      </c>
      <c r="F20" s="29">
        <v>125732</v>
      </c>
      <c r="G20" s="29">
        <v>138539</v>
      </c>
      <c r="H20" s="29">
        <v>146862</v>
      </c>
      <c r="I20" s="29">
        <v>146753</v>
      </c>
      <c r="J20" s="70">
        <f t="shared" si="0"/>
        <v>-7.421933515817658E-4</v>
      </c>
      <c r="K20" s="29">
        <f t="shared" si="1"/>
        <v>-109</v>
      </c>
      <c r="L20" s="68">
        <f>I20/$I$18</f>
        <v>0.26586266368109451</v>
      </c>
    </row>
    <row r="21" spans="2:16" x14ac:dyDescent="0.25">
      <c r="B21" s="274"/>
      <c r="C21" s="280"/>
      <c r="D21" s="4" t="s">
        <v>46</v>
      </c>
      <c r="E21" s="29">
        <v>904</v>
      </c>
      <c r="F21" s="29">
        <v>4012</v>
      </c>
      <c r="G21" s="29">
        <v>5370</v>
      </c>
      <c r="H21" s="29">
        <v>6327</v>
      </c>
      <c r="I21" s="29">
        <v>4451</v>
      </c>
      <c r="J21" s="70">
        <f t="shared" si="0"/>
        <v>-0.29650703334913864</v>
      </c>
      <c r="K21" s="29">
        <f t="shared" si="1"/>
        <v>-1876</v>
      </c>
      <c r="L21" s="68">
        <f t="shared" ref="L21:L28" si="4">I21/$I$18</f>
        <v>8.0635810923425869E-3</v>
      </c>
    </row>
    <row r="22" spans="2:16" x14ac:dyDescent="0.25">
      <c r="B22" s="274"/>
      <c r="C22" s="280"/>
      <c r="D22" s="4" t="s">
        <v>47</v>
      </c>
      <c r="E22" s="29">
        <v>3465</v>
      </c>
      <c r="F22" s="29">
        <v>13041</v>
      </c>
      <c r="G22" s="29">
        <v>19533</v>
      </c>
      <c r="H22" s="29">
        <v>24458</v>
      </c>
      <c r="I22" s="29">
        <v>18332</v>
      </c>
      <c r="J22" s="70">
        <f t="shared" si="0"/>
        <v>-0.25047019380161906</v>
      </c>
      <c r="K22" s="29">
        <f t="shared" si="1"/>
        <v>-6126</v>
      </c>
      <c r="L22" s="68">
        <f t="shared" si="4"/>
        <v>3.3210866902903688E-2</v>
      </c>
    </row>
    <row r="23" spans="2:16" x14ac:dyDescent="0.25">
      <c r="B23" s="274"/>
      <c r="C23" s="280"/>
      <c r="D23" s="4" t="s">
        <v>48</v>
      </c>
      <c r="E23" s="29">
        <v>8944</v>
      </c>
      <c r="F23" s="29">
        <v>66648</v>
      </c>
      <c r="G23" s="29">
        <v>78410</v>
      </c>
      <c r="H23" s="29">
        <v>90447</v>
      </c>
      <c r="I23" s="29">
        <v>93168</v>
      </c>
      <c r="J23" s="70">
        <f t="shared" si="0"/>
        <v>3.0083916547812617E-2</v>
      </c>
      <c r="K23" s="29">
        <f t="shared" si="1"/>
        <v>2721</v>
      </c>
      <c r="L23" s="68">
        <f t="shared" si="4"/>
        <v>0.1687862779625644</v>
      </c>
    </row>
    <row r="24" spans="2:16" x14ac:dyDescent="0.25">
      <c r="B24" s="274"/>
      <c r="C24" s="280"/>
      <c r="D24" s="4" t="s">
        <v>49</v>
      </c>
      <c r="E24" s="29">
        <v>2351</v>
      </c>
      <c r="F24" s="29">
        <v>4947</v>
      </c>
      <c r="G24" s="29">
        <v>5963</v>
      </c>
      <c r="H24" s="29">
        <v>5458</v>
      </c>
      <c r="I24" s="29">
        <v>5646</v>
      </c>
      <c r="J24" s="70">
        <f t="shared" si="0"/>
        <v>3.4444851593990577E-2</v>
      </c>
      <c r="K24" s="29">
        <f t="shared" si="1"/>
        <v>188</v>
      </c>
      <c r="L24" s="68">
        <f t="shared" si="4"/>
        <v>1.0228483227896259E-2</v>
      </c>
    </row>
    <row r="25" spans="2:16" x14ac:dyDescent="0.25">
      <c r="B25" s="274"/>
      <c r="C25" s="280"/>
      <c r="D25" s="4" t="s">
        <v>50</v>
      </c>
      <c r="E25" s="29">
        <v>3560</v>
      </c>
      <c r="F25" s="29">
        <v>23161</v>
      </c>
      <c r="G25" s="29">
        <v>24082</v>
      </c>
      <c r="H25" s="29">
        <v>24297</v>
      </c>
      <c r="I25" s="29">
        <v>23652</v>
      </c>
      <c r="J25" s="70">
        <f t="shared" si="0"/>
        <v>-2.6546487220644566E-2</v>
      </c>
      <c r="K25" s="29">
        <f t="shared" si="1"/>
        <v>-645</v>
      </c>
      <c r="L25" s="68">
        <f t="shared" si="4"/>
        <v>4.2848757581686561E-2</v>
      </c>
    </row>
    <row r="26" spans="2:16" x14ac:dyDescent="0.25">
      <c r="B26" s="274"/>
      <c r="C26" s="280"/>
      <c r="D26" s="4" t="s">
        <v>51</v>
      </c>
      <c r="E26" s="29">
        <v>10490</v>
      </c>
      <c r="F26" s="29">
        <v>20880</v>
      </c>
      <c r="G26" s="29">
        <v>26239</v>
      </c>
      <c r="H26" s="29">
        <v>24065</v>
      </c>
      <c r="I26" s="29">
        <v>28327</v>
      </c>
      <c r="J26" s="70">
        <f t="shared" si="0"/>
        <v>0.1771036775399959</v>
      </c>
      <c r="K26" s="29">
        <f t="shared" si="1"/>
        <v>4262</v>
      </c>
      <c r="L26" s="68">
        <f t="shared" si="4"/>
        <v>5.1318144597346321E-2</v>
      </c>
    </row>
    <row r="27" spans="2:16" x14ac:dyDescent="0.25">
      <c r="B27" s="274"/>
      <c r="C27" s="280"/>
      <c r="D27" s="4" t="s">
        <v>52</v>
      </c>
      <c r="E27" s="29">
        <v>5926</v>
      </c>
      <c r="F27" s="29">
        <v>26538</v>
      </c>
      <c r="G27" s="29">
        <v>26479</v>
      </c>
      <c r="H27" s="29">
        <v>32023</v>
      </c>
      <c r="I27" s="29">
        <v>28645</v>
      </c>
      <c r="J27" s="30">
        <f t="shared" si="0"/>
        <v>-0.10548668144770945</v>
      </c>
      <c r="K27" s="29">
        <f t="shared" si="1"/>
        <v>-3378</v>
      </c>
      <c r="L27" s="31">
        <f t="shared" si="4"/>
        <v>5.1894244077769804E-2</v>
      </c>
    </row>
    <row r="28" spans="2:16" x14ac:dyDescent="0.25">
      <c r="B28" s="274"/>
      <c r="C28" s="281"/>
      <c r="D28" s="32" t="s">
        <v>53</v>
      </c>
      <c r="E28" s="71">
        <v>3391</v>
      </c>
      <c r="F28" s="71">
        <v>11394</v>
      </c>
      <c r="G28" s="71">
        <v>12620</v>
      </c>
      <c r="H28" s="71">
        <v>13394</v>
      </c>
      <c r="I28" s="71">
        <v>12832</v>
      </c>
      <c r="J28" s="34">
        <f t="shared" si="0"/>
        <v>-4.1959086157981162E-2</v>
      </c>
      <c r="K28" s="71">
        <f t="shared" si="1"/>
        <v>-562</v>
      </c>
      <c r="L28" s="72">
        <f t="shared" si="4"/>
        <v>2.3246882178598084E-2</v>
      </c>
    </row>
    <row r="29" spans="2:16" x14ac:dyDescent="0.25">
      <c r="B29" s="274"/>
      <c r="C29" s="276" t="s">
        <v>21</v>
      </c>
      <c r="D29" s="63" t="s">
        <v>43</v>
      </c>
      <c r="E29" s="64">
        <v>342448</v>
      </c>
      <c r="F29" s="64">
        <v>2629455</v>
      </c>
      <c r="G29" s="64">
        <v>2882541</v>
      </c>
      <c r="H29" s="64">
        <v>3156397</v>
      </c>
      <c r="I29" s="64">
        <v>2951260</v>
      </c>
      <c r="J29" s="65">
        <f t="shared" si="0"/>
        <v>-6.4990874088398876E-2</v>
      </c>
      <c r="K29" s="64">
        <f t="shared" si="1"/>
        <v>-205137</v>
      </c>
      <c r="L29" s="65">
        <f t="shared" ref="L29:L30" si="5">I29/$I$29</f>
        <v>1</v>
      </c>
    </row>
    <row r="30" spans="2:16" x14ac:dyDescent="0.25">
      <c r="B30" s="274"/>
      <c r="C30" s="277"/>
      <c r="D30" s="15" t="s">
        <v>44</v>
      </c>
      <c r="E30" s="16">
        <v>122878</v>
      </c>
      <c r="F30" s="16">
        <v>1057048</v>
      </c>
      <c r="G30" s="16">
        <v>1098201</v>
      </c>
      <c r="H30" s="16">
        <v>1198797</v>
      </c>
      <c r="I30" s="16">
        <v>1094097</v>
      </c>
      <c r="J30" s="17">
        <f t="shared" si="0"/>
        <v>-8.7337555899789532E-2</v>
      </c>
      <c r="K30" s="16">
        <f t="shared" si="1"/>
        <v>-104700</v>
      </c>
      <c r="L30" s="18">
        <f t="shared" si="5"/>
        <v>0.37072199670649147</v>
      </c>
    </row>
    <row r="31" spans="2:16" x14ac:dyDescent="0.25">
      <c r="B31" s="274"/>
      <c r="C31" s="277"/>
      <c r="D31" s="19" t="s">
        <v>45</v>
      </c>
      <c r="E31" s="20">
        <v>73467</v>
      </c>
      <c r="F31" s="20">
        <v>747881</v>
      </c>
      <c r="G31" s="20">
        <v>818402</v>
      </c>
      <c r="H31" s="20">
        <v>866668</v>
      </c>
      <c r="I31" s="20">
        <v>828674</v>
      </c>
      <c r="J31" s="67">
        <f>I31/H31-1</f>
        <v>-4.3839163324364105E-2</v>
      </c>
      <c r="K31" s="20">
        <f t="shared" si="1"/>
        <v>-37994</v>
      </c>
      <c r="L31" s="68">
        <f>I31/$I$29</f>
        <v>0.2807865115238915</v>
      </c>
    </row>
    <row r="32" spans="2:16" x14ac:dyDescent="0.25">
      <c r="B32" s="274"/>
      <c r="C32" s="277"/>
      <c r="D32" s="19" t="s">
        <v>46</v>
      </c>
      <c r="E32" s="20">
        <v>3881</v>
      </c>
      <c r="F32" s="20">
        <v>17020</v>
      </c>
      <c r="G32" s="20">
        <v>18269</v>
      </c>
      <c r="H32" s="20">
        <v>20797</v>
      </c>
      <c r="I32" s="20">
        <v>17777</v>
      </c>
      <c r="J32" s="67">
        <f t="shared" ref="J32:J41" si="6">I32/H32-1</f>
        <v>-0.14521325191133339</v>
      </c>
      <c r="K32" s="20">
        <f t="shared" si="1"/>
        <v>-3020</v>
      </c>
      <c r="L32" s="68">
        <f t="shared" ref="L32:L39" si="7">I32/$I$29</f>
        <v>6.0235289334047148E-3</v>
      </c>
    </row>
    <row r="33" spans="2:12" x14ac:dyDescent="0.25">
      <c r="B33" s="274"/>
      <c r="C33" s="277"/>
      <c r="D33" s="19" t="s">
        <v>47</v>
      </c>
      <c r="E33" s="20">
        <v>19186</v>
      </c>
      <c r="F33" s="20">
        <v>68397</v>
      </c>
      <c r="G33" s="20">
        <v>107722</v>
      </c>
      <c r="H33" s="20">
        <v>129096</v>
      </c>
      <c r="I33" s="20">
        <v>94245</v>
      </c>
      <c r="J33" s="67">
        <f t="shared" si="6"/>
        <v>-0.26996188882691952</v>
      </c>
      <c r="K33" s="20">
        <f t="shared" si="1"/>
        <v>-34851</v>
      </c>
      <c r="L33" s="68">
        <f t="shared" si="7"/>
        <v>3.1933818098032703E-2</v>
      </c>
    </row>
    <row r="34" spans="2:12" x14ac:dyDescent="0.25">
      <c r="B34" s="274"/>
      <c r="C34" s="277"/>
      <c r="D34" s="19" t="s">
        <v>48</v>
      </c>
      <c r="E34" s="20">
        <v>35797</v>
      </c>
      <c r="F34" s="20">
        <v>366039</v>
      </c>
      <c r="G34" s="20">
        <v>435839</v>
      </c>
      <c r="H34" s="20">
        <v>499150</v>
      </c>
      <c r="I34" s="20">
        <v>499373</v>
      </c>
      <c r="J34" s="67">
        <f t="shared" si="6"/>
        <v>4.4675949113504032E-4</v>
      </c>
      <c r="K34" s="20">
        <f t="shared" si="1"/>
        <v>223</v>
      </c>
      <c r="L34" s="68">
        <f t="shared" si="7"/>
        <v>0.16920671170957488</v>
      </c>
    </row>
    <row r="35" spans="2:12" x14ac:dyDescent="0.25">
      <c r="B35" s="274"/>
      <c r="C35" s="277"/>
      <c r="D35" s="19" t="s">
        <v>49</v>
      </c>
      <c r="E35" s="20">
        <v>4959</v>
      </c>
      <c r="F35" s="20">
        <v>12710</v>
      </c>
      <c r="G35" s="20">
        <v>15603</v>
      </c>
      <c r="H35" s="20">
        <v>15292</v>
      </c>
      <c r="I35" s="20">
        <v>14094</v>
      </c>
      <c r="J35" s="67">
        <f t="shared" si="6"/>
        <v>-7.834161653151972E-2</v>
      </c>
      <c r="K35" s="20">
        <f t="shared" si="1"/>
        <v>-1198</v>
      </c>
      <c r="L35" s="68">
        <f t="shared" si="7"/>
        <v>4.7755873762393014E-3</v>
      </c>
    </row>
    <row r="36" spans="2:12" x14ac:dyDescent="0.25">
      <c r="B36" s="274"/>
      <c r="C36" s="277"/>
      <c r="D36" s="19" t="s">
        <v>50</v>
      </c>
      <c r="E36" s="20">
        <v>26161</v>
      </c>
      <c r="F36" s="20">
        <v>109311</v>
      </c>
      <c r="G36" s="20">
        <v>108534</v>
      </c>
      <c r="H36" s="20">
        <v>122553</v>
      </c>
      <c r="I36" s="20">
        <v>112742</v>
      </c>
      <c r="J36" s="67">
        <f t="shared" si="6"/>
        <v>-8.0055159808409382E-2</v>
      </c>
      <c r="K36" s="20">
        <f t="shared" si="1"/>
        <v>-9811</v>
      </c>
      <c r="L36" s="68">
        <f t="shared" si="7"/>
        <v>3.8201310626647604E-2</v>
      </c>
    </row>
    <row r="37" spans="2:12" x14ac:dyDescent="0.25">
      <c r="B37" s="274"/>
      <c r="C37" s="277"/>
      <c r="D37" s="19" t="s">
        <v>51</v>
      </c>
      <c r="E37" s="20">
        <v>22329</v>
      </c>
      <c r="F37" s="20">
        <v>47103</v>
      </c>
      <c r="G37" s="20">
        <v>58354</v>
      </c>
      <c r="H37" s="20">
        <v>58643</v>
      </c>
      <c r="I37" s="20">
        <v>56752</v>
      </c>
      <c r="J37" s="67">
        <f t="shared" si="6"/>
        <v>-3.2245962860017352E-2</v>
      </c>
      <c r="K37" s="20">
        <f t="shared" si="1"/>
        <v>-1891</v>
      </c>
      <c r="L37" s="68">
        <f t="shared" si="7"/>
        <v>1.9229752715789188E-2</v>
      </c>
    </row>
    <row r="38" spans="2:12" x14ac:dyDescent="0.25">
      <c r="B38" s="274"/>
      <c r="C38" s="277"/>
      <c r="D38" s="19" t="s">
        <v>52</v>
      </c>
      <c r="E38" s="20">
        <v>22143</v>
      </c>
      <c r="F38" s="20">
        <v>148905</v>
      </c>
      <c r="G38" s="20">
        <v>146134</v>
      </c>
      <c r="H38" s="20">
        <v>176870</v>
      </c>
      <c r="I38" s="20">
        <v>166403</v>
      </c>
      <c r="J38" s="21">
        <f t="shared" si="6"/>
        <v>-5.9179058065245704E-2</v>
      </c>
      <c r="K38" s="20">
        <f t="shared" si="1"/>
        <v>-10467</v>
      </c>
      <c r="L38" s="22">
        <f t="shared" si="7"/>
        <v>5.6383714074666413E-2</v>
      </c>
    </row>
    <row r="39" spans="2:12" x14ac:dyDescent="0.25">
      <c r="B39" s="274"/>
      <c r="C39" s="278"/>
      <c r="D39" s="23" t="s">
        <v>53</v>
      </c>
      <c r="E39" s="69">
        <v>11647</v>
      </c>
      <c r="F39" s="69">
        <v>55041</v>
      </c>
      <c r="G39" s="69">
        <v>75483</v>
      </c>
      <c r="H39" s="69">
        <v>68531</v>
      </c>
      <c r="I39" s="69">
        <v>67103</v>
      </c>
      <c r="J39" s="25">
        <f t="shared" si="6"/>
        <v>-2.0837285316134269E-2</v>
      </c>
      <c r="K39" s="69">
        <f t="shared" si="1"/>
        <v>-1428</v>
      </c>
      <c r="L39" s="46">
        <f t="shared" si="7"/>
        <v>2.2737068235262226E-2</v>
      </c>
    </row>
    <row r="40" spans="2:12" x14ac:dyDescent="0.25">
      <c r="B40" s="274"/>
      <c r="C40" s="289" t="s">
        <v>22</v>
      </c>
      <c r="D40" s="63" t="s">
        <v>43</v>
      </c>
      <c r="E40" s="73">
        <v>4.6153887623488821</v>
      </c>
      <c r="F40" s="73">
        <v>6.6793889251575571</v>
      </c>
      <c r="G40" s="73">
        <v>6.545621138251998</v>
      </c>
      <c r="H40" s="73">
        <v>6.4456386117889704</v>
      </c>
      <c r="I40" s="73">
        <v>6.2956855634366171</v>
      </c>
      <c r="J40" s="65">
        <f t="shared" si="6"/>
        <v>-2.3264265557502939E-2</v>
      </c>
      <c r="K40" s="73">
        <f t="shared" si="1"/>
        <v>-0.14995304835235324</v>
      </c>
      <c r="L40" s="65"/>
    </row>
    <row r="41" spans="2:12" x14ac:dyDescent="0.25">
      <c r="B41" s="274"/>
      <c r="C41" s="290"/>
      <c r="D41" s="26" t="s">
        <v>44</v>
      </c>
      <c r="E41" s="35">
        <v>4.9198430493273539</v>
      </c>
      <c r="F41" s="35">
        <v>7.5340370483881314</v>
      </c>
      <c r="G41" s="35">
        <v>7.125946545716455</v>
      </c>
      <c r="H41" s="35">
        <v>6.8141729239968853</v>
      </c>
      <c r="I41" s="35">
        <v>6.8829313403540562</v>
      </c>
      <c r="J41" s="36">
        <f t="shared" si="6"/>
        <v>1.0090500655630663E-2</v>
      </c>
      <c r="K41" s="37">
        <f t="shared" si="1"/>
        <v>6.8758416357170837E-2</v>
      </c>
      <c r="L41" s="38"/>
    </row>
    <row r="42" spans="2:12" x14ac:dyDescent="0.25">
      <c r="B42" s="274"/>
      <c r="C42" s="290"/>
      <c r="D42" s="4" t="s">
        <v>45</v>
      </c>
      <c r="E42" s="39">
        <v>5.692027581932285</v>
      </c>
      <c r="F42" s="39">
        <v>7.1458150200649726</v>
      </c>
      <c r="G42" s="39">
        <v>7.1611875782049825</v>
      </c>
      <c r="H42" s="39">
        <v>7.0496921187274779</v>
      </c>
      <c r="I42" s="39">
        <v>6.7263591941427618</v>
      </c>
      <c r="J42" s="74">
        <f t="shared" si="0"/>
        <v>-4.5864829149883546E-2</v>
      </c>
      <c r="K42" s="41">
        <f t="shared" si="1"/>
        <v>-0.32333292458471607</v>
      </c>
      <c r="L42" s="75"/>
    </row>
    <row r="43" spans="2:12" x14ac:dyDescent="0.25">
      <c r="B43" s="274"/>
      <c r="C43" s="290"/>
      <c r="D43" s="4" t="s">
        <v>46</v>
      </c>
      <c r="E43" s="39">
        <v>4.6312649164677806</v>
      </c>
      <c r="F43" s="39">
        <v>4.7581772435001399</v>
      </c>
      <c r="G43" s="39">
        <v>3.7490252411245639</v>
      </c>
      <c r="H43" s="39">
        <v>3.5477652678266804</v>
      </c>
      <c r="I43" s="39">
        <v>4.4221393034825871</v>
      </c>
      <c r="J43" s="74">
        <f t="shared" si="0"/>
        <v>0.24645769086959302</v>
      </c>
      <c r="K43" s="41">
        <f t="shared" si="1"/>
        <v>0.87437403565590666</v>
      </c>
      <c r="L43" s="75"/>
    </row>
    <row r="44" spans="2:12" x14ac:dyDescent="0.25">
      <c r="B44" s="274"/>
      <c r="C44" s="290"/>
      <c r="D44" s="4" t="s">
        <v>47</v>
      </c>
      <c r="E44" s="39">
        <v>6.4167224080267555</v>
      </c>
      <c r="F44" s="39">
        <v>6.3085224128389594</v>
      </c>
      <c r="G44" s="39">
        <v>6.6754663196380992</v>
      </c>
      <c r="H44" s="39">
        <v>6.3053628992869006</v>
      </c>
      <c r="I44" s="39">
        <v>6.0208905641091164</v>
      </c>
      <c r="J44" s="74">
        <f t="shared" si="0"/>
        <v>-4.5115933804532715E-2</v>
      </c>
      <c r="K44" s="41">
        <f t="shared" si="1"/>
        <v>-0.28447233517778425</v>
      </c>
      <c r="L44" s="75"/>
    </row>
    <row r="45" spans="2:12" x14ac:dyDescent="0.25">
      <c r="B45" s="274"/>
      <c r="C45" s="290"/>
      <c r="D45" s="4" t="s">
        <v>48</v>
      </c>
      <c r="E45" s="39">
        <v>4.3917310759416024</v>
      </c>
      <c r="F45" s="39">
        <v>6.4008498583569402</v>
      </c>
      <c r="G45" s="39">
        <v>6.5608761101911783</v>
      </c>
      <c r="H45" s="39">
        <v>6.5438265292744955</v>
      </c>
      <c r="I45" s="39">
        <v>6.312627201132643</v>
      </c>
      <c r="J45" s="74">
        <f t="shared" si="0"/>
        <v>-3.5330907246327259E-2</v>
      </c>
      <c r="K45" s="41">
        <f t="shared" si="1"/>
        <v>-0.23119932814185251</v>
      </c>
      <c r="L45" s="75"/>
    </row>
    <row r="46" spans="2:12" x14ac:dyDescent="0.25">
      <c r="B46" s="274"/>
      <c r="C46" s="290"/>
      <c r="D46" s="4" t="s">
        <v>49</v>
      </c>
      <c r="E46" s="39">
        <v>2.167395104895105</v>
      </c>
      <c r="F46" s="39">
        <v>2.6814345991561179</v>
      </c>
      <c r="G46" s="39">
        <v>2.7572009188902631</v>
      </c>
      <c r="H46" s="39">
        <v>2.9589783281733748</v>
      </c>
      <c r="I46" s="39">
        <v>2.6383377012354923</v>
      </c>
      <c r="J46" s="74">
        <f t="shared" si="0"/>
        <v>-0.10836193826935503</v>
      </c>
      <c r="K46" s="41">
        <f t="shared" si="1"/>
        <v>-0.32064062693788253</v>
      </c>
      <c r="L46" s="75"/>
    </row>
    <row r="47" spans="2:12" x14ac:dyDescent="0.25">
      <c r="B47" s="274"/>
      <c r="C47" s="290"/>
      <c r="D47" s="4" t="s">
        <v>50</v>
      </c>
      <c r="E47" s="39">
        <v>8.4855660071359065</v>
      </c>
      <c r="F47" s="39">
        <v>5.4817210771776743</v>
      </c>
      <c r="G47" s="39">
        <v>5.0417615088028986</v>
      </c>
      <c r="H47" s="39">
        <v>5.7840758920143474</v>
      </c>
      <c r="I47" s="39">
        <v>5.4982687149475735</v>
      </c>
      <c r="J47" s="74">
        <f t="shared" si="0"/>
        <v>-4.9412764009781895E-2</v>
      </c>
      <c r="K47" s="41">
        <f t="shared" si="1"/>
        <v>-0.28580717706677383</v>
      </c>
      <c r="L47" s="75"/>
    </row>
    <row r="48" spans="2:12" x14ac:dyDescent="0.25">
      <c r="B48" s="274"/>
      <c r="C48" s="290"/>
      <c r="D48" s="4" t="s">
        <v>51</v>
      </c>
      <c r="E48" s="39">
        <v>2.1653413498836307</v>
      </c>
      <c r="F48" s="39">
        <v>2.3488082178119076</v>
      </c>
      <c r="G48" s="39">
        <v>2.3180265353142131</v>
      </c>
      <c r="H48" s="39">
        <v>2.5529145444255801</v>
      </c>
      <c r="I48" s="39">
        <v>2.1110739128817468</v>
      </c>
      <c r="J48" s="74">
        <f t="shared" si="0"/>
        <v>-0.17307302060251684</v>
      </c>
      <c r="K48" s="41">
        <f t="shared" si="1"/>
        <v>-0.44184063154383324</v>
      </c>
      <c r="L48" s="75"/>
    </row>
    <row r="49" spans="2:12" x14ac:dyDescent="0.25">
      <c r="B49" s="274"/>
      <c r="C49" s="290"/>
      <c r="D49" s="4" t="s">
        <v>52</v>
      </c>
      <c r="E49" s="39">
        <v>4.0907075558839834</v>
      </c>
      <c r="F49" s="39">
        <v>6.6980792586928164</v>
      </c>
      <c r="G49" s="39">
        <v>6.7377011388261332</v>
      </c>
      <c r="H49" s="39">
        <v>6.4654920309986839</v>
      </c>
      <c r="I49" s="39">
        <v>6.9178930739170204</v>
      </c>
      <c r="J49" s="40">
        <f t="shared" si="0"/>
        <v>6.997163413848595E-2</v>
      </c>
      <c r="K49" s="41">
        <f t="shared" si="1"/>
        <v>0.45240104291833649</v>
      </c>
      <c r="L49" s="42"/>
    </row>
    <row r="50" spans="2:12" x14ac:dyDescent="0.25">
      <c r="B50" s="274"/>
      <c r="C50" s="291"/>
      <c r="D50" s="32" t="s">
        <v>53</v>
      </c>
      <c r="E50" s="76">
        <v>3.5958629206545232</v>
      </c>
      <c r="F50" s="76">
        <v>5.4318563110628642</v>
      </c>
      <c r="G50" s="76">
        <v>7.1943385436523064</v>
      </c>
      <c r="H50" s="76">
        <v>5.9416507716316973</v>
      </c>
      <c r="I50" s="76">
        <v>6.0699231117141563</v>
      </c>
      <c r="J50" s="61">
        <f t="shared" si="0"/>
        <v>2.1588670390204179E-2</v>
      </c>
      <c r="K50" s="77">
        <f t="shared" si="1"/>
        <v>0.12827234008245902</v>
      </c>
      <c r="L50" s="55"/>
    </row>
    <row r="51" spans="2:12" x14ac:dyDescent="0.25">
      <c r="B51" s="274"/>
      <c r="C51" s="282" t="s">
        <v>34</v>
      </c>
      <c r="D51" s="63" t="s">
        <v>43</v>
      </c>
      <c r="E51" s="65">
        <v>0.22089999999999999</v>
      </c>
      <c r="F51" s="65">
        <v>0.6987000000000001</v>
      </c>
      <c r="G51" s="65">
        <v>18.409800000000004</v>
      </c>
      <c r="H51" s="65">
        <v>19.852999999999998</v>
      </c>
      <c r="I51" s="65">
        <v>18.777700000000003</v>
      </c>
      <c r="J51" s="65">
        <f t="shared" si="0"/>
        <v>-5.4163098776003338E-2</v>
      </c>
      <c r="K51" s="73">
        <f t="shared" ref="K51" si="8">(I51-H51)*100</f>
        <v>-107.5299999999995</v>
      </c>
      <c r="L51" s="65"/>
    </row>
    <row r="52" spans="2:12" x14ac:dyDescent="0.25">
      <c r="B52" s="274"/>
      <c r="C52" s="283"/>
      <c r="D52" s="15" t="s">
        <v>44</v>
      </c>
      <c r="E52" s="18">
        <v>0.23399999999999999</v>
      </c>
      <c r="F52" s="18">
        <v>0.78410000000000002</v>
      </c>
      <c r="G52" s="18">
        <v>0.77450000000000008</v>
      </c>
      <c r="H52" s="18">
        <v>0.82980000000000009</v>
      </c>
      <c r="I52" s="18">
        <v>0.78890000000000005</v>
      </c>
      <c r="J52" s="17">
        <f t="shared" si="0"/>
        <v>-4.9288985297662125E-2</v>
      </c>
      <c r="K52" s="44">
        <f>(I52-H52)*100</f>
        <v>-4.0900000000000052</v>
      </c>
      <c r="L52" s="18"/>
    </row>
    <row r="53" spans="2:12" x14ac:dyDescent="0.25">
      <c r="B53" s="274"/>
      <c r="C53" s="283"/>
      <c r="D53" s="19" t="s">
        <v>45</v>
      </c>
      <c r="E53" s="68">
        <v>0.1757</v>
      </c>
      <c r="F53" s="68">
        <v>0.65290000000000004</v>
      </c>
      <c r="G53" s="68">
        <v>0.70920000000000005</v>
      </c>
      <c r="H53" s="68">
        <v>0.74159999999999993</v>
      </c>
      <c r="I53" s="68">
        <v>0.72219999999999995</v>
      </c>
      <c r="J53" s="67">
        <f t="shared" si="0"/>
        <v>-2.6159654800431476E-2</v>
      </c>
      <c r="K53" s="45">
        <f t="shared" ref="K53:K61" si="9">(I53-H53)*100</f>
        <v>-1.9399999999999973</v>
      </c>
      <c r="L53" s="68"/>
    </row>
    <row r="54" spans="2:12" x14ac:dyDescent="0.25">
      <c r="B54" s="274"/>
      <c r="C54" s="283"/>
      <c r="D54" s="19" t="s">
        <v>46</v>
      </c>
      <c r="E54" s="68">
        <v>0.25969999999999999</v>
      </c>
      <c r="F54" s="68">
        <v>0.65049999999999997</v>
      </c>
      <c r="G54" s="68">
        <v>0.6462</v>
      </c>
      <c r="H54" s="68">
        <v>0.73560000000000003</v>
      </c>
      <c r="I54" s="68">
        <v>0.62880000000000003</v>
      </c>
      <c r="J54" s="67">
        <f t="shared" si="0"/>
        <v>-0.14518760195758562</v>
      </c>
      <c r="K54" s="45">
        <f t="shared" si="9"/>
        <v>-10.68</v>
      </c>
      <c r="L54" s="68"/>
    </row>
    <row r="55" spans="2:12" x14ac:dyDescent="0.25">
      <c r="B55" s="274"/>
      <c r="C55" s="283"/>
      <c r="D55" s="19" t="s">
        <v>47</v>
      </c>
      <c r="E55" s="68">
        <v>0.16949999999999998</v>
      </c>
      <c r="F55" s="68">
        <v>0.48359999999999997</v>
      </c>
      <c r="G55" s="68">
        <v>0.76170000000000004</v>
      </c>
      <c r="H55" s="68">
        <v>0.96689999999999998</v>
      </c>
      <c r="I55" s="68">
        <v>0.65859999999999996</v>
      </c>
      <c r="J55" s="67">
        <f t="shared" si="0"/>
        <v>-0.318854069707312</v>
      </c>
      <c r="K55" s="45">
        <f t="shared" si="9"/>
        <v>-30.830000000000002</v>
      </c>
      <c r="L55" s="68"/>
    </row>
    <row r="56" spans="2:12" x14ac:dyDescent="0.25">
      <c r="B56" s="274"/>
      <c r="C56" s="283"/>
      <c r="D56" s="19" t="s">
        <v>48</v>
      </c>
      <c r="E56" s="68">
        <v>0.21809999999999999</v>
      </c>
      <c r="F56" s="68">
        <v>0.64450000000000007</v>
      </c>
      <c r="G56" s="68">
        <v>0.73129999999999995</v>
      </c>
      <c r="H56" s="68">
        <v>0.81389999999999996</v>
      </c>
      <c r="I56" s="68">
        <v>0.7802</v>
      </c>
      <c r="J56" s="67">
        <f t="shared" si="0"/>
        <v>-4.1405578080845218E-2</v>
      </c>
      <c r="K56" s="45">
        <f t="shared" si="9"/>
        <v>-3.3699999999999952</v>
      </c>
      <c r="L56" s="68"/>
    </row>
    <row r="57" spans="2:12" x14ac:dyDescent="0.25">
      <c r="B57" s="274"/>
      <c r="C57" s="283"/>
      <c r="D57" s="19" t="s">
        <v>49</v>
      </c>
      <c r="E57" s="68">
        <v>0.34399999999999997</v>
      </c>
      <c r="F57" s="68">
        <v>0.65599999999999992</v>
      </c>
      <c r="G57" s="68">
        <v>0.75919999999999999</v>
      </c>
      <c r="H57" s="68">
        <v>0.73299999999999998</v>
      </c>
      <c r="I57" s="68">
        <v>0.67559999999999998</v>
      </c>
      <c r="J57" s="67">
        <f t="shared" si="0"/>
        <v>-7.8308321964529304E-2</v>
      </c>
      <c r="K57" s="45">
        <f t="shared" si="9"/>
        <v>-5.74</v>
      </c>
      <c r="L57" s="68"/>
    </row>
    <row r="58" spans="2:12" x14ac:dyDescent="0.25">
      <c r="B58" s="274"/>
      <c r="C58" s="283"/>
      <c r="D58" s="19" t="s">
        <v>50</v>
      </c>
      <c r="E58" s="68">
        <v>0.42359999999999998</v>
      </c>
      <c r="F58" s="68">
        <v>0.8458</v>
      </c>
      <c r="G58" s="68">
        <v>0.73080000000000001</v>
      </c>
      <c r="H58" s="68">
        <v>0.82409999999999994</v>
      </c>
      <c r="I58" s="68">
        <v>0.74790000000000001</v>
      </c>
      <c r="J58" s="67">
        <f t="shared" si="0"/>
        <v>-9.2464506734619478E-2</v>
      </c>
      <c r="K58" s="45">
        <f t="shared" si="9"/>
        <v>-7.6199999999999939</v>
      </c>
      <c r="L58" s="68"/>
    </row>
    <row r="59" spans="2:12" x14ac:dyDescent="0.25">
      <c r="B59" s="274"/>
      <c r="C59" s="283"/>
      <c r="D59" s="19" t="s">
        <v>51</v>
      </c>
      <c r="E59" s="68">
        <v>0.3256</v>
      </c>
      <c r="F59" s="68">
        <v>0.59799999999999998</v>
      </c>
      <c r="G59" s="68">
        <v>0.65930000000000011</v>
      </c>
      <c r="H59" s="68">
        <v>0.68220000000000003</v>
      </c>
      <c r="I59" s="68">
        <v>0.68340000000000001</v>
      </c>
      <c r="J59" s="67">
        <f t="shared" si="0"/>
        <v>1.7590149516271136E-3</v>
      </c>
      <c r="K59" s="45">
        <f t="shared" si="9"/>
        <v>0.11999999999999789</v>
      </c>
      <c r="L59" s="68"/>
    </row>
    <row r="60" spans="2:12" x14ac:dyDescent="0.25">
      <c r="B60" s="274"/>
      <c r="C60" s="283"/>
      <c r="D60" s="19" t="s">
        <v>52</v>
      </c>
      <c r="E60" s="22">
        <v>0.25269999999999998</v>
      </c>
      <c r="F60" s="22">
        <v>0.74909999999999999</v>
      </c>
      <c r="G60" s="22">
        <v>0.73480000000000001</v>
      </c>
      <c r="H60" s="22">
        <v>0.88939999999999997</v>
      </c>
      <c r="I60" s="22">
        <v>0.82620000000000005</v>
      </c>
      <c r="J60" s="21">
        <f t="shared" si="0"/>
        <v>-7.1059140993928405E-2</v>
      </c>
      <c r="K60" s="45">
        <f t="shared" si="9"/>
        <v>-6.3199999999999923</v>
      </c>
      <c r="L60" s="22"/>
    </row>
    <row r="61" spans="2:12" x14ac:dyDescent="0.25">
      <c r="B61" s="274"/>
      <c r="C61" s="284"/>
      <c r="D61" s="23" t="s">
        <v>53</v>
      </c>
      <c r="E61" s="46">
        <v>0.14119999999999999</v>
      </c>
      <c r="F61" s="46">
        <v>0.50829999999999997</v>
      </c>
      <c r="G61" s="46">
        <v>0.7903</v>
      </c>
      <c r="H61" s="46">
        <v>0.71079999999999999</v>
      </c>
      <c r="I61" s="46">
        <v>0.69530000000000003</v>
      </c>
      <c r="J61" s="25">
        <f t="shared" si="0"/>
        <v>-2.180641530669658E-2</v>
      </c>
      <c r="K61" s="78">
        <f t="shared" si="9"/>
        <v>-1.5499999999999958</v>
      </c>
      <c r="L61" s="46"/>
    </row>
    <row r="62" spans="2:12" x14ac:dyDescent="0.25">
      <c r="B62" s="274"/>
      <c r="C62" s="285" t="s">
        <v>54</v>
      </c>
      <c r="D62" s="63" t="s">
        <v>43</v>
      </c>
      <c r="E62" s="64">
        <v>50009</v>
      </c>
      <c r="F62" s="64">
        <v>121403</v>
      </c>
      <c r="G62" s="64">
        <v>376407</v>
      </c>
      <c r="H62" s="64">
        <v>381213</v>
      </c>
      <c r="I62" s="64">
        <v>377247</v>
      </c>
      <c r="J62" s="65">
        <f t="shared" si="0"/>
        <v>-1.0403632614837344E-2</v>
      </c>
      <c r="K62" s="64">
        <f t="shared" ref="K62:K63" si="10">I62-H62</f>
        <v>-3966</v>
      </c>
      <c r="L62" s="65">
        <f t="shared" ref="L62:L63" si="11">I62/$I$62</f>
        <v>1</v>
      </c>
    </row>
    <row r="63" spans="2:12" x14ac:dyDescent="0.25">
      <c r="B63" s="274"/>
      <c r="C63" s="286"/>
      <c r="D63" s="26" t="s">
        <v>44</v>
      </c>
      <c r="E63" s="27">
        <v>16937</v>
      </c>
      <c r="F63" s="27">
        <v>43486</v>
      </c>
      <c r="G63" s="27">
        <v>45741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0.11858278528391213</v>
      </c>
    </row>
    <row r="64" spans="2:12" x14ac:dyDescent="0.25">
      <c r="B64" s="274"/>
      <c r="C64" s="286"/>
      <c r="D64" s="4" t="s">
        <v>45</v>
      </c>
      <c r="E64" s="29">
        <v>13487</v>
      </c>
      <c r="F64" s="29">
        <v>36950</v>
      </c>
      <c r="G64" s="29">
        <v>37223</v>
      </c>
      <c r="H64" s="29">
        <v>37697</v>
      </c>
      <c r="I64" s="29">
        <v>37015</v>
      </c>
      <c r="J64" s="74">
        <f>I64/H64-1</f>
        <v>-1.8091625328275462E-2</v>
      </c>
      <c r="K64" s="29">
        <f>I64-H64</f>
        <v>-682</v>
      </c>
      <c r="L64" s="75">
        <f>I64/$I$62</f>
        <v>9.8118739181491166E-2</v>
      </c>
    </row>
    <row r="65" spans="2:12" x14ac:dyDescent="0.25">
      <c r="B65" s="274"/>
      <c r="C65" s="286"/>
      <c r="D65" s="4" t="s">
        <v>46</v>
      </c>
      <c r="E65" s="29">
        <v>482</v>
      </c>
      <c r="F65" s="29">
        <v>844</v>
      </c>
      <c r="G65" s="29">
        <v>912</v>
      </c>
      <c r="H65" s="29">
        <v>912</v>
      </c>
      <c r="I65" s="29">
        <v>912</v>
      </c>
      <c r="J65" s="74">
        <f t="shared" ref="J65:J72" si="12">I65/H65-1</f>
        <v>0</v>
      </c>
      <c r="K65" s="29">
        <f t="shared" ref="K65:K72" si="13">I65-H65</f>
        <v>0</v>
      </c>
      <c r="L65" s="75">
        <f t="shared" ref="L65:L72" si="14">I65/$I$62</f>
        <v>2.4175142545865176E-3</v>
      </c>
    </row>
    <row r="66" spans="2:12" x14ac:dyDescent="0.25">
      <c r="B66" s="274"/>
      <c r="C66" s="286"/>
      <c r="D66" s="4" t="s">
        <v>47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4">
        <f t="shared" si="12"/>
        <v>7.1743673090318039E-2</v>
      </c>
      <c r="K66" s="29">
        <f t="shared" si="13"/>
        <v>309</v>
      </c>
      <c r="L66" s="75">
        <f t="shared" si="14"/>
        <v>1.2236015130670356E-2</v>
      </c>
    </row>
    <row r="67" spans="2:12" x14ac:dyDescent="0.25">
      <c r="B67" s="274"/>
      <c r="C67" s="286"/>
      <c r="D67" s="4" t="s">
        <v>48</v>
      </c>
      <c r="E67" s="29">
        <v>5294</v>
      </c>
      <c r="F67" s="29">
        <v>18321</v>
      </c>
      <c r="G67" s="29">
        <v>19226</v>
      </c>
      <c r="H67" s="29">
        <v>19784</v>
      </c>
      <c r="I67" s="29">
        <v>20646</v>
      </c>
      <c r="J67" s="74">
        <f t="shared" si="12"/>
        <v>4.3570562070359919E-2</v>
      </c>
      <c r="K67" s="29">
        <f t="shared" si="13"/>
        <v>862</v>
      </c>
      <c r="L67" s="75">
        <f t="shared" si="14"/>
        <v>5.4728069408106622E-2</v>
      </c>
    </row>
    <row r="68" spans="2:12" x14ac:dyDescent="0.25">
      <c r="B68" s="274"/>
      <c r="C68" s="286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1.7839770760271123E-3</v>
      </c>
    </row>
    <row r="69" spans="2:12" x14ac:dyDescent="0.25">
      <c r="B69" s="274"/>
      <c r="C69" s="286"/>
      <c r="D69" s="4" t="s">
        <v>50</v>
      </c>
      <c r="E69" s="29">
        <v>1992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1.2890758574620872E-2</v>
      </c>
    </row>
    <row r="70" spans="2:12" x14ac:dyDescent="0.25">
      <c r="B70" s="274"/>
      <c r="C70" s="286"/>
      <c r="D70" s="4" t="s">
        <v>51</v>
      </c>
      <c r="E70" s="29">
        <v>2212</v>
      </c>
      <c r="F70" s="29">
        <v>2541</v>
      </c>
      <c r="G70" s="29">
        <v>2855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7.1014481228478957E-3</v>
      </c>
    </row>
    <row r="71" spans="2:12" x14ac:dyDescent="0.25">
      <c r="B71" s="274"/>
      <c r="C71" s="286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1.7222138280755049E-2</v>
      </c>
    </row>
    <row r="72" spans="2:12" x14ac:dyDescent="0.25">
      <c r="B72" s="275"/>
      <c r="C72" s="287"/>
      <c r="D72" s="32" t="s">
        <v>53</v>
      </c>
      <c r="E72" s="71">
        <v>2661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8.2518880203156023E-3</v>
      </c>
    </row>
    <row r="73" spans="2:12" ht="7.5" customHeight="1" x14ac:dyDescent="0.25"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47"/>
    </row>
    <row r="74" spans="2:12" x14ac:dyDescent="0.25">
      <c r="B74" s="271" t="s">
        <v>55</v>
      </c>
      <c r="C74" s="271"/>
      <c r="D74" s="271"/>
      <c r="E74" s="271"/>
      <c r="F74" s="271"/>
      <c r="G74" s="271"/>
      <c r="H74" s="271"/>
      <c r="I74" s="271"/>
      <c r="J74" s="271"/>
      <c r="K74" s="271"/>
    </row>
    <row r="76" spans="2:12" x14ac:dyDescent="0.25">
      <c r="B76" s="56"/>
    </row>
    <row r="77" spans="2:12" ht="21.75" customHeight="1" thickBot="1" x14ac:dyDescent="0.3">
      <c r="B77" s="272" t="s">
        <v>56</v>
      </c>
      <c r="C77" s="272"/>
      <c r="D77" s="272"/>
      <c r="E77" s="272"/>
      <c r="F77" s="272"/>
      <c r="G77" s="272"/>
      <c r="H77" s="272"/>
      <c r="I77" s="272"/>
      <c r="J77" s="272"/>
      <c r="K77" s="27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marzo 2025</v>
      </c>
    </row>
    <row r="80" spans="2:12" ht="15" customHeight="1" x14ac:dyDescent="0.25">
      <c r="B80" s="273" t="s">
        <v>42</v>
      </c>
      <c r="C80" s="276" t="s">
        <v>8</v>
      </c>
      <c r="D80" s="63" t="s">
        <v>43</v>
      </c>
      <c r="E80" s="64">
        <v>177350</v>
      </c>
      <c r="F80" s="64">
        <v>1016463</v>
      </c>
      <c r="G80" s="64">
        <v>1255136</v>
      </c>
      <c r="H80" s="64">
        <v>1350767</v>
      </c>
      <c r="I80" s="64">
        <v>1324994</v>
      </c>
      <c r="J80" s="65">
        <f t="shared" ref="J80:J81" si="15">I80/H80-1</f>
        <v>-1.9080270690652101E-2</v>
      </c>
      <c r="K80" s="64">
        <f t="shared" ref="K80:K81" si="16">I80-H80</f>
        <v>-25773</v>
      </c>
      <c r="L80" s="65">
        <f t="shared" ref="L80:L81" si="17">I80/$I$80</f>
        <v>1</v>
      </c>
    </row>
    <row r="81" spans="2:13" ht="15" customHeight="1" x14ac:dyDescent="0.25">
      <c r="B81" s="274"/>
      <c r="C81" s="277"/>
      <c r="D81" s="15" t="s">
        <v>44</v>
      </c>
      <c r="E81" s="16">
        <v>59505</v>
      </c>
      <c r="F81" s="16">
        <v>371149</v>
      </c>
      <c r="G81" s="16">
        <v>440745</v>
      </c>
      <c r="H81" s="16">
        <v>481439</v>
      </c>
      <c r="I81" s="16">
        <v>452899</v>
      </c>
      <c r="J81" s="18">
        <f t="shared" si="15"/>
        <v>-5.9280614989645652E-2</v>
      </c>
      <c r="K81" s="16">
        <f t="shared" si="16"/>
        <v>-28540</v>
      </c>
      <c r="L81" s="18">
        <f t="shared" si="17"/>
        <v>0.34181211386617599</v>
      </c>
      <c r="M81" s="79"/>
    </row>
    <row r="82" spans="2:13" x14ac:dyDescent="0.25">
      <c r="B82" s="274"/>
      <c r="C82" s="277"/>
      <c r="D82" s="19" t="s">
        <v>45</v>
      </c>
      <c r="E82" s="20">
        <v>31048</v>
      </c>
      <c r="F82" s="20">
        <v>265756</v>
      </c>
      <c r="G82" s="20">
        <v>318583</v>
      </c>
      <c r="H82" s="20">
        <v>337344</v>
      </c>
      <c r="I82" s="20">
        <v>346975</v>
      </c>
      <c r="J82" s="68">
        <f>I82/H82-1</f>
        <v>2.8549492506165786E-2</v>
      </c>
      <c r="K82" s="20">
        <f>I82-H82</f>
        <v>9631</v>
      </c>
      <c r="L82" s="68">
        <f>I82/$I$80</f>
        <v>0.26186911035068838</v>
      </c>
      <c r="M82" s="79"/>
    </row>
    <row r="83" spans="2:13" x14ac:dyDescent="0.25">
      <c r="B83" s="274"/>
      <c r="C83" s="277"/>
      <c r="D83" s="19" t="s">
        <v>46</v>
      </c>
      <c r="E83" s="20">
        <v>1769</v>
      </c>
      <c r="F83" s="20">
        <v>8929</v>
      </c>
      <c r="G83" s="20">
        <v>16303</v>
      </c>
      <c r="H83" s="20">
        <v>15109</v>
      </c>
      <c r="I83" s="20">
        <v>12609</v>
      </c>
      <c r="J83" s="68">
        <f t="shared" ref="J83:J136" si="18">I83/H83-1</f>
        <v>-0.16546429280561259</v>
      </c>
      <c r="K83" s="20">
        <f t="shared" ref="K83:K112" si="19">I83-H83</f>
        <v>-2500</v>
      </c>
      <c r="L83" s="68">
        <f t="shared" ref="L83:L90" si="20">I83/$I$80</f>
        <v>9.5162695076355056E-3</v>
      </c>
      <c r="M83" s="79"/>
    </row>
    <row r="84" spans="2:13" x14ac:dyDescent="0.25">
      <c r="B84" s="274"/>
      <c r="C84" s="277"/>
      <c r="D84" s="19" t="s">
        <v>47</v>
      </c>
      <c r="E84" s="20">
        <v>5741</v>
      </c>
      <c r="F84" s="20">
        <v>31135</v>
      </c>
      <c r="G84" s="20">
        <v>52473</v>
      </c>
      <c r="H84" s="20">
        <v>60722</v>
      </c>
      <c r="I84" s="20">
        <v>46214</v>
      </c>
      <c r="J84" s="68">
        <f t="shared" si="18"/>
        <v>-0.23892493659629133</v>
      </c>
      <c r="K84" s="20">
        <f t="shared" si="19"/>
        <v>-14508</v>
      </c>
      <c r="L84" s="68">
        <f t="shared" si="20"/>
        <v>3.4878648507087578E-2</v>
      </c>
      <c r="M84" s="79"/>
    </row>
    <row r="85" spans="2:13" x14ac:dyDescent="0.25">
      <c r="B85" s="274"/>
      <c r="C85" s="277"/>
      <c r="D85" s="19" t="s">
        <v>48</v>
      </c>
      <c r="E85" s="20">
        <v>18937</v>
      </c>
      <c r="F85" s="20">
        <v>143750</v>
      </c>
      <c r="G85" s="20">
        <v>184347</v>
      </c>
      <c r="H85" s="20">
        <v>207628</v>
      </c>
      <c r="I85" s="20">
        <v>213202</v>
      </c>
      <c r="J85" s="68">
        <f t="shared" si="18"/>
        <v>2.6846090122719435E-2</v>
      </c>
      <c r="K85" s="20">
        <f t="shared" si="19"/>
        <v>5574</v>
      </c>
      <c r="L85" s="68">
        <f t="shared" si="20"/>
        <v>0.1609078984508609</v>
      </c>
      <c r="M85" s="79"/>
    </row>
    <row r="86" spans="2:13" x14ac:dyDescent="0.25">
      <c r="B86" s="274"/>
      <c r="C86" s="277"/>
      <c r="D86" s="19" t="s">
        <v>49</v>
      </c>
      <c r="E86" s="20">
        <v>4819</v>
      </c>
      <c r="F86" s="20">
        <v>12444</v>
      </c>
      <c r="G86" s="20">
        <v>16319</v>
      </c>
      <c r="H86" s="20">
        <v>15188</v>
      </c>
      <c r="I86" s="20">
        <v>14847</v>
      </c>
      <c r="J86" s="68">
        <f t="shared" si="18"/>
        <v>-2.2451935738741158E-2</v>
      </c>
      <c r="K86" s="20">
        <f t="shared" si="19"/>
        <v>-341</v>
      </c>
      <c r="L86" s="68">
        <f t="shared" si="20"/>
        <v>1.1205333760001933E-2</v>
      </c>
      <c r="M86" s="79"/>
    </row>
    <row r="87" spans="2:13" x14ac:dyDescent="0.25">
      <c r="B87" s="274"/>
      <c r="C87" s="277"/>
      <c r="D87" s="19" t="s">
        <v>50</v>
      </c>
      <c r="E87" s="20">
        <v>7484</v>
      </c>
      <c r="F87" s="20">
        <v>46196</v>
      </c>
      <c r="G87" s="20">
        <v>57673</v>
      </c>
      <c r="H87" s="20">
        <v>56380</v>
      </c>
      <c r="I87" s="20">
        <v>60362</v>
      </c>
      <c r="J87" s="68">
        <f t="shared" si="18"/>
        <v>7.0627882227740413E-2</v>
      </c>
      <c r="K87" s="20">
        <f t="shared" si="19"/>
        <v>3982</v>
      </c>
      <c r="L87" s="68">
        <f t="shared" si="20"/>
        <v>4.5556432708374527E-2</v>
      </c>
      <c r="M87" s="79"/>
    </row>
    <row r="88" spans="2:13" x14ac:dyDescent="0.25">
      <c r="B88" s="274"/>
      <c r="C88" s="277"/>
      <c r="D88" s="19" t="s">
        <v>51</v>
      </c>
      <c r="E88" s="20">
        <v>23120</v>
      </c>
      <c r="F88" s="20">
        <v>51259</v>
      </c>
      <c r="G88" s="20">
        <v>71558</v>
      </c>
      <c r="H88" s="20">
        <v>69463</v>
      </c>
      <c r="I88" s="20">
        <v>76411</v>
      </c>
      <c r="J88" s="68">
        <f t="shared" si="18"/>
        <v>0.10002447346069121</v>
      </c>
      <c r="K88" s="20">
        <f t="shared" si="19"/>
        <v>6948</v>
      </c>
      <c r="L88" s="68">
        <f t="shared" si="20"/>
        <v>5.7668940387654584E-2</v>
      </c>
      <c r="M88" s="79"/>
    </row>
    <row r="89" spans="2:13" ht="18" customHeight="1" x14ac:dyDescent="0.25">
      <c r="B89" s="274"/>
      <c r="C89" s="277"/>
      <c r="D89" s="19" t="s">
        <v>52</v>
      </c>
      <c r="E89" s="20">
        <v>16771</v>
      </c>
      <c r="F89" s="20">
        <v>59495</v>
      </c>
      <c r="G89" s="20">
        <v>67265</v>
      </c>
      <c r="H89" s="20">
        <v>73927</v>
      </c>
      <c r="I89" s="20">
        <v>69867</v>
      </c>
      <c r="J89" s="22">
        <f t="shared" si="18"/>
        <v>-5.4919041757409359E-2</v>
      </c>
      <c r="K89" s="20">
        <f t="shared" si="19"/>
        <v>-4060</v>
      </c>
      <c r="L89" s="22">
        <f t="shared" si="20"/>
        <v>5.2730050098340066E-2</v>
      </c>
      <c r="M89" s="79"/>
    </row>
    <row r="90" spans="2:13" x14ac:dyDescent="0.25">
      <c r="B90" s="274"/>
      <c r="C90" s="278"/>
      <c r="D90" s="23" t="s">
        <v>53</v>
      </c>
      <c r="E90" s="69">
        <v>8156</v>
      </c>
      <c r="F90" s="69">
        <v>26350</v>
      </c>
      <c r="G90" s="69">
        <v>29870</v>
      </c>
      <c r="H90" s="69">
        <v>33567</v>
      </c>
      <c r="I90" s="69">
        <v>31608</v>
      </c>
      <c r="J90" s="46">
        <f t="shared" si="18"/>
        <v>-5.8360890159978585E-2</v>
      </c>
      <c r="K90" s="69">
        <f t="shared" si="19"/>
        <v>-1959</v>
      </c>
      <c r="L90" s="46">
        <f t="shared" si="20"/>
        <v>2.3855202363180512E-2</v>
      </c>
      <c r="M90" s="79"/>
    </row>
    <row r="91" spans="2:13" x14ac:dyDescent="0.25">
      <c r="B91" s="274"/>
      <c r="C91" s="279" t="s">
        <v>18</v>
      </c>
      <c r="D91" s="63" t="s">
        <v>43</v>
      </c>
      <c r="E91" s="64">
        <v>202722</v>
      </c>
      <c r="F91" s="64">
        <v>1218488</v>
      </c>
      <c r="G91" s="64">
        <v>1511252</v>
      </c>
      <c r="H91" s="64">
        <v>1617046</v>
      </c>
      <c r="I91" s="64">
        <v>1586834</v>
      </c>
      <c r="J91" s="65">
        <f t="shared" si="18"/>
        <v>-1.8683451181970123E-2</v>
      </c>
      <c r="K91" s="64">
        <f t="shared" si="19"/>
        <v>-30212</v>
      </c>
      <c r="L91" s="65">
        <f t="shared" ref="L91:L92" si="21">I91/$I$91</f>
        <v>1</v>
      </c>
    </row>
    <row r="92" spans="2:13" x14ac:dyDescent="0.25">
      <c r="B92" s="274"/>
      <c r="C92" s="280"/>
      <c r="D92" s="26" t="s">
        <v>44</v>
      </c>
      <c r="E92" s="27">
        <v>69940</v>
      </c>
      <c r="F92" s="27">
        <v>453371</v>
      </c>
      <c r="G92" s="27">
        <v>540430</v>
      </c>
      <c r="H92" s="27">
        <v>585078</v>
      </c>
      <c r="I92" s="27">
        <v>551213</v>
      </c>
      <c r="J92" s="80">
        <f t="shared" si="18"/>
        <v>-5.7881171399368991E-2</v>
      </c>
      <c r="K92" s="27">
        <f t="shared" si="19"/>
        <v>-33865</v>
      </c>
      <c r="L92" s="38">
        <f t="shared" si="21"/>
        <v>0.3473665172286452</v>
      </c>
    </row>
    <row r="93" spans="2:13" x14ac:dyDescent="0.25">
      <c r="B93" s="274"/>
      <c r="C93" s="280"/>
      <c r="D93" s="4" t="s">
        <v>45</v>
      </c>
      <c r="E93" s="29">
        <v>36614</v>
      </c>
      <c r="F93" s="29">
        <v>323244</v>
      </c>
      <c r="G93" s="29">
        <v>392398</v>
      </c>
      <c r="H93" s="29">
        <v>411104</v>
      </c>
      <c r="I93" s="29">
        <v>423038</v>
      </c>
      <c r="J93" s="81">
        <f t="shared" si="18"/>
        <v>2.9029150774499968E-2</v>
      </c>
      <c r="K93" s="29">
        <f t="shared" si="19"/>
        <v>11934</v>
      </c>
      <c r="L93" s="75">
        <f>I93/$I$91</f>
        <v>0.26659247281064058</v>
      </c>
    </row>
    <row r="94" spans="2:13" x14ac:dyDescent="0.25">
      <c r="B94" s="274"/>
      <c r="C94" s="280"/>
      <c r="D94" s="4" t="s">
        <v>46</v>
      </c>
      <c r="E94" s="29">
        <v>2013</v>
      </c>
      <c r="F94" s="29">
        <v>10149</v>
      </c>
      <c r="G94" s="29">
        <v>17619</v>
      </c>
      <c r="H94" s="29">
        <v>16662</v>
      </c>
      <c r="I94" s="29">
        <v>14149</v>
      </c>
      <c r="J94" s="81">
        <f t="shared" si="18"/>
        <v>-0.15082223022446284</v>
      </c>
      <c r="K94" s="29">
        <f t="shared" si="19"/>
        <v>-2513</v>
      </c>
      <c r="L94" s="75">
        <f t="shared" ref="L94:L101" si="22">I94/$I$91</f>
        <v>8.9164966215747841E-3</v>
      </c>
    </row>
    <row r="95" spans="2:13" x14ac:dyDescent="0.25">
      <c r="B95" s="274"/>
      <c r="C95" s="280"/>
      <c r="D95" s="4" t="s">
        <v>47</v>
      </c>
      <c r="E95" s="29">
        <v>7492</v>
      </c>
      <c r="F95" s="29">
        <v>37512</v>
      </c>
      <c r="G95" s="29">
        <v>62678</v>
      </c>
      <c r="H95" s="29">
        <v>71090</v>
      </c>
      <c r="I95" s="29">
        <v>54219</v>
      </c>
      <c r="J95" s="81">
        <f t="shared" si="18"/>
        <v>-0.23731889154592767</v>
      </c>
      <c r="K95" s="29">
        <f t="shared" si="19"/>
        <v>-16871</v>
      </c>
      <c r="L95" s="75">
        <f t="shared" si="22"/>
        <v>3.4168035219815054E-2</v>
      </c>
    </row>
    <row r="96" spans="2:13" x14ac:dyDescent="0.25">
      <c r="B96" s="274"/>
      <c r="C96" s="280"/>
      <c r="D96" s="4" t="s">
        <v>48</v>
      </c>
      <c r="E96" s="29">
        <v>21429</v>
      </c>
      <c r="F96" s="29">
        <v>170075</v>
      </c>
      <c r="G96" s="29">
        <v>221849</v>
      </c>
      <c r="H96" s="29">
        <v>249669</v>
      </c>
      <c r="I96" s="29">
        <v>256625</v>
      </c>
      <c r="J96" s="81">
        <f t="shared" si="18"/>
        <v>2.7860887815467583E-2</v>
      </c>
      <c r="K96" s="29">
        <f t="shared" si="19"/>
        <v>6956</v>
      </c>
      <c r="L96" s="75">
        <f t="shared" si="22"/>
        <v>0.16172138988703291</v>
      </c>
    </row>
    <row r="97" spans="2:12" x14ac:dyDescent="0.25">
      <c r="B97" s="274"/>
      <c r="C97" s="280"/>
      <c r="D97" s="4" t="s">
        <v>49</v>
      </c>
      <c r="E97" s="29">
        <v>4972</v>
      </c>
      <c r="F97" s="29">
        <v>13259</v>
      </c>
      <c r="G97" s="29">
        <v>17148</v>
      </c>
      <c r="H97" s="29">
        <v>16173</v>
      </c>
      <c r="I97" s="29">
        <v>15767</v>
      </c>
      <c r="J97" s="81">
        <f t="shared" si="18"/>
        <v>-2.5103567674519267E-2</v>
      </c>
      <c r="K97" s="29">
        <f t="shared" si="19"/>
        <v>-406</v>
      </c>
      <c r="L97" s="75">
        <f t="shared" si="22"/>
        <v>9.9361369872336992E-3</v>
      </c>
    </row>
    <row r="98" spans="2:12" x14ac:dyDescent="0.25">
      <c r="B98" s="274"/>
      <c r="C98" s="280"/>
      <c r="D98" s="4" t="s">
        <v>50</v>
      </c>
      <c r="E98" s="29">
        <v>9175</v>
      </c>
      <c r="F98" s="29">
        <v>55125</v>
      </c>
      <c r="G98" s="29">
        <v>65883</v>
      </c>
      <c r="H98" s="29">
        <v>66247</v>
      </c>
      <c r="I98" s="29">
        <v>69978</v>
      </c>
      <c r="J98" s="81">
        <f t="shared" si="18"/>
        <v>5.6319531450480742E-2</v>
      </c>
      <c r="K98" s="29">
        <f t="shared" si="19"/>
        <v>3731</v>
      </c>
      <c r="L98" s="75">
        <f t="shared" si="22"/>
        <v>4.4099130721928066E-2</v>
      </c>
    </row>
    <row r="99" spans="2:12" x14ac:dyDescent="0.25">
      <c r="B99" s="274"/>
      <c r="C99" s="280"/>
      <c r="D99" s="4" t="s">
        <v>51</v>
      </c>
      <c r="E99" s="29">
        <v>23605</v>
      </c>
      <c r="F99" s="29">
        <v>54074</v>
      </c>
      <c r="G99" s="29">
        <v>75037</v>
      </c>
      <c r="H99" s="29">
        <v>73283</v>
      </c>
      <c r="I99" s="29">
        <v>80448</v>
      </c>
      <c r="J99" s="81">
        <f t="shared" si="18"/>
        <v>9.7771652361393402E-2</v>
      </c>
      <c r="K99" s="29">
        <f t="shared" si="19"/>
        <v>7165</v>
      </c>
      <c r="L99" s="75">
        <f t="shared" si="22"/>
        <v>5.0697174373626981E-2</v>
      </c>
    </row>
    <row r="100" spans="2:12" x14ac:dyDescent="0.25">
      <c r="B100" s="274"/>
      <c r="C100" s="280"/>
      <c r="D100" s="4" t="s">
        <v>52</v>
      </c>
      <c r="E100" s="29">
        <v>18747</v>
      </c>
      <c r="F100" s="29">
        <v>71327</v>
      </c>
      <c r="G100" s="29">
        <v>81676</v>
      </c>
      <c r="H100" s="29">
        <v>88443</v>
      </c>
      <c r="I100" s="29">
        <v>84505</v>
      </c>
      <c r="J100" s="31">
        <f t="shared" si="18"/>
        <v>-4.4525852809153887E-2</v>
      </c>
      <c r="K100" s="29">
        <f t="shared" si="19"/>
        <v>-3938</v>
      </c>
      <c r="L100" s="42">
        <f t="shared" si="22"/>
        <v>5.3253837515455302E-2</v>
      </c>
    </row>
    <row r="101" spans="2:12" x14ac:dyDescent="0.25">
      <c r="B101" s="274"/>
      <c r="C101" s="281"/>
      <c r="D101" s="32" t="s">
        <v>53</v>
      </c>
      <c r="E101" s="71">
        <v>8735</v>
      </c>
      <c r="F101" s="71">
        <v>30352</v>
      </c>
      <c r="G101" s="71">
        <v>36534</v>
      </c>
      <c r="H101" s="71">
        <v>39297</v>
      </c>
      <c r="I101" s="71">
        <v>36892</v>
      </c>
      <c r="J101" s="72">
        <f t="shared" si="18"/>
        <v>-6.120060055474974E-2</v>
      </c>
      <c r="K101" s="71">
        <f t="shared" si="19"/>
        <v>-2405</v>
      </c>
      <c r="L101" s="55">
        <f t="shared" si="22"/>
        <v>2.3248808634047418E-2</v>
      </c>
    </row>
    <row r="102" spans="2:12" x14ac:dyDescent="0.25">
      <c r="B102" s="274"/>
      <c r="C102" s="276" t="s">
        <v>21</v>
      </c>
      <c r="D102" s="63" t="s">
        <v>43</v>
      </c>
      <c r="E102" s="64">
        <v>856476</v>
      </c>
      <c r="F102" s="64">
        <v>6883018</v>
      </c>
      <c r="G102" s="64">
        <v>8612481</v>
      </c>
      <c r="H102" s="64">
        <v>9184014</v>
      </c>
      <c r="I102" s="64">
        <v>8845981</v>
      </c>
      <c r="J102" s="65">
        <f t="shared" si="18"/>
        <v>-3.6806672986343436E-2</v>
      </c>
      <c r="K102" s="64">
        <f t="shared" si="19"/>
        <v>-338033</v>
      </c>
      <c r="L102" s="65">
        <f t="shared" ref="L102:L103" si="23">I102/$I$102</f>
        <v>1</v>
      </c>
    </row>
    <row r="103" spans="2:12" x14ac:dyDescent="0.25">
      <c r="B103" s="274"/>
      <c r="C103" s="277"/>
      <c r="D103" s="15" t="s">
        <v>44</v>
      </c>
      <c r="E103" s="16">
        <v>325017</v>
      </c>
      <c r="F103" s="16">
        <v>2755890</v>
      </c>
      <c r="G103" s="16">
        <v>3281102</v>
      </c>
      <c r="H103" s="16">
        <v>3478302</v>
      </c>
      <c r="I103" s="16">
        <v>3274179</v>
      </c>
      <c r="J103" s="18">
        <f t="shared" si="18"/>
        <v>-5.8684668553794395E-2</v>
      </c>
      <c r="K103" s="16">
        <f t="shared" si="19"/>
        <v>-204123</v>
      </c>
      <c r="L103" s="18">
        <f t="shared" si="23"/>
        <v>0.37013181466250039</v>
      </c>
    </row>
    <row r="104" spans="2:12" x14ac:dyDescent="0.25">
      <c r="B104" s="274"/>
      <c r="C104" s="277"/>
      <c r="D104" s="19" t="s">
        <v>45</v>
      </c>
      <c r="E104" s="20">
        <v>179001</v>
      </c>
      <c r="F104" s="20">
        <v>1933319</v>
      </c>
      <c r="G104" s="20">
        <v>2402979</v>
      </c>
      <c r="H104" s="20">
        <v>2528389</v>
      </c>
      <c r="I104" s="20">
        <v>2517003</v>
      </c>
      <c r="J104" s="68">
        <f t="shared" si="18"/>
        <v>-4.5032627495215083E-3</v>
      </c>
      <c r="K104" s="20">
        <f t="shared" si="19"/>
        <v>-11386</v>
      </c>
      <c r="L104" s="68">
        <f>I104/$I$102</f>
        <v>0.28453633350557728</v>
      </c>
    </row>
    <row r="105" spans="2:12" x14ac:dyDescent="0.25">
      <c r="B105" s="274"/>
      <c r="C105" s="277"/>
      <c r="D105" s="19" t="s">
        <v>46</v>
      </c>
      <c r="E105" s="20">
        <v>8847</v>
      </c>
      <c r="F105" s="20">
        <v>44159</v>
      </c>
      <c r="G105" s="20">
        <v>52432</v>
      </c>
      <c r="H105" s="20">
        <v>60753</v>
      </c>
      <c r="I105" s="20">
        <v>56753</v>
      </c>
      <c r="J105" s="68">
        <f t="shared" si="18"/>
        <v>-6.5840370022879569E-2</v>
      </c>
      <c r="K105" s="20">
        <f t="shared" si="19"/>
        <v>-4000</v>
      </c>
      <c r="L105" s="68">
        <f t="shared" ref="L105:L112" si="24">I105/$I$102</f>
        <v>6.415681878584184E-3</v>
      </c>
    </row>
    <row r="106" spans="2:12" x14ac:dyDescent="0.25">
      <c r="B106" s="274"/>
      <c r="C106" s="277"/>
      <c r="D106" s="19" t="s">
        <v>47</v>
      </c>
      <c r="E106" s="20">
        <v>45039</v>
      </c>
      <c r="F106" s="20">
        <v>195589</v>
      </c>
      <c r="G106" s="20">
        <v>344543</v>
      </c>
      <c r="H106" s="20">
        <v>364225</v>
      </c>
      <c r="I106" s="20">
        <v>276788</v>
      </c>
      <c r="J106" s="68">
        <f t="shared" si="18"/>
        <v>-0.24006314777953186</v>
      </c>
      <c r="K106" s="20">
        <f t="shared" si="19"/>
        <v>-87437</v>
      </c>
      <c r="L106" s="68">
        <f t="shared" si="24"/>
        <v>3.1289689634196594E-2</v>
      </c>
    </row>
    <row r="107" spans="2:12" x14ac:dyDescent="0.25">
      <c r="B107" s="274"/>
      <c r="C107" s="277"/>
      <c r="D107" s="19" t="s">
        <v>48</v>
      </c>
      <c r="E107" s="20">
        <v>91345</v>
      </c>
      <c r="F107" s="20">
        <v>928655</v>
      </c>
      <c r="G107" s="20">
        <v>1307268</v>
      </c>
      <c r="H107" s="20">
        <v>1458253</v>
      </c>
      <c r="I107" s="20">
        <v>1472865</v>
      </c>
      <c r="J107" s="68">
        <f t="shared" si="18"/>
        <v>1.0020209113233536E-2</v>
      </c>
      <c r="K107" s="20">
        <f t="shared" si="19"/>
        <v>14612</v>
      </c>
      <c r="L107" s="68">
        <f t="shared" si="24"/>
        <v>0.16650103589415352</v>
      </c>
    </row>
    <row r="108" spans="2:12" x14ac:dyDescent="0.25">
      <c r="B108" s="274"/>
      <c r="C108" s="277"/>
      <c r="D108" s="19" t="s">
        <v>49</v>
      </c>
      <c r="E108" s="20">
        <v>10819</v>
      </c>
      <c r="F108" s="20">
        <v>35493</v>
      </c>
      <c r="G108" s="20">
        <v>44207</v>
      </c>
      <c r="H108" s="20">
        <v>45011</v>
      </c>
      <c r="I108" s="20">
        <v>41460</v>
      </c>
      <c r="J108" s="68">
        <f t="shared" si="18"/>
        <v>-7.8891826442425206E-2</v>
      </c>
      <c r="K108" s="20">
        <f t="shared" si="19"/>
        <v>-3551</v>
      </c>
      <c r="L108" s="68">
        <f t="shared" si="24"/>
        <v>4.6868741861417068E-3</v>
      </c>
    </row>
    <row r="109" spans="2:12" x14ac:dyDescent="0.25">
      <c r="B109" s="274"/>
      <c r="C109" s="277"/>
      <c r="D109" s="19" t="s">
        <v>50</v>
      </c>
      <c r="E109" s="20">
        <v>54271</v>
      </c>
      <c r="F109" s="20">
        <v>306345</v>
      </c>
      <c r="G109" s="20">
        <v>315450</v>
      </c>
      <c r="H109" s="20">
        <v>350741</v>
      </c>
      <c r="I109" s="20">
        <v>343323</v>
      </c>
      <c r="J109" s="68">
        <f t="shared" si="18"/>
        <v>-2.114950918198899E-2</v>
      </c>
      <c r="K109" s="20">
        <f t="shared" si="19"/>
        <v>-7418</v>
      </c>
      <c r="L109" s="68">
        <f t="shared" si="24"/>
        <v>3.8811184423751303E-2</v>
      </c>
    </row>
    <row r="110" spans="2:12" x14ac:dyDescent="0.25">
      <c r="B110" s="274"/>
      <c r="C110" s="277"/>
      <c r="D110" s="19" t="s">
        <v>51</v>
      </c>
      <c r="E110" s="20">
        <v>46539</v>
      </c>
      <c r="F110" s="20">
        <v>129077</v>
      </c>
      <c r="G110" s="20">
        <v>170126</v>
      </c>
      <c r="H110" s="20">
        <v>177251</v>
      </c>
      <c r="I110" s="20">
        <v>166467</v>
      </c>
      <c r="J110" s="68">
        <f t="shared" si="18"/>
        <v>-6.0840277346813298E-2</v>
      </c>
      <c r="K110" s="20">
        <f t="shared" si="19"/>
        <v>-10784</v>
      </c>
      <c r="L110" s="68">
        <f t="shared" si="24"/>
        <v>1.8818376390363035E-2</v>
      </c>
    </row>
    <row r="111" spans="2:12" x14ac:dyDescent="0.25">
      <c r="B111" s="274"/>
      <c r="C111" s="277"/>
      <c r="D111" s="19" t="s">
        <v>52</v>
      </c>
      <c r="E111" s="20">
        <v>67123</v>
      </c>
      <c r="F111" s="20">
        <v>405065</v>
      </c>
      <c r="G111" s="20">
        <v>466428</v>
      </c>
      <c r="H111" s="20">
        <v>517037</v>
      </c>
      <c r="I111" s="20">
        <v>504513</v>
      </c>
      <c r="J111" s="22">
        <f t="shared" si="18"/>
        <v>-2.4222637838297811E-2</v>
      </c>
      <c r="K111" s="20">
        <f t="shared" si="19"/>
        <v>-12524</v>
      </c>
      <c r="L111" s="22">
        <f t="shared" si="24"/>
        <v>5.7033018723418011E-2</v>
      </c>
    </row>
    <row r="112" spans="2:12" x14ac:dyDescent="0.25">
      <c r="B112" s="274"/>
      <c r="C112" s="278"/>
      <c r="D112" s="23" t="s">
        <v>53</v>
      </c>
      <c r="E112" s="69">
        <v>28475</v>
      </c>
      <c r="F112" s="69">
        <v>149426</v>
      </c>
      <c r="G112" s="69">
        <v>227946</v>
      </c>
      <c r="H112" s="69">
        <v>204052</v>
      </c>
      <c r="I112" s="69">
        <v>192630</v>
      </c>
      <c r="J112" s="46">
        <f t="shared" si="18"/>
        <v>-5.5975927704702721E-2</v>
      </c>
      <c r="K112" s="69">
        <f t="shared" si="19"/>
        <v>-11422</v>
      </c>
      <c r="L112" s="46">
        <f t="shared" si="24"/>
        <v>2.1775990701313964E-2</v>
      </c>
    </row>
    <row r="113" spans="2:12" x14ac:dyDescent="0.25">
      <c r="B113" s="274"/>
      <c r="C113" s="279" t="s">
        <v>22</v>
      </c>
      <c r="D113" s="63" t="s">
        <v>43</v>
      </c>
      <c r="E113" s="73">
        <f t="shared" ref="E113:I114" si="25">E102/E80</f>
        <v>4.8292979983084301</v>
      </c>
      <c r="F113" s="73">
        <f t="shared" si="25"/>
        <v>6.7715381671541417</v>
      </c>
      <c r="G113" s="73">
        <f t="shared" si="25"/>
        <v>6.8617910728399156</v>
      </c>
      <c r="H113" s="73">
        <f t="shared" si="25"/>
        <v>6.7991104313327169</v>
      </c>
      <c r="I113" s="73">
        <f t="shared" si="25"/>
        <v>6.6762423075123358</v>
      </c>
      <c r="J113" s="65">
        <f t="shared" si="18"/>
        <v>-1.8071205793946388E-2</v>
      </c>
      <c r="K113" s="73">
        <f t="shared" ref="K113:K114" si="26">(I113-H113)</f>
        <v>-0.12286812382038104</v>
      </c>
      <c r="L113" s="65"/>
    </row>
    <row r="114" spans="2:12" x14ac:dyDescent="0.25">
      <c r="B114" s="274"/>
      <c r="C114" s="280"/>
      <c r="D114" s="26" t="s">
        <v>44</v>
      </c>
      <c r="E114" s="37">
        <f t="shared" si="25"/>
        <v>5.4620115956642303</v>
      </c>
      <c r="F114" s="37">
        <f t="shared" si="25"/>
        <v>7.4252928069319868</v>
      </c>
      <c r="G114" s="37">
        <f t="shared" si="25"/>
        <v>7.4444452007396569</v>
      </c>
      <c r="H114" s="37">
        <f t="shared" si="25"/>
        <v>7.2248031422464738</v>
      </c>
      <c r="I114" s="37">
        <f t="shared" si="25"/>
        <v>7.2293800604549796</v>
      </c>
      <c r="J114" s="80">
        <f t="shared" si="18"/>
        <v>6.3350074990187188E-4</v>
      </c>
      <c r="K114" s="37">
        <f t="shared" si="26"/>
        <v>4.5769182085058091E-3</v>
      </c>
      <c r="L114" s="38"/>
    </row>
    <row r="115" spans="2:12" x14ac:dyDescent="0.25">
      <c r="B115" s="274"/>
      <c r="C115" s="280"/>
      <c r="D115" s="4" t="s">
        <v>45</v>
      </c>
      <c r="E115" s="41">
        <f>E104/E82</f>
        <v>5.7652988920381345</v>
      </c>
      <c r="F115" s="41">
        <f>F104/F82</f>
        <v>7.2747896566775543</v>
      </c>
      <c r="G115" s="41">
        <f>G104/G82</f>
        <v>7.5427094352178239</v>
      </c>
      <c r="H115" s="41">
        <f>H104/H82</f>
        <v>7.4949873126541453</v>
      </c>
      <c r="I115" s="41">
        <f>I104/I82</f>
        <v>7.2541335831111748</v>
      </c>
      <c r="J115" s="81">
        <f t="shared" si="18"/>
        <v>-3.2135308506303306E-2</v>
      </c>
      <c r="K115" s="41">
        <f>(I115-H115)</f>
        <v>-0.24085372954297046</v>
      </c>
      <c r="L115" s="75"/>
    </row>
    <row r="116" spans="2:12" x14ac:dyDescent="0.25">
      <c r="B116" s="274"/>
      <c r="C116" s="280"/>
      <c r="D116" s="4" t="s">
        <v>46</v>
      </c>
      <c r="E116" s="41">
        <f t="shared" ref="E116:I123" si="27">E105/E83</f>
        <v>5.0011305822498588</v>
      </c>
      <c r="F116" s="41">
        <f t="shared" si="27"/>
        <v>4.9455706126105943</v>
      </c>
      <c r="G116" s="41">
        <f t="shared" si="27"/>
        <v>3.2160951972029688</v>
      </c>
      <c r="H116" s="41">
        <f t="shared" si="27"/>
        <v>4.020980872327752</v>
      </c>
      <c r="I116" s="41">
        <f t="shared" si="27"/>
        <v>4.5009913553810774</v>
      </c>
      <c r="J116" s="81">
        <f t="shared" si="18"/>
        <v>0.1193764651696656</v>
      </c>
      <c r="K116" s="41">
        <f t="shared" ref="K116:K123" si="28">(I116-H116)</f>
        <v>0.48001048305332539</v>
      </c>
      <c r="L116" s="75"/>
    </row>
    <row r="117" spans="2:12" x14ac:dyDescent="0.25">
      <c r="B117" s="274"/>
      <c r="C117" s="280"/>
      <c r="D117" s="4" t="s">
        <v>47</v>
      </c>
      <c r="E117" s="41">
        <f t="shared" si="27"/>
        <v>7.8451489287580563</v>
      </c>
      <c r="F117" s="41">
        <f t="shared" si="27"/>
        <v>6.2819656335313958</v>
      </c>
      <c r="G117" s="41">
        <f t="shared" si="27"/>
        <v>6.5661006612924746</v>
      </c>
      <c r="H117" s="41">
        <f t="shared" si="27"/>
        <v>5.9982378709528668</v>
      </c>
      <c r="I117" s="41">
        <f t="shared" si="27"/>
        <v>5.9892673215908596</v>
      </c>
      <c r="J117" s="81">
        <f t="shared" si="18"/>
        <v>-1.4955307800392781E-3</v>
      </c>
      <c r="K117" s="41">
        <f t="shared" si="28"/>
        <v>-8.9705493620071408E-3</v>
      </c>
      <c r="L117" s="75"/>
    </row>
    <row r="118" spans="2:12" x14ac:dyDescent="0.25">
      <c r="B118" s="274"/>
      <c r="C118" s="280"/>
      <c r="D118" s="4" t="s">
        <v>48</v>
      </c>
      <c r="E118" s="41">
        <f t="shared" si="27"/>
        <v>4.8236257062892749</v>
      </c>
      <c r="F118" s="41">
        <f t="shared" si="27"/>
        <v>6.4602086956521738</v>
      </c>
      <c r="G118" s="41">
        <f t="shared" si="27"/>
        <v>7.0913440414001858</v>
      </c>
      <c r="H118" s="41">
        <f t="shared" si="27"/>
        <v>7.02339279865914</v>
      </c>
      <c r="I118" s="41">
        <f t="shared" si="27"/>
        <v>6.9083076143750999</v>
      </c>
      <c r="J118" s="81">
        <f t="shared" si="18"/>
        <v>-1.6385981474083544E-2</v>
      </c>
      <c r="K118" s="41">
        <f t="shared" si="28"/>
        <v>-0.11508518428404013</v>
      </c>
      <c r="L118" s="75"/>
    </row>
    <row r="119" spans="2:12" x14ac:dyDescent="0.25">
      <c r="B119" s="274"/>
      <c r="C119" s="280"/>
      <c r="D119" s="4" t="s">
        <v>49</v>
      </c>
      <c r="E119" s="41">
        <f t="shared" si="27"/>
        <v>2.2450715916165178</v>
      </c>
      <c r="F119" s="41">
        <f t="shared" si="27"/>
        <v>2.8522179363548696</v>
      </c>
      <c r="G119" s="41">
        <f t="shared" si="27"/>
        <v>2.7089282431521537</v>
      </c>
      <c r="H119" s="41">
        <f t="shared" si="27"/>
        <v>2.9635896760600473</v>
      </c>
      <c r="I119" s="41">
        <f t="shared" si="27"/>
        <v>2.7924833299656497</v>
      </c>
      <c r="J119" s="81">
        <f t="shared" si="18"/>
        <v>-5.7736179700111356E-2</v>
      </c>
      <c r="K119" s="41">
        <f t="shared" si="28"/>
        <v>-0.17110634609439757</v>
      </c>
      <c r="L119" s="75"/>
    </row>
    <row r="120" spans="2:12" x14ac:dyDescent="0.25">
      <c r="B120" s="274"/>
      <c r="C120" s="280"/>
      <c r="D120" s="4" t="s">
        <v>50</v>
      </c>
      <c r="E120" s="41">
        <f t="shared" si="27"/>
        <v>7.251603420630679</v>
      </c>
      <c r="F120" s="41">
        <f t="shared" si="27"/>
        <v>6.6314183046151181</v>
      </c>
      <c r="G120" s="41">
        <f t="shared" si="27"/>
        <v>5.4696305030083403</v>
      </c>
      <c r="H120" s="41">
        <f t="shared" si="27"/>
        <v>6.2210180915218158</v>
      </c>
      <c r="I120" s="41">
        <f t="shared" si="27"/>
        <v>5.6877340048374805</v>
      </c>
      <c r="J120" s="81">
        <f t="shared" si="18"/>
        <v>-8.5722960267726966E-2</v>
      </c>
      <c r="K120" s="41">
        <f t="shared" si="28"/>
        <v>-0.53328408668433536</v>
      </c>
      <c r="L120" s="75"/>
    </row>
    <row r="121" spans="2:12" x14ac:dyDescent="0.25">
      <c r="B121" s="274"/>
      <c r="C121" s="280"/>
      <c r="D121" s="4" t="s">
        <v>51</v>
      </c>
      <c r="E121" s="41">
        <f t="shared" si="27"/>
        <v>2.0129325259515571</v>
      </c>
      <c r="F121" s="41">
        <f t="shared" si="27"/>
        <v>2.5181334009637331</v>
      </c>
      <c r="G121" s="41">
        <f t="shared" si="27"/>
        <v>2.3774560496380559</v>
      </c>
      <c r="H121" s="41">
        <f t="shared" si="27"/>
        <v>2.5517325770554109</v>
      </c>
      <c r="I121" s="41">
        <f t="shared" si="27"/>
        <v>2.178573765557315</v>
      </c>
      <c r="J121" s="81">
        <f t="shared" si="18"/>
        <v>-0.14623742897412273</v>
      </c>
      <c r="K121" s="41">
        <f t="shared" si="28"/>
        <v>-0.37315881149809593</v>
      </c>
      <c r="L121" s="75"/>
    </row>
    <row r="122" spans="2:12" x14ac:dyDescent="0.25">
      <c r="B122" s="274"/>
      <c r="C122" s="280"/>
      <c r="D122" s="4" t="s">
        <v>52</v>
      </c>
      <c r="E122" s="41">
        <f t="shared" si="27"/>
        <v>4.0023254427285195</v>
      </c>
      <c r="F122" s="41">
        <f t="shared" si="27"/>
        <v>6.8083872594335659</v>
      </c>
      <c r="G122" s="41">
        <f t="shared" si="27"/>
        <v>6.9341856834906714</v>
      </c>
      <c r="H122" s="41">
        <f t="shared" si="27"/>
        <v>6.9938858603757765</v>
      </c>
      <c r="I122" s="41">
        <f t="shared" si="27"/>
        <v>7.2210485636996005</v>
      </c>
      <c r="J122" s="31">
        <f t="shared" si="18"/>
        <v>3.2480184529579681E-2</v>
      </c>
      <c r="K122" s="41">
        <f t="shared" si="28"/>
        <v>0.22716270332382393</v>
      </c>
      <c r="L122" s="42"/>
    </row>
    <row r="123" spans="2:12" x14ac:dyDescent="0.25">
      <c r="B123" s="274"/>
      <c r="C123" s="281"/>
      <c r="D123" s="32" t="s">
        <v>53</v>
      </c>
      <c r="E123" s="77">
        <f t="shared" si="27"/>
        <v>3.4912947523295732</v>
      </c>
      <c r="F123" s="77">
        <f t="shared" si="27"/>
        <v>5.6708159392789375</v>
      </c>
      <c r="G123" s="77">
        <f t="shared" si="27"/>
        <v>7.6312688316036157</v>
      </c>
      <c r="H123" s="77">
        <f t="shared" si="27"/>
        <v>6.0789465844430541</v>
      </c>
      <c r="I123" s="77">
        <f t="shared" si="27"/>
        <v>6.0943432042520884</v>
      </c>
      <c r="J123" s="72">
        <f t="shared" si="18"/>
        <v>2.5327776112453737E-3</v>
      </c>
      <c r="K123" s="77">
        <f t="shared" si="28"/>
        <v>1.5396619809034284E-2</v>
      </c>
      <c r="L123" s="55"/>
    </row>
    <row r="124" spans="2:12" x14ac:dyDescent="0.25">
      <c r="B124" s="274"/>
      <c r="C124" s="282" t="s">
        <v>34</v>
      </c>
      <c r="D124" s="63" t="s">
        <v>43</v>
      </c>
      <c r="E124" s="65">
        <v>0.18186756145607696</v>
      </c>
      <c r="F124" s="65">
        <v>0.63470853463583332</v>
      </c>
      <c r="G124" s="65">
        <v>0.75822289592572156</v>
      </c>
      <c r="H124" s="65">
        <v>0.7912782726035652</v>
      </c>
      <c r="I124" s="65">
        <v>0.77564944778480849</v>
      </c>
      <c r="J124" s="65">
        <f t="shared" si="18"/>
        <v>-1.9751363534010302E-2</v>
      </c>
      <c r="K124" s="73">
        <f t="shared" ref="K124:K125" si="29">(I124-H124)*100</f>
        <v>-1.5628824818756715</v>
      </c>
      <c r="L124" s="65"/>
    </row>
    <row r="125" spans="2:12" x14ac:dyDescent="0.25">
      <c r="B125" s="274"/>
      <c r="C125" s="283"/>
      <c r="D125" s="15" t="s">
        <v>44</v>
      </c>
      <c r="E125" s="18">
        <v>0.20784513597476828</v>
      </c>
      <c r="F125" s="18">
        <v>0.71089416566300878</v>
      </c>
      <c r="G125" s="18">
        <v>0.79396239527692969</v>
      </c>
      <c r="H125" s="18">
        <v>0.81935884023913397</v>
      </c>
      <c r="I125" s="18">
        <v>0.80526710336614726</v>
      </c>
      <c r="J125" s="18">
        <f t="shared" si="18"/>
        <v>-1.7198492505278828E-2</v>
      </c>
      <c r="K125" s="44">
        <f t="shared" si="29"/>
        <v>-1.4091736872986704</v>
      </c>
      <c r="L125" s="18"/>
    </row>
    <row r="126" spans="2:12" x14ac:dyDescent="0.25">
      <c r="B126" s="274"/>
      <c r="C126" s="283"/>
      <c r="D126" s="19" t="s">
        <v>45</v>
      </c>
      <c r="E126" s="68">
        <v>0.13190148561508119</v>
      </c>
      <c r="F126" s="68">
        <v>0.58725279385056717</v>
      </c>
      <c r="G126" s="68">
        <v>0.70527082284076059</v>
      </c>
      <c r="H126" s="68">
        <v>0.7313999728659959</v>
      </c>
      <c r="I126" s="68">
        <v>0.73852384604686294</v>
      </c>
      <c r="J126" s="68">
        <f t="shared" si="18"/>
        <v>9.7400511965457515E-3</v>
      </c>
      <c r="K126" s="45">
        <f>(I126-H126)*100</f>
        <v>0.71238731808670464</v>
      </c>
      <c r="L126" s="68"/>
    </row>
    <row r="127" spans="2:12" x14ac:dyDescent="0.25">
      <c r="B127" s="274"/>
      <c r="C127" s="283"/>
      <c r="D127" s="19" t="s">
        <v>46</v>
      </c>
      <c r="E127" s="68">
        <v>0.20394190871369294</v>
      </c>
      <c r="F127" s="68">
        <v>0.60094989249067798</v>
      </c>
      <c r="G127" s="68">
        <v>0.63879142300194935</v>
      </c>
      <c r="H127" s="68">
        <v>0.73203441295546556</v>
      </c>
      <c r="I127" s="68">
        <v>0.68945284027406584</v>
      </c>
      <c r="J127" s="68">
        <f t="shared" si="18"/>
        <v>-5.8168812733111586E-2</v>
      </c>
      <c r="K127" s="45">
        <f t="shared" ref="K127:K134" si="30">(I127-H127)*100</f>
        <v>-4.2581572681399731</v>
      </c>
      <c r="L127" s="68"/>
    </row>
    <row r="128" spans="2:12" x14ac:dyDescent="0.25">
      <c r="B128" s="274"/>
      <c r="C128" s="283"/>
      <c r="D128" s="19" t="s">
        <v>47</v>
      </c>
      <c r="E128" s="68">
        <v>0.13702993793355239</v>
      </c>
      <c r="F128" s="68">
        <v>0.47637244873106338</v>
      </c>
      <c r="G128" s="68">
        <v>0.83916167372984563</v>
      </c>
      <c r="H128" s="68">
        <v>0.89438091332565561</v>
      </c>
      <c r="I128" s="68">
        <v>0.66625264779510884</v>
      </c>
      <c r="J128" s="68">
        <f t="shared" si="18"/>
        <v>-0.25506835189748989</v>
      </c>
      <c r="K128" s="45">
        <f t="shared" si="30"/>
        <v>-22.812826553054677</v>
      </c>
      <c r="L128" s="68"/>
    </row>
    <row r="129" spans="2:12" x14ac:dyDescent="0.25">
      <c r="B129" s="274"/>
      <c r="C129" s="283"/>
      <c r="D129" s="19" t="s">
        <v>48</v>
      </c>
      <c r="E129" s="68">
        <v>0.17543539552427997</v>
      </c>
      <c r="F129" s="68">
        <v>0.56530444035374783</v>
      </c>
      <c r="G129" s="68">
        <v>0.75771309137468046</v>
      </c>
      <c r="H129" s="68">
        <v>0.81041789856973279</v>
      </c>
      <c r="I129" s="68">
        <v>0.80550539295093571</v>
      </c>
      <c r="J129" s="68">
        <f t="shared" si="18"/>
        <v>-6.0616943770207543E-3</v>
      </c>
      <c r="K129" s="45">
        <f t="shared" si="30"/>
        <v>-0.49125056187970806</v>
      </c>
      <c r="L129" s="68"/>
    </row>
    <row r="130" spans="2:12" x14ac:dyDescent="0.25">
      <c r="B130" s="274"/>
      <c r="C130" s="283"/>
      <c r="D130" s="19" t="s">
        <v>49</v>
      </c>
      <c r="E130" s="68">
        <v>0.25851851851851854</v>
      </c>
      <c r="F130" s="68">
        <v>0.6309866666666667</v>
      </c>
      <c r="G130" s="68">
        <v>0.7408580526227585</v>
      </c>
      <c r="H130" s="68">
        <v>0.73495746452655819</v>
      </c>
      <c r="I130" s="68">
        <v>0.6844972758791481</v>
      </c>
      <c r="J130" s="68">
        <f t="shared" si="18"/>
        <v>-6.8657291180674429E-2</v>
      </c>
      <c r="K130" s="45">
        <f t="shared" si="30"/>
        <v>-5.0460188647410087</v>
      </c>
      <c r="L130" s="68"/>
    </row>
    <row r="131" spans="2:12" x14ac:dyDescent="0.25">
      <c r="B131" s="274"/>
      <c r="C131" s="283"/>
      <c r="D131" s="19" t="s">
        <v>50</v>
      </c>
      <c r="E131" s="68">
        <v>0.33478711460402455</v>
      </c>
      <c r="F131" s="68">
        <v>0.81646278084272805</v>
      </c>
      <c r="G131" s="68">
        <v>0.73158004591943226</v>
      </c>
      <c r="H131" s="68">
        <v>0.80348065526301926</v>
      </c>
      <c r="I131" s="68">
        <v>0.78443347727740076</v>
      </c>
      <c r="J131" s="68">
        <f t="shared" si="18"/>
        <v>-2.3705832692864748E-2</v>
      </c>
      <c r="K131" s="45">
        <f t="shared" si="30"/>
        <v>-1.9047177985618502</v>
      </c>
      <c r="L131" s="68"/>
    </row>
    <row r="132" spans="2:12" x14ac:dyDescent="0.25">
      <c r="B132" s="274"/>
      <c r="C132" s="283"/>
      <c r="D132" s="19" t="s">
        <v>51</v>
      </c>
      <c r="E132" s="68">
        <v>0.27979078365948234</v>
      </c>
      <c r="F132" s="68">
        <v>0.57149624985610425</v>
      </c>
      <c r="G132" s="68">
        <v>0.66561290802173767</v>
      </c>
      <c r="H132" s="68">
        <v>0.70302547139128846</v>
      </c>
      <c r="I132" s="68">
        <v>0.69041931068806772</v>
      </c>
      <c r="J132" s="68">
        <f t="shared" si="18"/>
        <v>-1.7931300096813207E-2</v>
      </c>
      <c r="K132" s="45">
        <f t="shared" si="30"/>
        <v>-1.2606160703220737</v>
      </c>
      <c r="L132" s="68"/>
    </row>
    <row r="133" spans="2:12" x14ac:dyDescent="0.25">
      <c r="B133" s="274"/>
      <c r="C133" s="283"/>
      <c r="D133" s="19" t="s">
        <v>52</v>
      </c>
      <c r="E133" s="68">
        <v>0.23513895067977764</v>
      </c>
      <c r="F133" s="68">
        <v>0.70192174395231166</v>
      </c>
      <c r="G133" s="68">
        <v>0.80787737074564825</v>
      </c>
      <c r="H133" s="68">
        <v>0.88569372949731484</v>
      </c>
      <c r="I133" s="68">
        <v>0.86281360627982151</v>
      </c>
      <c r="J133" s="68">
        <f t="shared" si="18"/>
        <v>-2.5832996729557078E-2</v>
      </c>
      <c r="K133" s="45">
        <f t="shared" si="30"/>
        <v>-2.2880123217493331</v>
      </c>
      <c r="L133" s="22"/>
    </row>
    <row r="134" spans="2:12" x14ac:dyDescent="0.25">
      <c r="B134" s="274"/>
      <c r="C134" s="284"/>
      <c r="D134" s="23" t="s">
        <v>53</v>
      </c>
      <c r="E134" s="68">
        <v>0.11863396993633971</v>
      </c>
      <c r="F134" s="68">
        <v>0.47531889175175751</v>
      </c>
      <c r="G134" s="68">
        <v>0.82204911825164995</v>
      </c>
      <c r="H134" s="68">
        <v>0.72561626104149179</v>
      </c>
      <c r="I134" s="68">
        <v>0.68754684655744724</v>
      </c>
      <c r="J134" s="68">
        <f t="shared" si="18"/>
        <v>-5.24649412203122E-2</v>
      </c>
      <c r="K134" s="45">
        <f t="shared" si="30"/>
        <v>-3.806941448404455</v>
      </c>
      <c r="L134" s="46"/>
    </row>
    <row r="135" spans="2:12" x14ac:dyDescent="0.25">
      <c r="B135" s="274"/>
      <c r="C135" s="285" t="s">
        <v>37</v>
      </c>
      <c r="D135" s="63" t="s">
        <v>43</v>
      </c>
      <c r="E135" s="64">
        <v>52190.666666666664</v>
      </c>
      <c r="F135" s="64">
        <v>120457</v>
      </c>
      <c r="G135" s="64">
        <v>126189.33333333333</v>
      </c>
      <c r="H135" s="64">
        <v>127547.33333333333</v>
      </c>
      <c r="I135" s="64">
        <v>126716.33333333333</v>
      </c>
      <c r="J135" s="65">
        <f t="shared" si="18"/>
        <v>-6.5152283335336847E-3</v>
      </c>
      <c r="K135" s="64">
        <f t="shared" ref="K135:K136" si="31">I135-H135</f>
        <v>-831</v>
      </c>
      <c r="L135" s="65">
        <f>I135/$I$135</f>
        <v>1</v>
      </c>
    </row>
    <row r="136" spans="2:12" x14ac:dyDescent="0.25">
      <c r="B136" s="274"/>
      <c r="C136" s="280"/>
      <c r="D136" s="26" t="s">
        <v>44</v>
      </c>
      <c r="E136" s="27">
        <v>17313.666666666668</v>
      </c>
      <c r="F136" s="27">
        <v>43071.666666666664</v>
      </c>
      <c r="G136" s="27">
        <v>45917</v>
      </c>
      <c r="H136" s="27">
        <v>46649</v>
      </c>
      <c r="I136" s="27">
        <v>45163</v>
      </c>
      <c r="J136" s="36">
        <f t="shared" si="18"/>
        <v>-3.1854916504105102E-2</v>
      </c>
      <c r="K136" s="27">
        <f t="shared" si="31"/>
        <v>-1486</v>
      </c>
      <c r="L136" s="38">
        <f t="shared" ref="L136:L145" si="32">I136/$I$135</f>
        <v>0.35641024966526286</v>
      </c>
    </row>
    <row r="137" spans="2:12" x14ac:dyDescent="0.25">
      <c r="B137" s="274"/>
      <c r="C137" s="280"/>
      <c r="D137" s="4" t="s">
        <v>45</v>
      </c>
      <c r="E137" s="29">
        <v>15048.333333333334</v>
      </c>
      <c r="F137" s="29">
        <v>36544.333333333336</v>
      </c>
      <c r="G137" s="29">
        <v>37837</v>
      </c>
      <c r="H137" s="29">
        <v>37989.666666666664</v>
      </c>
      <c r="I137" s="29">
        <v>37876.333333333336</v>
      </c>
      <c r="J137" s="74">
        <f>I137/H137-1</f>
        <v>-2.9832673797259845E-3</v>
      </c>
      <c r="K137" s="29">
        <f>I137-H137</f>
        <v>-113.33333333332848</v>
      </c>
      <c r="L137" s="75">
        <f t="shared" si="32"/>
        <v>0.29890648140597503</v>
      </c>
    </row>
    <row r="138" spans="2:12" x14ac:dyDescent="0.25">
      <c r="B138" s="274"/>
      <c r="C138" s="280"/>
      <c r="D138" s="4" t="s">
        <v>46</v>
      </c>
      <c r="E138" s="29">
        <v>482</v>
      </c>
      <c r="F138" s="29">
        <v>816</v>
      </c>
      <c r="G138" s="29">
        <v>912</v>
      </c>
      <c r="H138" s="29">
        <v>912</v>
      </c>
      <c r="I138" s="29">
        <v>914.66666666666663</v>
      </c>
      <c r="J138" s="74">
        <f t="shared" ref="J138:J145" si="33">I138/H138-1</f>
        <v>2.9239766081869956E-3</v>
      </c>
      <c r="K138" s="29">
        <f t="shared" ref="K138:K145" si="34">I138-H138</f>
        <v>2.6666666666666288</v>
      </c>
      <c r="L138" s="75">
        <f t="shared" si="32"/>
        <v>7.2182223286132545E-3</v>
      </c>
    </row>
    <row r="139" spans="2:12" x14ac:dyDescent="0.25">
      <c r="B139" s="274"/>
      <c r="C139" s="280"/>
      <c r="D139" s="4" t="s">
        <v>47</v>
      </c>
      <c r="E139" s="29">
        <v>3652</v>
      </c>
      <c r="F139" s="29">
        <v>4562</v>
      </c>
      <c r="G139" s="29">
        <v>4562</v>
      </c>
      <c r="H139" s="29">
        <v>4477</v>
      </c>
      <c r="I139" s="29">
        <v>4616</v>
      </c>
      <c r="J139" s="74">
        <f t="shared" si="33"/>
        <v>3.1047576502121865E-2</v>
      </c>
      <c r="K139" s="29">
        <f t="shared" si="34"/>
        <v>139</v>
      </c>
      <c r="L139" s="75">
        <f t="shared" si="32"/>
        <v>3.6427821722535114E-2</v>
      </c>
    </row>
    <row r="140" spans="2:12" x14ac:dyDescent="0.25">
      <c r="B140" s="274"/>
      <c r="C140" s="280"/>
      <c r="D140" s="4" t="s">
        <v>48</v>
      </c>
      <c r="E140" s="29">
        <v>5776.666666666667</v>
      </c>
      <c r="F140" s="29">
        <v>18255</v>
      </c>
      <c r="G140" s="29">
        <v>19171.666666666668</v>
      </c>
      <c r="H140" s="29">
        <v>19773.333333333332</v>
      </c>
      <c r="I140" s="29">
        <v>20321.333333333332</v>
      </c>
      <c r="J140" s="74">
        <f t="shared" si="33"/>
        <v>2.7714093054618916E-2</v>
      </c>
      <c r="K140" s="29">
        <f t="shared" si="34"/>
        <v>548</v>
      </c>
      <c r="L140" s="75">
        <f t="shared" si="32"/>
        <v>0.16036869753701838</v>
      </c>
    </row>
    <row r="141" spans="2:12" x14ac:dyDescent="0.25">
      <c r="B141" s="274"/>
      <c r="C141" s="280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5.3110753941217788E-3</v>
      </c>
    </row>
    <row r="142" spans="2:12" x14ac:dyDescent="0.25">
      <c r="B142" s="274"/>
      <c r="C142" s="280"/>
      <c r="D142" s="4" t="s">
        <v>50</v>
      </c>
      <c r="E142" s="29">
        <v>1785.3333333333333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3.8377057416960195E-2</v>
      </c>
    </row>
    <row r="143" spans="2:12" x14ac:dyDescent="0.25">
      <c r="B143" s="274"/>
      <c r="C143" s="280"/>
      <c r="D143" s="4" t="s">
        <v>51</v>
      </c>
      <c r="E143" s="29">
        <v>1842</v>
      </c>
      <c r="F143" s="29">
        <v>2509</v>
      </c>
      <c r="G143" s="29">
        <v>2839.6666666666665</v>
      </c>
      <c r="H143" s="29">
        <v>2770.6666666666665</v>
      </c>
      <c r="I143" s="29">
        <v>2679</v>
      </c>
      <c r="J143" s="74">
        <f t="shared" si="33"/>
        <v>-3.3084696823869053E-2</v>
      </c>
      <c r="K143" s="29">
        <f t="shared" si="34"/>
        <v>-91.666666666666515</v>
      </c>
      <c r="L143" s="75">
        <f t="shared" si="32"/>
        <v>2.1141710224148954E-2</v>
      </c>
    </row>
    <row r="144" spans="2:12" x14ac:dyDescent="0.25">
      <c r="B144" s="274"/>
      <c r="C144" s="280"/>
      <c r="D144" s="4" t="s">
        <v>52</v>
      </c>
      <c r="E144" s="29">
        <v>3160.6666666666665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5.1272001241618417E-2</v>
      </c>
    </row>
    <row r="145" spans="2:12" x14ac:dyDescent="0.25">
      <c r="B145" s="275"/>
      <c r="C145" s="281"/>
      <c r="D145" s="32" t="s">
        <v>53</v>
      </c>
      <c r="E145" s="71">
        <v>2665</v>
      </c>
      <c r="F145" s="71">
        <v>3493</v>
      </c>
      <c r="G145" s="71">
        <v>3081</v>
      </c>
      <c r="H145" s="71">
        <v>3090.6666666666665</v>
      </c>
      <c r="I145" s="71">
        <v>3113</v>
      </c>
      <c r="J145" s="61">
        <f t="shared" si="33"/>
        <v>7.2260569456428225E-3</v>
      </c>
      <c r="K145" s="71">
        <f t="shared" si="34"/>
        <v>22.333333333333485</v>
      </c>
      <c r="L145" s="55">
        <f t="shared" si="32"/>
        <v>2.4566683063746059E-2</v>
      </c>
    </row>
    <row r="146" spans="2:12" ht="6" customHeight="1" x14ac:dyDescent="0.25"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47"/>
    </row>
    <row r="147" spans="2:12" x14ac:dyDescent="0.25">
      <c r="B147" s="271" t="s">
        <v>55</v>
      </c>
      <c r="C147" s="271"/>
      <c r="D147" s="271"/>
      <c r="E147" s="271"/>
      <c r="F147" s="271"/>
      <c r="G147" s="271"/>
      <c r="H147" s="271"/>
      <c r="I147" s="271"/>
      <c r="J147" s="271"/>
      <c r="K147" s="271"/>
    </row>
    <row r="148" spans="2:12" x14ac:dyDescent="0.25">
      <c r="B148" s="60"/>
    </row>
    <row r="150" spans="2:12" ht="21.75" thickBot="1" x14ac:dyDescent="0.3">
      <c r="B150" s="272" t="s">
        <v>56</v>
      </c>
      <c r="C150" s="272"/>
      <c r="D150" s="272"/>
      <c r="E150" s="272"/>
      <c r="F150" s="272"/>
      <c r="G150" s="272"/>
      <c r="H150" s="272"/>
      <c r="I150" s="272"/>
      <c r="J150" s="272"/>
      <c r="K150" s="27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3" t="s">
        <v>42</v>
      </c>
      <c r="C153" s="276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4"/>
      <c r="C154" s="277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4"/>
      <c r="C155" s="277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4"/>
      <c r="C156" s="277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4"/>
      <c r="C157" s="277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4"/>
      <c r="C158" s="277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4"/>
      <c r="C159" s="277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4"/>
      <c r="C160" s="277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4"/>
      <c r="C161" s="277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4"/>
      <c r="C162" s="277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4"/>
      <c r="C163" s="278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4"/>
      <c r="C164" s="279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4"/>
      <c r="C165" s="280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4"/>
      <c r="C166" s="280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4"/>
      <c r="C167" s="280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4"/>
      <c r="C168" s="280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4"/>
      <c r="C169" s="280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4"/>
      <c r="C170" s="280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4"/>
      <c r="C171" s="280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4"/>
      <c r="C172" s="280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4"/>
      <c r="C173" s="280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4"/>
      <c r="C174" s="281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4"/>
      <c r="C175" s="276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4"/>
      <c r="C176" s="277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4"/>
      <c r="C177" s="277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4"/>
      <c r="C178" s="277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4"/>
      <c r="C179" s="277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4"/>
      <c r="C180" s="277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4"/>
      <c r="C181" s="277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4"/>
      <c r="C182" s="277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4"/>
      <c r="C183" s="277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4"/>
      <c r="C184" s="277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4"/>
      <c r="C185" s="278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4"/>
      <c r="C186" s="279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4"/>
      <c r="C187" s="280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4"/>
      <c r="C188" s="280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4"/>
      <c r="C189" s="280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4"/>
      <c r="C190" s="280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4"/>
      <c r="C191" s="280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4"/>
      <c r="C192" s="280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4"/>
      <c r="C193" s="280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4"/>
      <c r="C194" s="280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4"/>
      <c r="C195" s="280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4"/>
      <c r="C196" s="281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4"/>
      <c r="C197" s="282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4"/>
      <c r="C198" s="283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4"/>
      <c r="C199" s="283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4"/>
      <c r="C200" s="283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4"/>
      <c r="C201" s="283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4"/>
      <c r="C202" s="283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4"/>
      <c r="C203" s="283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4"/>
      <c r="C204" s="283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4"/>
      <c r="C205" s="283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4"/>
      <c r="C206" s="283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4"/>
      <c r="C207" s="284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4"/>
      <c r="C208" s="285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4"/>
      <c r="C209" s="280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4"/>
      <c r="C210" s="280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4"/>
      <c r="C211" s="280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4"/>
      <c r="C212" s="280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4"/>
      <c r="C213" s="280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4"/>
      <c r="C214" s="280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4"/>
      <c r="C215" s="280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4"/>
      <c r="C216" s="280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4"/>
      <c r="C217" s="280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5"/>
      <c r="C218" s="281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47"/>
    </row>
    <row r="220" spans="2:12" x14ac:dyDescent="0.25">
      <c r="B220" s="271" t="s">
        <v>55</v>
      </c>
      <c r="C220" s="271"/>
      <c r="D220" s="271"/>
      <c r="E220" s="271"/>
      <c r="F220" s="271"/>
      <c r="G220" s="271"/>
      <c r="H220" s="271"/>
      <c r="I220" s="271"/>
      <c r="J220" s="271"/>
      <c r="K220" s="271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4EEEB-A143-4EBA-85A9-3D830BACE50F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248</v>
      </c>
      <c r="E1" t="s">
        <v>248</v>
      </c>
      <c r="G1" t="s">
        <v>248</v>
      </c>
    </row>
    <row r="4" spans="1:15" ht="48.75" customHeight="1" thickBot="1" x14ac:dyDescent="0.3">
      <c r="B4" s="272" t="s">
        <v>288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CONCATENATE("dif ",RIGHT(M7,2),"/",RIGHT(K7,2))</f>
        <v>dif 25/24</v>
      </c>
    </row>
    <row r="9" spans="1:15" x14ac:dyDescent="0.25">
      <c r="A9" s="1" t="s">
        <v>70</v>
      </c>
      <c r="B9" s="116" t="s">
        <v>71</v>
      </c>
      <c r="C9" s="186">
        <v>7.5032095478103749</v>
      </c>
      <c r="D9" s="187">
        <v>-0.41634465685021294</v>
      </c>
      <c r="E9" s="186">
        <v>4.2534147517274628</v>
      </c>
      <c r="F9" s="187">
        <f t="shared" ref="F9:J21" si="0">IFERROR(E9-C9,"-")</f>
        <v>-3.2497947960829121</v>
      </c>
      <c r="G9" s="186">
        <v>7.3644056930375692</v>
      </c>
      <c r="H9" s="187">
        <f t="shared" si="0"/>
        <v>3.1109909413101065</v>
      </c>
      <c r="I9" s="186">
        <v>7.2885726989773234</v>
      </c>
      <c r="J9" s="187">
        <f t="shared" si="0"/>
        <v>-7.5832994060245795E-2</v>
      </c>
      <c r="K9" s="186">
        <v>7.65598233995585</v>
      </c>
      <c r="L9" s="187">
        <f t="shared" ref="L9:L21" si="1">IFERROR(K9-I9,"-")</f>
        <v>0.36740964097852657</v>
      </c>
      <c r="M9" s="186">
        <v>7.5436789772727275</v>
      </c>
      <c r="N9" s="187">
        <f t="shared" ref="N9:N11" si="2">IFERROR(M9-K9,"-")</f>
        <v>-0.11230336268312247</v>
      </c>
    </row>
    <row r="10" spans="1:15" x14ac:dyDescent="0.25">
      <c r="A10" s="1" t="s">
        <v>72</v>
      </c>
      <c r="B10" s="116" t="s">
        <v>73</v>
      </c>
      <c r="C10" s="186">
        <v>7.7170021872070702</v>
      </c>
      <c r="D10" s="187">
        <v>0.18300645293042272</v>
      </c>
      <c r="E10" s="186">
        <v>3.6048685491723464</v>
      </c>
      <c r="F10" s="187">
        <f t="shared" si="0"/>
        <v>-4.1121336380347238</v>
      </c>
      <c r="G10" s="186">
        <v>6.5212775777716239</v>
      </c>
      <c r="H10" s="187">
        <f t="shared" si="0"/>
        <v>2.9164090285992774</v>
      </c>
      <c r="I10" s="186">
        <v>6.7735424066533829</v>
      </c>
      <c r="J10" s="187">
        <f t="shared" si="0"/>
        <v>0.25226482888175905</v>
      </c>
      <c r="K10" s="186">
        <v>6.9712386605911121</v>
      </c>
      <c r="L10" s="187">
        <f t="shared" si="1"/>
        <v>0.19769625393772916</v>
      </c>
      <c r="M10" s="186">
        <v>7.2220742967575688</v>
      </c>
      <c r="N10" s="187">
        <f t="shared" si="2"/>
        <v>0.25083563616645677</v>
      </c>
    </row>
    <row r="11" spans="1:15" x14ac:dyDescent="0.25">
      <c r="A11" s="1" t="s">
        <v>74</v>
      </c>
      <c r="B11" s="116" t="s">
        <v>75</v>
      </c>
      <c r="C11" s="186">
        <v>9.2506486181613088</v>
      </c>
      <c r="D11" s="187">
        <v>2.2028171886796724</v>
      </c>
      <c r="E11" s="186">
        <v>4.0907075558839834</v>
      </c>
      <c r="F11" s="187">
        <f t="shared" si="0"/>
        <v>-5.1599410622773254</v>
      </c>
      <c r="G11" s="186">
        <v>6.6980792586928164</v>
      </c>
      <c r="H11" s="187">
        <f t="shared" si="0"/>
        <v>2.607371702808833</v>
      </c>
      <c r="I11" s="186">
        <v>6.7377011388261332</v>
      </c>
      <c r="J11" s="187">
        <f t="shared" si="0"/>
        <v>3.96218801333168E-2</v>
      </c>
      <c r="K11" s="186">
        <v>6.4654920309986839</v>
      </c>
      <c r="L11" s="187">
        <f t="shared" si="1"/>
        <v>-0.27220910782744934</v>
      </c>
      <c r="M11" s="186">
        <v>6.9178930739170204</v>
      </c>
      <c r="N11" s="187">
        <f t="shared" si="2"/>
        <v>0.45240104291833649</v>
      </c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3.4268915364381867</v>
      </c>
      <c r="F12" s="187" t="str">
        <f t="shared" si="0"/>
        <v>-</v>
      </c>
      <c r="G12" s="186">
        <v>6.3827739181384446</v>
      </c>
      <c r="H12" s="187">
        <f t="shared" si="0"/>
        <v>2.955882381700258</v>
      </c>
      <c r="I12" s="186">
        <v>6.1673905637881115</v>
      </c>
      <c r="J12" s="187">
        <f t="shared" si="0"/>
        <v>-0.21538335435033318</v>
      </c>
      <c r="K12" s="186">
        <v>6.965188020716055</v>
      </c>
      <c r="L12" s="187">
        <f t="shared" si="1"/>
        <v>0.79779745692794357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3.5315843470614099</v>
      </c>
      <c r="F13" s="187" t="str">
        <f t="shared" si="0"/>
        <v>-</v>
      </c>
      <c r="G13" s="186">
        <v>6.2174707421855713</v>
      </c>
      <c r="H13" s="187">
        <f t="shared" si="0"/>
        <v>2.6858863951241614</v>
      </c>
      <c r="I13" s="186">
        <v>6.5183552234649831</v>
      </c>
      <c r="J13" s="187">
        <f t="shared" si="0"/>
        <v>0.30088448127941181</v>
      </c>
      <c r="K13" s="186">
        <v>6.820077615250117</v>
      </c>
      <c r="L13" s="187">
        <f t="shared" si="1"/>
        <v>0.30172239178513394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4.9431877958968959</v>
      </c>
      <c r="F14" s="187" t="str">
        <f t="shared" si="0"/>
        <v>-</v>
      </c>
      <c r="G14" s="186">
        <v>7.000953086942709</v>
      </c>
      <c r="H14" s="187">
        <f t="shared" si="0"/>
        <v>2.0577652910458131</v>
      </c>
      <c r="I14" s="186">
        <v>6.7547590790410634</v>
      </c>
      <c r="J14" s="187">
        <f t="shared" si="0"/>
        <v>-0.24619400790164558</v>
      </c>
      <c r="K14" s="186">
        <v>6.8785517271573049</v>
      </c>
      <c r="L14" s="187">
        <f t="shared" si="1"/>
        <v>0.12379264811624147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5.9776886192386733</v>
      </c>
      <c r="F15" s="187" t="str">
        <f t="shared" si="0"/>
        <v>-</v>
      </c>
      <c r="G15" s="186">
        <v>6.9023408766388297</v>
      </c>
      <c r="H15" s="187">
        <f t="shared" si="0"/>
        <v>0.92465225740015633</v>
      </c>
      <c r="I15" s="186">
        <v>6.8557834898665346</v>
      </c>
      <c r="J15" s="187">
        <f t="shared" si="0"/>
        <v>-4.655738677229504E-2</v>
      </c>
      <c r="K15" s="186">
        <v>6.9805567830313739</v>
      </c>
      <c r="L15" s="187">
        <f t="shared" si="1"/>
        <v>0.12477329316483932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4.5515607371192175</v>
      </c>
      <c r="D16" s="187">
        <v>-2.8081057811534764</v>
      </c>
      <c r="E16" s="186">
        <v>5.1992433795712483</v>
      </c>
      <c r="F16" s="187">
        <f t="shared" si="0"/>
        <v>0.64768264245203078</v>
      </c>
      <c r="G16" s="186">
        <v>7.2397501926274384</v>
      </c>
      <c r="H16" s="187">
        <f t="shared" si="0"/>
        <v>2.0405068130561901</v>
      </c>
      <c r="I16" s="186">
        <v>7.1337124926456168</v>
      </c>
      <c r="J16" s="187">
        <f t="shared" si="0"/>
        <v>-0.10603769998182155</v>
      </c>
      <c r="K16" s="186">
        <v>7.0900904459101861</v>
      </c>
      <c r="L16" s="187">
        <f t="shared" si="1"/>
        <v>-4.3622046735430686E-2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4.0015720524017464</v>
      </c>
      <c r="D17" s="187">
        <v>-3.4080175453227559</v>
      </c>
      <c r="E17" s="186">
        <v>5.8313355603589443</v>
      </c>
      <c r="F17" s="187">
        <f t="shared" si="0"/>
        <v>1.8297635079571979</v>
      </c>
      <c r="G17" s="186">
        <v>6.7605067064083455</v>
      </c>
      <c r="H17" s="187">
        <f t="shared" si="0"/>
        <v>0.92917114604940121</v>
      </c>
      <c r="I17" s="186">
        <v>6.8220845019451737</v>
      </c>
      <c r="J17" s="187">
        <f t="shared" si="0"/>
        <v>6.1577795536828184E-2</v>
      </c>
      <c r="K17" s="186">
        <v>6.8866018317439339</v>
      </c>
      <c r="L17" s="187">
        <f t="shared" si="1"/>
        <v>6.4517329798760237E-2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3.6523630907726932</v>
      </c>
      <c r="D18" s="187">
        <v>-3.4295121010880272</v>
      </c>
      <c r="E18" s="186">
        <v>5.9282195332757128</v>
      </c>
      <c r="F18" s="187">
        <f t="shared" si="0"/>
        <v>2.2758564425030197</v>
      </c>
      <c r="G18" s="186">
        <v>6.9025843149549875</v>
      </c>
      <c r="H18" s="187">
        <f t="shared" si="0"/>
        <v>0.97436478167927465</v>
      </c>
      <c r="I18" s="186">
        <v>6.8264086055904345</v>
      </c>
      <c r="J18" s="187">
        <f t="shared" si="0"/>
        <v>-7.6175709364552979E-2</v>
      </c>
      <c r="K18" s="186">
        <v>6.499798836911598</v>
      </c>
      <c r="L18" s="187">
        <f t="shared" si="1"/>
        <v>-0.32660976867883651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6.220779220779221</v>
      </c>
      <c r="D19" s="187">
        <v>-1.2079309678614418</v>
      </c>
      <c r="E19" s="186">
        <v>6.9308398023994355</v>
      </c>
      <c r="F19" s="187">
        <f t="shared" si="0"/>
        <v>0.71006058162021457</v>
      </c>
      <c r="G19" s="186">
        <v>7.2594999762797094</v>
      </c>
      <c r="H19" s="187">
        <f t="shared" si="0"/>
        <v>0.32866017388027391</v>
      </c>
      <c r="I19" s="186">
        <v>6.7909695542611646</v>
      </c>
      <c r="J19" s="187">
        <f t="shared" si="0"/>
        <v>-0.46853042201854489</v>
      </c>
      <c r="K19" s="186">
        <v>6.9614775499721784</v>
      </c>
      <c r="L19" s="187">
        <f t="shared" si="1"/>
        <v>0.17050799571101383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5.3013895543842837</v>
      </c>
      <c r="D20" s="187">
        <v>-1.8246712828427594</v>
      </c>
      <c r="E20" s="186">
        <v>6.2279114435907807</v>
      </c>
      <c r="F20" s="187">
        <f t="shared" si="0"/>
        <v>0.92652188920649703</v>
      </c>
      <c r="G20" s="186">
        <v>6.7056474124973162</v>
      </c>
      <c r="H20" s="187">
        <f t="shared" si="0"/>
        <v>0.47773596890653547</v>
      </c>
      <c r="I20" s="186">
        <v>6.5663159638803741</v>
      </c>
      <c r="J20" s="187">
        <f t="shared" si="0"/>
        <v>-0.13933144861694213</v>
      </c>
      <c r="K20" s="186">
        <v>6.8930442249892661</v>
      </c>
      <c r="L20" s="187">
        <f t="shared" si="1"/>
        <v>0.32672826110889197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6.3173322576307651</v>
      </c>
      <c r="D21" s="189">
        <v>-1.1030430860612865</v>
      </c>
      <c r="E21" s="188">
        <v>5.5219885141008653</v>
      </c>
      <c r="F21" s="189">
        <f t="shared" si="0"/>
        <v>-0.79534374352989978</v>
      </c>
      <c r="G21" s="188">
        <v>6.81836284648623</v>
      </c>
      <c r="H21" s="189">
        <f t="shared" si="0"/>
        <v>1.2963743323853647</v>
      </c>
      <c r="I21" s="188">
        <v>6.7723569064660403</v>
      </c>
      <c r="J21" s="189">
        <f t="shared" si="0"/>
        <v>-4.6005940020189762E-2</v>
      </c>
      <c r="K21" s="188">
        <v>6.910044821236232</v>
      </c>
      <c r="L21" s="189">
        <f t="shared" si="1"/>
        <v>0.13768791477019171</v>
      </c>
      <c r="M21" s="188">
        <v>7.2210485636996005</v>
      </c>
      <c r="N21" s="189">
        <v>0.22716270332382393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59.25" customHeight="1" thickBot="1" x14ac:dyDescent="0.3">
      <c r="B26" s="272" t="s">
        <v>289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v>2020</v>
      </c>
      <c r="D29" s="297"/>
      <c r="E29" s="298">
        <v>2021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CONCATENATE("dif ",RIGHT(M29,2),"/",RIGHT(K29,2))</f>
        <v>dif 25/24</v>
      </c>
    </row>
    <row r="31" spans="1:15" x14ac:dyDescent="0.25">
      <c r="B31" s="116" t="s">
        <v>71</v>
      </c>
      <c r="C31" s="186">
        <v>3.3978234582829505</v>
      </c>
      <c r="D31" s="187">
        <v>-1.3914885810290891</v>
      </c>
      <c r="E31" s="186">
        <v>2.3659409484044138</v>
      </c>
      <c r="F31" s="187">
        <f t="shared" ref="F31:J43" si="3">IFERROR(E31-C31,"-")</f>
        <v>-1.0318825098785367</v>
      </c>
      <c r="G31" s="186">
        <v>5.724462365591398</v>
      </c>
      <c r="H31" s="187">
        <f t="shared" si="3"/>
        <v>3.3585214171869842</v>
      </c>
      <c r="I31" s="186">
        <v>4.65979381443299</v>
      </c>
      <c r="J31" s="187">
        <f t="shared" si="3"/>
        <v>-1.064668551158408</v>
      </c>
      <c r="K31" s="186">
        <v>4.4990310077519382</v>
      </c>
      <c r="L31" s="187">
        <f t="shared" ref="L31:N43" si="4">IFERROR(K31-I31,"-")</f>
        <v>-0.16076280668105181</v>
      </c>
      <c r="M31" s="186">
        <v>4.9236192714453582</v>
      </c>
      <c r="N31" s="187">
        <f t="shared" si="4"/>
        <v>0.42458826369341995</v>
      </c>
    </row>
    <row r="32" spans="1:15" x14ac:dyDescent="0.25">
      <c r="B32" s="116" t="s">
        <v>73</v>
      </c>
      <c r="C32" s="186">
        <v>3.4050151975683889</v>
      </c>
      <c r="D32" s="187">
        <v>-0.3983267047452359</v>
      </c>
      <c r="E32" s="186">
        <v>2.1904255319148938</v>
      </c>
      <c r="F32" s="187">
        <f t="shared" si="3"/>
        <v>-1.2145896656534951</v>
      </c>
      <c r="G32" s="186">
        <v>2.9379509379509381</v>
      </c>
      <c r="H32" s="187">
        <f t="shared" si="3"/>
        <v>0.74752540603604434</v>
      </c>
      <c r="I32" s="186">
        <v>4.0410122164048863</v>
      </c>
      <c r="J32" s="187">
        <f t="shared" si="3"/>
        <v>1.1030612784539482</v>
      </c>
      <c r="K32" s="186">
        <v>2.5011169024571855</v>
      </c>
      <c r="L32" s="187">
        <f t="shared" si="4"/>
        <v>-1.5398953139477007</v>
      </c>
      <c r="M32" s="186">
        <v>3.7223880597014927</v>
      </c>
      <c r="N32" s="187">
        <f t="shared" si="4"/>
        <v>1.2212711572443071</v>
      </c>
    </row>
    <row r="33" spans="2:15" x14ac:dyDescent="0.25">
      <c r="B33" s="116" t="s">
        <v>75</v>
      </c>
      <c r="C33" s="186">
        <v>3.8292181069958846</v>
      </c>
      <c r="D33" s="187">
        <v>1.798215193970476E-2</v>
      </c>
      <c r="E33" s="186">
        <v>2.2533892834086506</v>
      </c>
      <c r="F33" s="187">
        <f t="shared" si="3"/>
        <v>-1.575828823587234</v>
      </c>
      <c r="G33" s="186">
        <v>3.2213947190250507</v>
      </c>
      <c r="H33" s="187">
        <f t="shared" si="3"/>
        <v>0.96800543561640007</v>
      </c>
      <c r="I33" s="186">
        <v>3.6146943353897925</v>
      </c>
      <c r="J33" s="187">
        <f t="shared" si="3"/>
        <v>0.39329961636474176</v>
      </c>
      <c r="K33" s="186">
        <v>3.1333333333333333</v>
      </c>
      <c r="L33" s="187">
        <f t="shared" si="4"/>
        <v>-0.48136100205645915</v>
      </c>
      <c r="M33" s="186">
        <v>3.7395048439181915</v>
      </c>
      <c r="N33" s="187">
        <f t="shared" si="4"/>
        <v>0.60617151058485819</v>
      </c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2.3930635838150289</v>
      </c>
      <c r="F34" s="187" t="str">
        <f>IFERROR(E34-C34,"-")</f>
        <v>-</v>
      </c>
      <c r="G34" s="186">
        <v>2.8110674525212835</v>
      </c>
      <c r="H34" s="187">
        <f>IFERROR(G34-E34,"-")</f>
        <v>0.41800386870625461</v>
      </c>
      <c r="I34" s="186">
        <v>2.8504016064257027</v>
      </c>
      <c r="J34" s="187">
        <f>IFERROR(I34-G34,"-")</f>
        <v>3.9334153904419189E-2</v>
      </c>
      <c r="K34" s="186">
        <v>3.7895878524945772</v>
      </c>
      <c r="L34" s="187">
        <f>IFERROR(K34-I34,"-")</f>
        <v>0.93918624606887446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2.5417176413016884</v>
      </c>
      <c r="F35" s="187" t="str">
        <f t="shared" si="3"/>
        <v>-</v>
      </c>
      <c r="G35" s="186">
        <v>2.6286314315715784</v>
      </c>
      <c r="H35" s="187">
        <f t="shared" si="3"/>
        <v>8.691379026988999E-2</v>
      </c>
      <c r="I35" s="186">
        <v>3.2831715210355985</v>
      </c>
      <c r="J35" s="187">
        <f t="shared" si="3"/>
        <v>0.65454008946402009</v>
      </c>
      <c r="K35" s="186">
        <v>3.0149592021758838</v>
      </c>
      <c r="L35" s="187">
        <f t="shared" si="4"/>
        <v>-0.26821231885971475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3.5864474339810664</v>
      </c>
      <c r="F36" s="187" t="str">
        <f t="shared" si="3"/>
        <v>-</v>
      </c>
      <c r="G36" s="186">
        <v>3.6400807672892479</v>
      </c>
      <c r="H36" s="187">
        <f t="shared" si="3"/>
        <v>5.3633333308181541E-2</v>
      </c>
      <c r="I36" s="186">
        <v>3.3483852529294085</v>
      </c>
      <c r="J36" s="187">
        <f t="shared" si="3"/>
        <v>-0.29169551435983943</v>
      </c>
      <c r="K36" s="186">
        <v>3.406364301389905</v>
      </c>
      <c r="L36" s="187">
        <f t="shared" si="4"/>
        <v>5.7979048460496507E-2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4.4459262851600387</v>
      </c>
      <c r="F37" s="187" t="str">
        <f t="shared" si="3"/>
        <v>-</v>
      </c>
      <c r="G37" s="186">
        <v>4.1811648079306076</v>
      </c>
      <c r="H37" s="187">
        <f t="shared" si="3"/>
        <v>-0.26476147722943111</v>
      </c>
      <c r="I37" s="186">
        <v>3.8014415252266915</v>
      </c>
      <c r="J37" s="187">
        <f t="shared" si="3"/>
        <v>-0.37972328270391609</v>
      </c>
      <c r="K37" s="186">
        <v>3.6836089494163424</v>
      </c>
      <c r="L37" s="187">
        <f t="shared" si="4"/>
        <v>-0.11783257581034912</v>
      </c>
      <c r="M37" s="186"/>
      <c r="N37" s="187"/>
    </row>
    <row r="38" spans="2:15" x14ac:dyDescent="0.25">
      <c r="B38" s="116" t="s">
        <v>85</v>
      </c>
      <c r="C38" s="186">
        <v>3.0742075823492852</v>
      </c>
      <c r="D38" s="187">
        <v>-0.71711502086974921</v>
      </c>
      <c r="E38" s="186">
        <v>3.7990708478513358</v>
      </c>
      <c r="F38" s="187">
        <f t="shared" si="3"/>
        <v>0.7248632655020506</v>
      </c>
      <c r="G38" s="186">
        <v>4.0331521739130434</v>
      </c>
      <c r="H38" s="187">
        <f t="shared" si="3"/>
        <v>0.23408132606170762</v>
      </c>
      <c r="I38" s="186">
        <v>4.0018788163457026</v>
      </c>
      <c r="J38" s="187">
        <f t="shared" si="3"/>
        <v>-3.1273357567340732E-2</v>
      </c>
      <c r="K38" s="186">
        <v>3.593650159744409</v>
      </c>
      <c r="L38" s="187">
        <f t="shared" si="4"/>
        <v>-0.40822865660129359</v>
      </c>
      <c r="M38" s="186"/>
      <c r="N38" s="187"/>
    </row>
    <row r="39" spans="2:15" x14ac:dyDescent="0.25">
      <c r="B39" s="116" t="s">
        <v>87</v>
      </c>
      <c r="C39" s="186">
        <v>2.647812971342383</v>
      </c>
      <c r="D39" s="187">
        <v>-1.8377936085068289</v>
      </c>
      <c r="E39" s="186">
        <v>3.4035053929121726</v>
      </c>
      <c r="F39" s="187">
        <f t="shared" si="3"/>
        <v>0.75569242156978955</v>
      </c>
      <c r="G39" s="186">
        <v>3.5713871154962273</v>
      </c>
      <c r="H39" s="187">
        <f t="shared" si="3"/>
        <v>0.16788172258405476</v>
      </c>
      <c r="I39" s="186">
        <v>3.6274393849793021</v>
      </c>
      <c r="J39" s="187">
        <f t="shared" si="3"/>
        <v>5.6052269483074735E-2</v>
      </c>
      <c r="K39" s="186">
        <v>3.963002114164905</v>
      </c>
      <c r="L39" s="187">
        <f t="shared" si="4"/>
        <v>0.33556272918560293</v>
      </c>
      <c r="M39" s="186"/>
      <c r="N39" s="187"/>
    </row>
    <row r="40" spans="2:15" x14ac:dyDescent="0.25">
      <c r="B40" s="116" t="s">
        <v>89</v>
      </c>
      <c r="C40" s="186">
        <v>2.4842917997870075</v>
      </c>
      <c r="D40" s="187">
        <v>-1.3228621659983735</v>
      </c>
      <c r="E40" s="186">
        <v>3.132591562355123</v>
      </c>
      <c r="F40" s="187">
        <f t="shared" si="3"/>
        <v>0.6482997625681155</v>
      </c>
      <c r="G40" s="186">
        <v>3.554815263476681</v>
      </c>
      <c r="H40" s="187">
        <f t="shared" si="3"/>
        <v>0.42222370112155794</v>
      </c>
      <c r="I40" s="186">
        <v>3.2132940681531341</v>
      </c>
      <c r="J40" s="187">
        <f t="shared" si="3"/>
        <v>-0.34152119532354686</v>
      </c>
      <c r="K40" s="186">
        <v>3.3147033533963888</v>
      </c>
      <c r="L40" s="187">
        <f t="shared" si="4"/>
        <v>0.10140928524325465</v>
      </c>
      <c r="M40" s="186"/>
      <c r="N40" s="187"/>
    </row>
    <row r="41" spans="2:15" x14ac:dyDescent="0.25">
      <c r="B41" s="116" t="s">
        <v>91</v>
      </c>
      <c r="C41" s="186">
        <v>3.945582586427657</v>
      </c>
      <c r="D41" s="187">
        <v>0.37689414682164335</v>
      </c>
      <c r="E41" s="186">
        <v>3.4310897435897436</v>
      </c>
      <c r="F41" s="187">
        <f t="shared" si="3"/>
        <v>-0.51449284283791341</v>
      </c>
      <c r="G41" s="186">
        <v>3.6112132352941178</v>
      </c>
      <c r="H41" s="187">
        <f t="shared" si="3"/>
        <v>0.18012349170437414</v>
      </c>
      <c r="I41" s="186">
        <v>3.4485981308411215</v>
      </c>
      <c r="J41" s="187">
        <f t="shared" si="3"/>
        <v>-0.16261510445299621</v>
      </c>
      <c r="K41" s="186">
        <v>4.3719325153374236</v>
      </c>
      <c r="L41" s="187">
        <f t="shared" si="4"/>
        <v>0.92333438449630201</v>
      </c>
      <c r="M41" s="186"/>
      <c r="N41" s="187"/>
    </row>
    <row r="42" spans="2:15" x14ac:dyDescent="0.25">
      <c r="B42" s="116" t="s">
        <v>93</v>
      </c>
      <c r="C42" s="186">
        <v>2.4285714285714284</v>
      </c>
      <c r="D42" s="187">
        <v>-1.1950747808148532</v>
      </c>
      <c r="E42" s="186">
        <v>3.166830225711482</v>
      </c>
      <c r="F42" s="187">
        <f t="shared" si="3"/>
        <v>0.7382587971400536</v>
      </c>
      <c r="G42" s="186">
        <v>4.1630076838638859</v>
      </c>
      <c r="H42" s="187">
        <f t="shared" si="3"/>
        <v>0.99617745815240388</v>
      </c>
      <c r="I42" s="186">
        <v>3.404673393520977</v>
      </c>
      <c r="J42" s="187">
        <f t="shared" si="3"/>
        <v>-0.75833429034290889</v>
      </c>
      <c r="K42" s="186">
        <v>3.9628305932809149</v>
      </c>
      <c r="L42" s="187">
        <f t="shared" si="4"/>
        <v>0.55815719975993794</v>
      </c>
      <c r="M42" s="186"/>
      <c r="N42" s="187"/>
    </row>
    <row r="43" spans="2:15" ht="15.75" x14ac:dyDescent="0.25">
      <c r="B43" s="119" t="s">
        <v>30</v>
      </c>
      <c r="C43" s="188">
        <v>2.875516971571221</v>
      </c>
      <c r="D43" s="189">
        <v>-1.3570125937797233</v>
      </c>
      <c r="E43" s="188">
        <v>3.140326433121019</v>
      </c>
      <c r="F43" s="189">
        <f t="shared" si="3"/>
        <v>0.26480946154979801</v>
      </c>
      <c r="G43" s="188">
        <v>3.6206255806751315</v>
      </c>
      <c r="H43" s="189">
        <f t="shared" si="3"/>
        <v>0.48029914755411252</v>
      </c>
      <c r="I43" s="188">
        <v>3.5630895121494159</v>
      </c>
      <c r="J43" s="189">
        <f t="shared" si="3"/>
        <v>-5.7536068525715578E-2</v>
      </c>
      <c r="K43" s="188">
        <v>3.5542003563108127</v>
      </c>
      <c r="L43" s="189">
        <f t="shared" si="4"/>
        <v>-8.8891558386032798E-3</v>
      </c>
      <c r="M43" s="188">
        <v>4.1461224489795923</v>
      </c>
      <c r="N43" s="189">
        <v>0.89394853593611412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2" t="s">
        <v>290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v>2020</v>
      </c>
      <c r="D51" s="297"/>
      <c r="E51" s="298">
        <v>2021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71</v>
      </c>
      <c r="C53" s="186">
        <v>4.8253012048192767</v>
      </c>
      <c r="D53" s="187">
        <v>1.2480832420591454</v>
      </c>
      <c r="E53" s="186">
        <v>5.3652173913043475</v>
      </c>
      <c r="F53" s="187">
        <f t="shared" ref="F53:J65" si="5">IFERROR(E53-C53,"-")</f>
        <v>0.53991618648507078</v>
      </c>
      <c r="G53" s="186">
        <v>5.7339805825242722</v>
      </c>
      <c r="H53" s="187">
        <f t="shared" si="5"/>
        <v>0.36876319121992474</v>
      </c>
      <c r="I53" s="186">
        <v>5.0429362880886428</v>
      </c>
      <c r="J53" s="187">
        <f t="shared" si="5"/>
        <v>-0.69104429443562942</v>
      </c>
      <c r="K53" s="186">
        <v>5.8047722342733188</v>
      </c>
      <c r="L53" s="187">
        <f t="shared" ref="L53:N65" si="6">IFERROR(K53-I53,"-")</f>
        <v>0.76183594618467598</v>
      </c>
      <c r="M53" s="186">
        <v>5.9452736318407959</v>
      </c>
      <c r="N53" s="187">
        <f t="shared" si="6"/>
        <v>0.14050139756747715</v>
      </c>
    </row>
    <row r="54" spans="1:15" x14ac:dyDescent="0.25">
      <c r="A54" s="1">
        <v>2</v>
      </c>
      <c r="B54" s="116" t="s">
        <v>73</v>
      </c>
      <c r="C54" s="186">
        <v>4.333333333333333</v>
      </c>
      <c r="D54" s="187">
        <v>1.3131567885666242</v>
      </c>
      <c r="E54" s="186">
        <v>4.1810699588477362</v>
      </c>
      <c r="F54" s="187">
        <f t="shared" si="5"/>
        <v>-0.15226337448559679</v>
      </c>
      <c r="G54" s="186">
        <v>4.2582524271844662</v>
      </c>
      <c r="H54" s="187">
        <f t="shared" si="5"/>
        <v>7.7182468336729926E-2</v>
      </c>
      <c r="I54" s="186">
        <v>4.5245579567779961</v>
      </c>
      <c r="J54" s="187">
        <f t="shared" si="5"/>
        <v>0.26630552959352993</v>
      </c>
      <c r="K54" s="186">
        <v>3.5454545454545454</v>
      </c>
      <c r="L54" s="187">
        <f t="shared" si="6"/>
        <v>-0.97910341132345069</v>
      </c>
      <c r="M54" s="186">
        <v>4.55</v>
      </c>
      <c r="N54" s="187">
        <f t="shared" si="6"/>
        <v>1.0045454545454544</v>
      </c>
    </row>
    <row r="55" spans="1:15" x14ac:dyDescent="0.25">
      <c r="A55" s="1">
        <v>3</v>
      </c>
      <c r="B55" s="116" t="s">
        <v>75</v>
      </c>
      <c r="C55" s="186">
        <v>5.8444444444444441</v>
      </c>
      <c r="D55" s="187">
        <v>3.1606251191156849</v>
      </c>
      <c r="E55" s="186">
        <v>3.6339522546419096</v>
      </c>
      <c r="F55" s="187">
        <f t="shared" si="5"/>
        <v>-2.2104921898025345</v>
      </c>
      <c r="G55" s="186">
        <v>4.8299445471349349</v>
      </c>
      <c r="H55" s="187">
        <f t="shared" si="5"/>
        <v>1.1959922924930253</v>
      </c>
      <c r="I55" s="186">
        <v>4.1807228915662646</v>
      </c>
      <c r="J55" s="187">
        <f t="shared" si="5"/>
        <v>-0.64922165556867029</v>
      </c>
      <c r="K55" s="186">
        <v>4.1143911439114387</v>
      </c>
      <c r="L55" s="187">
        <f t="shared" si="6"/>
        <v>-6.6331747654825968E-2</v>
      </c>
      <c r="M55" s="186">
        <v>4.6043046357615891</v>
      </c>
      <c r="N55" s="187">
        <f t="shared" si="6"/>
        <v>0.48991349185015043</v>
      </c>
    </row>
    <row r="56" spans="1:15" x14ac:dyDescent="0.25">
      <c r="A56" s="1">
        <v>4</v>
      </c>
      <c r="B56" s="116" t="s">
        <v>77</v>
      </c>
      <c r="C56" s="186" t="s">
        <v>248</v>
      </c>
      <c r="D56" s="187" t="s">
        <v>248</v>
      </c>
      <c r="E56" s="186">
        <v>3.7015945330296129</v>
      </c>
      <c r="F56" s="187" t="str">
        <f>IFERROR(E56-C56,"-")</f>
        <v>-</v>
      </c>
      <c r="G56" s="186">
        <v>3.7936046511627906</v>
      </c>
      <c r="H56" s="187">
        <f>IFERROR(G56-E56,"-")</f>
        <v>9.201011813317761E-2</v>
      </c>
      <c r="I56" s="186">
        <v>4.0883054892601436</v>
      </c>
      <c r="J56" s="187">
        <f>IFERROR(I56-G56,"-")</f>
        <v>0.29470083809735304</v>
      </c>
      <c r="K56" s="186">
        <v>4.7992895204262878</v>
      </c>
      <c r="L56" s="187">
        <f>IFERROR(K56-I56,"-")</f>
        <v>0.71098403116614417</v>
      </c>
      <c r="M56" s="186"/>
      <c r="N56" s="187"/>
    </row>
    <row r="57" spans="1:15" x14ac:dyDescent="0.25">
      <c r="A57" s="1">
        <v>5</v>
      </c>
      <c r="B57" s="116" t="s">
        <v>79</v>
      </c>
      <c r="C57" s="186" t="s">
        <v>248</v>
      </c>
      <c r="D57" s="187" t="s">
        <v>248</v>
      </c>
      <c r="E57" s="186">
        <v>3.6545718432510887</v>
      </c>
      <c r="F57" s="187" t="str">
        <f t="shared" si="5"/>
        <v>-</v>
      </c>
      <c r="G57" s="186">
        <v>3.9125596184419713</v>
      </c>
      <c r="H57" s="187">
        <f t="shared" si="5"/>
        <v>0.25798777519088256</v>
      </c>
      <c r="I57" s="186">
        <v>3.9587750294464077</v>
      </c>
      <c r="J57" s="187">
        <f t="shared" si="5"/>
        <v>4.621541100443638E-2</v>
      </c>
      <c r="K57" s="186">
        <v>4.9326145552560643</v>
      </c>
      <c r="L57" s="187">
        <f t="shared" si="6"/>
        <v>0.9738395258096566</v>
      </c>
      <c r="M57" s="186"/>
      <c r="N57" s="187"/>
    </row>
    <row r="58" spans="1:15" x14ac:dyDescent="0.25">
      <c r="A58" s="1">
        <v>6</v>
      </c>
      <c r="B58" s="116" t="s">
        <v>81</v>
      </c>
      <c r="C58" s="186" t="s">
        <v>248</v>
      </c>
      <c r="D58" s="187" t="s">
        <v>248</v>
      </c>
      <c r="E58" s="186">
        <v>4.3600000000000003</v>
      </c>
      <c r="F58" s="187" t="str">
        <f t="shared" si="5"/>
        <v>-</v>
      </c>
      <c r="G58" s="186">
        <v>5.4429347826086953</v>
      </c>
      <c r="H58" s="187">
        <f t="shared" si="5"/>
        <v>1.082934782608695</v>
      </c>
      <c r="I58" s="186">
        <v>4.3403590944574555</v>
      </c>
      <c r="J58" s="187">
        <f t="shared" si="5"/>
        <v>-1.1025756881512399</v>
      </c>
      <c r="K58" s="186">
        <v>4.7995337995337994</v>
      </c>
      <c r="L58" s="187">
        <f t="shared" si="6"/>
        <v>0.45917470507634395</v>
      </c>
      <c r="M58" s="186"/>
      <c r="N58" s="187"/>
    </row>
    <row r="59" spans="1:15" x14ac:dyDescent="0.25">
      <c r="A59" s="1">
        <v>7</v>
      </c>
      <c r="B59" s="116" t="s">
        <v>83</v>
      </c>
      <c r="C59" s="186" t="s">
        <v>248</v>
      </c>
      <c r="D59" s="187" t="s">
        <v>248</v>
      </c>
      <c r="E59" s="186">
        <v>5.7505060728744937</v>
      </c>
      <c r="F59" s="187" t="str">
        <f t="shared" si="5"/>
        <v>-</v>
      </c>
      <c r="G59" s="186">
        <v>6.2126563649742454</v>
      </c>
      <c r="H59" s="187">
        <f t="shared" si="5"/>
        <v>0.46215029209975178</v>
      </c>
      <c r="I59" s="186">
        <v>5.4324683965402532</v>
      </c>
      <c r="J59" s="187">
        <f t="shared" si="5"/>
        <v>-0.7801879684339923</v>
      </c>
      <c r="K59" s="186">
        <v>6.0435855263157894</v>
      </c>
      <c r="L59" s="187">
        <f t="shared" si="6"/>
        <v>0.61111712977553623</v>
      </c>
      <c r="M59" s="186"/>
      <c r="N59" s="187"/>
    </row>
    <row r="60" spans="1:15" x14ac:dyDescent="0.25">
      <c r="A60" s="1">
        <v>8</v>
      </c>
      <c r="B60" s="116" t="s">
        <v>85</v>
      </c>
      <c r="C60" s="186">
        <v>3.7919020715630887</v>
      </c>
      <c r="D60" s="187">
        <v>-1.5639215243660485</v>
      </c>
      <c r="E60" s="186">
        <v>5.5321725965177899</v>
      </c>
      <c r="F60" s="187">
        <f t="shared" si="5"/>
        <v>1.7402705249547012</v>
      </c>
      <c r="G60" s="186">
        <v>6.4098601913171454</v>
      </c>
      <c r="H60" s="187">
        <f t="shared" si="5"/>
        <v>0.87768759479935543</v>
      </c>
      <c r="I60" s="186">
        <v>5.612125162972621</v>
      </c>
      <c r="J60" s="187">
        <f t="shared" si="5"/>
        <v>-0.79773502834452437</v>
      </c>
      <c r="K60" s="186">
        <v>5.8556461001164148</v>
      </c>
      <c r="L60" s="187">
        <f t="shared" si="6"/>
        <v>0.24352093714379386</v>
      </c>
      <c r="M60" s="186"/>
      <c r="N60" s="187"/>
    </row>
    <row r="61" spans="1:15" x14ac:dyDescent="0.25">
      <c r="A61" s="1">
        <v>9</v>
      </c>
      <c r="B61" s="116" t="s">
        <v>87</v>
      </c>
      <c r="C61" s="186">
        <v>2.9774577332498433</v>
      </c>
      <c r="D61" s="187">
        <v>-1.295903841631791</v>
      </c>
      <c r="E61" s="186">
        <v>5.5271779597915112</v>
      </c>
      <c r="F61" s="187">
        <f t="shared" si="5"/>
        <v>2.5497202265416679</v>
      </c>
      <c r="G61" s="186">
        <v>5.5612691466083151</v>
      </c>
      <c r="H61" s="187">
        <f t="shared" si="5"/>
        <v>3.4091186816803898E-2</v>
      </c>
      <c r="I61" s="186">
        <v>5.5102239532619279</v>
      </c>
      <c r="J61" s="187">
        <f t="shared" si="5"/>
        <v>-5.104519334638713E-2</v>
      </c>
      <c r="K61" s="186">
        <v>5.8552746294681777</v>
      </c>
      <c r="L61" s="187">
        <f t="shared" si="6"/>
        <v>0.34505067620624974</v>
      </c>
      <c r="M61" s="186"/>
      <c r="N61" s="187"/>
    </row>
    <row r="62" spans="1:15" x14ac:dyDescent="0.25">
      <c r="A62" s="1">
        <v>10</v>
      </c>
      <c r="B62" s="116" t="s">
        <v>89</v>
      </c>
      <c r="C62" s="186">
        <v>4.8207171314741037</v>
      </c>
      <c r="D62" s="187">
        <v>0.93619746995095809</v>
      </c>
      <c r="E62" s="186">
        <v>4.9938775510204083</v>
      </c>
      <c r="F62" s="187">
        <f t="shared" si="5"/>
        <v>0.17316041954630457</v>
      </c>
      <c r="G62" s="186">
        <v>4.6286201022146507</v>
      </c>
      <c r="H62" s="187">
        <f t="shared" si="5"/>
        <v>-0.36525744880575761</v>
      </c>
      <c r="I62" s="186">
        <v>4.8662790697674421</v>
      </c>
      <c r="J62" s="187">
        <f t="shared" si="5"/>
        <v>0.23765896755279137</v>
      </c>
      <c r="K62" s="186">
        <v>5.0836909871244638</v>
      </c>
      <c r="L62" s="187">
        <f t="shared" si="6"/>
        <v>0.2174119173570217</v>
      </c>
      <c r="M62" s="186"/>
      <c r="N62" s="187"/>
    </row>
    <row r="63" spans="1:15" x14ac:dyDescent="0.25">
      <c r="A63" s="1">
        <v>11</v>
      </c>
      <c r="B63" s="116" t="s">
        <v>91</v>
      </c>
      <c r="C63" s="186">
        <v>4.9330543933054392</v>
      </c>
      <c r="D63" s="187">
        <v>0.56119509682302748</v>
      </c>
      <c r="E63" s="186">
        <v>5.2996845425867507</v>
      </c>
      <c r="F63" s="187">
        <f t="shared" si="5"/>
        <v>0.36663014928131155</v>
      </c>
      <c r="G63" s="186">
        <v>4.5814977973568283</v>
      </c>
      <c r="H63" s="187">
        <f t="shared" si="5"/>
        <v>-0.71818674522992243</v>
      </c>
      <c r="I63" s="186">
        <v>4.4314049586776862</v>
      </c>
      <c r="J63" s="187">
        <f t="shared" si="5"/>
        <v>-0.15009283867914203</v>
      </c>
      <c r="K63" s="186">
        <v>4.5080042689434361</v>
      </c>
      <c r="L63" s="187">
        <f t="shared" si="6"/>
        <v>7.6599310265749843E-2</v>
      </c>
      <c r="M63" s="186"/>
      <c r="N63" s="187"/>
    </row>
    <row r="64" spans="1:15" x14ac:dyDescent="0.25">
      <c r="A64" s="1">
        <v>12</v>
      </c>
      <c r="B64" s="116" t="s">
        <v>93</v>
      </c>
      <c r="C64" s="186">
        <v>4.270833333333333</v>
      </c>
      <c r="D64" s="187">
        <v>0.42991959706719474</v>
      </c>
      <c r="E64" s="186">
        <v>4.0808510638297868</v>
      </c>
      <c r="F64" s="187">
        <f t="shared" si="5"/>
        <v>-0.18998226950354624</v>
      </c>
      <c r="G64" s="186">
        <v>4.6321559074299632</v>
      </c>
      <c r="H64" s="187">
        <f t="shared" si="5"/>
        <v>0.5513048436001764</v>
      </c>
      <c r="I64" s="186">
        <v>4.2139201637666321</v>
      </c>
      <c r="J64" s="187">
        <f t="shared" si="5"/>
        <v>-0.41823574366333105</v>
      </c>
      <c r="K64" s="186">
        <v>4.8214285714285712</v>
      </c>
      <c r="L64" s="187">
        <f t="shared" si="6"/>
        <v>0.60750840766193903</v>
      </c>
      <c r="M64" s="186"/>
      <c r="N64" s="187"/>
    </row>
    <row r="65" spans="1:15" ht="15.75" x14ac:dyDescent="0.25">
      <c r="B65" s="119" t="s">
        <v>30</v>
      </c>
      <c r="C65" s="188">
        <v>3.8516443002507006</v>
      </c>
      <c r="D65" s="189">
        <v>-0.88940080053723358</v>
      </c>
      <c r="E65" s="188">
        <v>5.0409218764177481</v>
      </c>
      <c r="F65" s="189">
        <f t="shared" si="5"/>
        <v>1.1892775761670475</v>
      </c>
      <c r="G65" s="188">
        <v>5.2284492213204654</v>
      </c>
      <c r="H65" s="189">
        <f t="shared" si="5"/>
        <v>0.18752734490271727</v>
      </c>
      <c r="I65" s="188">
        <v>4.7866134751773046</v>
      </c>
      <c r="J65" s="189">
        <f t="shared" si="5"/>
        <v>-0.44183574614316079</v>
      </c>
      <c r="K65" s="188">
        <v>5.166019237883833</v>
      </c>
      <c r="L65" s="189">
        <f t="shared" si="6"/>
        <v>0.37940576270652837</v>
      </c>
      <c r="M65" s="188">
        <v>5.0939639079029249</v>
      </c>
      <c r="N65" s="189">
        <v>0.68755291763389259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291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v>2020</v>
      </c>
      <c r="D73" s="297"/>
      <c r="E73" s="298">
        <v>2021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71</v>
      </c>
      <c r="C75" s="186">
        <v>2.4404040404040406</v>
      </c>
      <c r="D75" s="187">
        <v>-3.8966588966588964</v>
      </c>
      <c r="E75" s="186">
        <v>1.8890425164189422</v>
      </c>
      <c r="F75" s="187">
        <f t="shared" ref="F75:J77" si="7">IFERROR(E75-C75,"-")</f>
        <v>-0.55136152398509841</v>
      </c>
      <c r="G75" s="186">
        <v>5.7030567685589517</v>
      </c>
      <c r="H75" s="187">
        <f t="shared" si="7"/>
        <v>3.8140142521400096</v>
      </c>
      <c r="I75" s="186">
        <v>4.361380798274002</v>
      </c>
      <c r="J75" s="187">
        <f t="shared" si="7"/>
        <v>-1.3416759702849497</v>
      </c>
      <c r="K75" s="186">
        <v>3.444833625218914</v>
      </c>
      <c r="L75" s="187">
        <f t="shared" ref="L75:L77" si="8">IFERROR(K75-I75,"-")</f>
        <v>-0.91654717305508804</v>
      </c>
      <c r="M75" s="186">
        <v>2.439516129032258</v>
      </c>
      <c r="N75" s="187">
        <f t="shared" ref="N75:N77" si="9">IFERROR(M75-K75,"-")</f>
        <v>-1.005317496186656</v>
      </c>
    </row>
    <row r="76" spans="1:15" x14ac:dyDescent="0.25">
      <c r="A76" s="1">
        <v>2</v>
      </c>
      <c r="B76" s="116" t="s">
        <v>73</v>
      </c>
      <c r="C76" s="186">
        <v>3.0010905125408942</v>
      </c>
      <c r="D76" s="187">
        <v>-1.6162096185207049</v>
      </c>
      <c r="E76" s="186">
        <v>2.0027163368257663</v>
      </c>
      <c r="F76" s="187">
        <f t="shared" si="7"/>
        <v>-0.99837417571512788</v>
      </c>
      <c r="G76" s="186">
        <v>2.1572904707233067</v>
      </c>
      <c r="H76" s="187">
        <f t="shared" si="7"/>
        <v>0.15457413389754038</v>
      </c>
      <c r="I76" s="186">
        <v>3.6546310832025117</v>
      </c>
      <c r="J76" s="187">
        <f t="shared" si="7"/>
        <v>1.497340612479205</v>
      </c>
      <c r="K76" s="186">
        <v>1.9333333333333333</v>
      </c>
      <c r="L76" s="187">
        <f t="shared" si="8"/>
        <v>-1.7212977498691784</v>
      </c>
      <c r="M76" s="186">
        <v>2.4962962962962965</v>
      </c>
      <c r="N76" s="187">
        <f t="shared" si="9"/>
        <v>0.56296296296296311</v>
      </c>
    </row>
    <row r="77" spans="1:15" x14ac:dyDescent="0.25">
      <c r="A77" s="1">
        <v>3</v>
      </c>
      <c r="B77" s="116" t="s">
        <v>75</v>
      </c>
      <c r="C77" s="186">
        <v>3.0541310541310542</v>
      </c>
      <c r="D77" s="187">
        <v>-1.6311526338122082</v>
      </c>
      <c r="E77" s="186">
        <v>2.0621095185593532</v>
      </c>
      <c r="F77" s="187">
        <f t="shared" si="7"/>
        <v>-0.99202153557170103</v>
      </c>
      <c r="G77" s="186">
        <v>2.2916666666666665</v>
      </c>
      <c r="H77" s="187">
        <f t="shared" si="7"/>
        <v>0.22955714810731331</v>
      </c>
      <c r="I77" s="186">
        <v>3.2065637065637067</v>
      </c>
      <c r="J77" s="187">
        <f t="shared" si="7"/>
        <v>0.91489703989704019</v>
      </c>
      <c r="K77" s="186">
        <v>2.6110019646365421</v>
      </c>
      <c r="L77" s="187">
        <f t="shared" si="8"/>
        <v>-0.5955617419271646</v>
      </c>
      <c r="M77" s="186">
        <v>2.1323076923076925</v>
      </c>
      <c r="N77" s="187">
        <f t="shared" si="9"/>
        <v>-0.47869427232884965</v>
      </c>
    </row>
    <row r="78" spans="1:15" x14ac:dyDescent="0.25">
      <c r="A78" s="1">
        <v>4</v>
      </c>
      <c r="B78" s="116" t="s">
        <v>77</v>
      </c>
      <c r="C78" s="186" t="s">
        <v>248</v>
      </c>
      <c r="D78" s="187" t="s">
        <v>248</v>
      </c>
      <c r="E78" s="186">
        <v>2.2452393206381882</v>
      </c>
      <c r="F78" s="187" t="str">
        <f>IFERROR(E78-C78,"-")</f>
        <v>-</v>
      </c>
      <c r="G78" s="186">
        <v>2.5253592561284868</v>
      </c>
      <c r="H78" s="187">
        <f>IFERROR(G78-E78,"-")</f>
        <v>0.28011993549029857</v>
      </c>
      <c r="I78" s="186">
        <v>2.5206611570247932</v>
      </c>
      <c r="J78" s="187">
        <f>IFERROR(I78-G78,"-")</f>
        <v>-4.6980991036935649E-3</v>
      </c>
      <c r="K78" s="186">
        <v>3.096341463414634</v>
      </c>
      <c r="L78" s="187">
        <f>IFERROR(K78-I78,"-")</f>
        <v>0.5756803063898408</v>
      </c>
      <c r="M78" s="186"/>
      <c r="N78" s="187"/>
    </row>
    <row r="79" spans="1:15" x14ac:dyDescent="0.25">
      <c r="A79" s="1">
        <v>5</v>
      </c>
      <c r="B79" s="116" t="s">
        <v>79</v>
      </c>
      <c r="C79" s="186" t="s">
        <v>248</v>
      </c>
      <c r="D79" s="187" t="s">
        <v>248</v>
      </c>
      <c r="E79" s="186">
        <v>2.3160682754561508</v>
      </c>
      <c r="F79" s="187" t="str">
        <f t="shared" ref="F79:J87" si="10">IFERROR(E79-C79,"-")</f>
        <v>-</v>
      </c>
      <c r="G79" s="186">
        <v>2.2661579892280073</v>
      </c>
      <c r="H79" s="187">
        <f t="shared" si="10"/>
        <v>-4.991028622814353E-2</v>
      </c>
      <c r="I79" s="186">
        <v>2.9297597042513863</v>
      </c>
      <c r="J79" s="187">
        <f t="shared" si="10"/>
        <v>0.66360171502337906</v>
      </c>
      <c r="K79" s="186">
        <v>2.043032786885246</v>
      </c>
      <c r="L79" s="187">
        <f t="shared" ref="L79:L87" si="11">IFERROR(K79-I79,"-")</f>
        <v>-0.88672691736614029</v>
      </c>
      <c r="M79" s="186"/>
      <c r="N79" s="187"/>
    </row>
    <row r="80" spans="1:15" x14ac:dyDescent="0.25">
      <c r="A80" s="1">
        <v>6</v>
      </c>
      <c r="B80" s="116" t="s">
        <v>81</v>
      </c>
      <c r="C80" s="186" t="s">
        <v>248</v>
      </c>
      <c r="D80" s="187" t="s">
        <v>248</v>
      </c>
      <c r="E80" s="186">
        <v>3.0181503889369057</v>
      </c>
      <c r="F80" s="187" t="str">
        <f t="shared" si="10"/>
        <v>-</v>
      </c>
      <c r="G80" s="186">
        <v>2.5742971887550201</v>
      </c>
      <c r="H80" s="187">
        <f t="shared" si="10"/>
        <v>-0.44385320018188557</v>
      </c>
      <c r="I80" s="186">
        <v>2.775473399458972</v>
      </c>
      <c r="J80" s="187">
        <f t="shared" si="10"/>
        <v>0.20117621070395186</v>
      </c>
      <c r="K80" s="186">
        <v>2.7691897654584223</v>
      </c>
      <c r="L80" s="187">
        <f t="shared" si="11"/>
        <v>-6.2836340005496538E-3</v>
      </c>
      <c r="M80" s="186"/>
      <c r="N80" s="187"/>
    </row>
    <row r="81" spans="1:15" x14ac:dyDescent="0.25">
      <c r="A81" s="1">
        <v>7</v>
      </c>
      <c r="B81" s="116" t="s">
        <v>83</v>
      </c>
      <c r="C81" s="186" t="s">
        <v>248</v>
      </c>
      <c r="D81" s="187" t="s">
        <v>248</v>
      </c>
      <c r="E81" s="186">
        <v>3.2458100558659218</v>
      </c>
      <c r="F81" s="187" t="str">
        <f t="shared" si="10"/>
        <v>-</v>
      </c>
      <c r="G81" s="186">
        <v>3.1494768310911807</v>
      </c>
      <c r="H81" s="187">
        <f t="shared" si="10"/>
        <v>-9.6333224774741044E-2</v>
      </c>
      <c r="I81" s="186">
        <v>2.9253037884203001</v>
      </c>
      <c r="J81" s="187">
        <f t="shared" si="10"/>
        <v>-0.22417304267088056</v>
      </c>
      <c r="K81" s="186">
        <v>2.6926795580110499</v>
      </c>
      <c r="L81" s="187">
        <f t="shared" si="11"/>
        <v>-0.23262423040925029</v>
      </c>
      <c r="M81" s="186"/>
      <c r="N81" s="187"/>
    </row>
    <row r="82" spans="1:15" x14ac:dyDescent="0.25">
      <c r="A82" s="1">
        <v>8</v>
      </c>
      <c r="B82" s="116" t="s">
        <v>85</v>
      </c>
      <c r="C82" s="186">
        <v>2.8167539267015709</v>
      </c>
      <c r="D82" s="187">
        <v>-5.0565752728527258E-2</v>
      </c>
      <c r="E82" s="186">
        <v>3.0318364611260056</v>
      </c>
      <c r="F82" s="187">
        <f t="shared" si="10"/>
        <v>0.2150825344244347</v>
      </c>
      <c r="G82" s="186">
        <v>3.2569093967796201</v>
      </c>
      <c r="H82" s="187">
        <f t="shared" si="10"/>
        <v>0.22507293565361453</v>
      </c>
      <c r="I82" s="186">
        <v>3.095080763582966</v>
      </c>
      <c r="J82" s="187">
        <f t="shared" si="10"/>
        <v>-0.16182863319665408</v>
      </c>
      <c r="K82" s="186">
        <v>2.4124620060790272</v>
      </c>
      <c r="L82" s="187">
        <f t="shared" si="11"/>
        <v>-0.68261875750393886</v>
      </c>
      <c r="M82" s="186"/>
      <c r="N82" s="187"/>
    </row>
    <row r="83" spans="1:15" x14ac:dyDescent="0.25">
      <c r="A83" s="1">
        <v>9</v>
      </c>
      <c r="B83" s="116" t="s">
        <v>87</v>
      </c>
      <c r="C83" s="186">
        <v>2.4267114657706848</v>
      </c>
      <c r="D83" s="187">
        <v>-2.5261135479429737</v>
      </c>
      <c r="E83" s="186">
        <v>2.662509742790335</v>
      </c>
      <c r="F83" s="187">
        <f t="shared" si="10"/>
        <v>0.23579827701965028</v>
      </c>
      <c r="G83" s="186">
        <v>2.8530805687203791</v>
      </c>
      <c r="H83" s="187">
        <f t="shared" si="10"/>
        <v>0.19057082593004404</v>
      </c>
      <c r="I83" s="186">
        <v>2.8063694267515924</v>
      </c>
      <c r="J83" s="187">
        <f t="shared" si="10"/>
        <v>-4.6711141968786674E-2</v>
      </c>
      <c r="K83" s="186">
        <v>2.6794795978710821</v>
      </c>
      <c r="L83" s="187">
        <f t="shared" si="11"/>
        <v>-0.12688982888051026</v>
      </c>
      <c r="M83" s="186"/>
      <c r="N83" s="187"/>
    </row>
    <row r="84" spans="1:15" x14ac:dyDescent="0.25">
      <c r="A84" s="1">
        <v>10</v>
      </c>
      <c r="B84" s="116" t="s">
        <v>89</v>
      </c>
      <c r="C84" s="186">
        <v>2.1238475722188075</v>
      </c>
      <c r="D84" s="187">
        <v>-1.5992459918698891</v>
      </c>
      <c r="E84" s="186">
        <v>2.5854829034193161</v>
      </c>
      <c r="F84" s="187">
        <f t="shared" si="10"/>
        <v>0.46163533120050859</v>
      </c>
      <c r="G84" s="186">
        <v>2.9624060150375939</v>
      </c>
      <c r="H84" s="187">
        <f t="shared" si="10"/>
        <v>0.37692311161827785</v>
      </c>
      <c r="I84" s="186">
        <v>2.5399644760213143</v>
      </c>
      <c r="J84" s="187">
        <f t="shared" si="10"/>
        <v>-0.42244153901627968</v>
      </c>
      <c r="K84" s="186">
        <v>2.6699256941728589</v>
      </c>
      <c r="L84" s="187">
        <f t="shared" si="11"/>
        <v>0.1299612181515446</v>
      </c>
      <c r="M84" s="186"/>
      <c r="N84" s="187"/>
    </row>
    <row r="85" spans="1:15" x14ac:dyDescent="0.25">
      <c r="A85" s="1">
        <v>11</v>
      </c>
      <c r="B85" s="116" t="s">
        <v>91</v>
      </c>
      <c r="C85" s="186">
        <v>3.767195767195767</v>
      </c>
      <c r="D85" s="187">
        <v>1.0541336686946963</v>
      </c>
      <c r="E85" s="186">
        <v>2.79484425349087</v>
      </c>
      <c r="F85" s="187">
        <f t="shared" si="10"/>
        <v>-0.97235151370489703</v>
      </c>
      <c r="G85" s="186">
        <v>2.9164037854889591</v>
      </c>
      <c r="H85" s="187">
        <f t="shared" si="10"/>
        <v>0.12155953199808911</v>
      </c>
      <c r="I85" s="186">
        <v>2.5729013254786453</v>
      </c>
      <c r="J85" s="187">
        <f t="shared" si="10"/>
        <v>-0.34350246001031381</v>
      </c>
      <c r="K85" s="186">
        <v>4.0245231607629428</v>
      </c>
      <c r="L85" s="187">
        <f t="shared" si="11"/>
        <v>1.4516218352842976</v>
      </c>
      <c r="M85" s="186"/>
      <c r="N85" s="187"/>
    </row>
    <row r="86" spans="1:15" x14ac:dyDescent="0.25">
      <c r="A86" s="1">
        <v>12</v>
      </c>
      <c r="B86" s="116" t="s">
        <v>93</v>
      </c>
      <c r="C86" s="186">
        <v>2.0899808551372048</v>
      </c>
      <c r="D86" s="187">
        <v>1.337408533153214</v>
      </c>
      <c r="E86" s="186">
        <v>2.6834208552138032</v>
      </c>
      <c r="F86" s="187">
        <f t="shared" si="10"/>
        <v>0.59344000007659847</v>
      </c>
      <c r="G86" s="186">
        <v>3.7782217782217784</v>
      </c>
      <c r="H86" s="187">
        <f t="shared" si="10"/>
        <v>1.0948009230079752</v>
      </c>
      <c r="I86" s="186">
        <v>2.5320088300220749</v>
      </c>
      <c r="J86" s="187">
        <f t="shared" si="10"/>
        <v>-1.2462129481997035</v>
      </c>
      <c r="K86" s="186">
        <v>2.1342281879194629</v>
      </c>
      <c r="L86" s="187">
        <f t="shared" si="11"/>
        <v>-0.39778064210261199</v>
      </c>
      <c r="M86" s="186"/>
      <c r="N86" s="187"/>
    </row>
    <row r="87" spans="1:15" ht="15.75" x14ac:dyDescent="0.25">
      <c r="B87" s="119" t="s">
        <v>30</v>
      </c>
      <c r="C87" s="188">
        <v>2.5455179978063613</v>
      </c>
      <c r="D87" s="189">
        <v>-1.2643654895379535</v>
      </c>
      <c r="E87" s="188">
        <v>2.5277672174294485</v>
      </c>
      <c r="F87" s="189">
        <f t="shared" si="10"/>
        <v>-1.77507803769128E-2</v>
      </c>
      <c r="G87" s="188">
        <v>2.8855237426665998</v>
      </c>
      <c r="H87" s="189">
        <f t="shared" si="10"/>
        <v>0.35775652523715129</v>
      </c>
      <c r="I87" s="188">
        <v>2.8975793229819655</v>
      </c>
      <c r="J87" s="189">
        <f t="shared" si="10"/>
        <v>1.2055580315365688E-2</v>
      </c>
      <c r="K87" s="188">
        <v>2.6058445798868091</v>
      </c>
      <c r="L87" s="189">
        <f t="shared" si="11"/>
        <v>-0.29173474309515646</v>
      </c>
      <c r="M87" s="188">
        <v>2.33926453143535</v>
      </c>
      <c r="N87" s="189">
        <v>-0.2335117488881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2" t="s">
        <v>292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v>2020</v>
      </c>
      <c r="D95" s="297"/>
      <c r="E95" s="298">
        <v>2021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298"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CONCATENATE("dif ",RIGHT(M95,2),"/",RIGHT(K95,2))</f>
        <v>dif 25/24</v>
      </c>
    </row>
    <row r="97" spans="2:14" x14ac:dyDescent="0.25">
      <c r="B97" s="116" t="s">
        <v>71</v>
      </c>
      <c r="C97" s="186">
        <v>7.6712532171847156</v>
      </c>
      <c r="D97" s="187">
        <v>-0.5296633022499142</v>
      </c>
      <c r="E97" s="186">
        <v>6.4585365853658541</v>
      </c>
      <c r="F97" s="187">
        <f t="shared" ref="F97:J99" si="12">IFERROR(E97-C97,"-")</f>
        <v>-1.2127166318188616</v>
      </c>
      <c r="G97" s="186">
        <v>7.446546384812172</v>
      </c>
      <c r="H97" s="187">
        <f t="shared" si="12"/>
        <v>0.98800979944631795</v>
      </c>
      <c r="I97" s="186">
        <v>7.4965692625113958</v>
      </c>
      <c r="J97" s="187">
        <f t="shared" si="12"/>
        <v>5.0022877699223756E-2</v>
      </c>
      <c r="K97" s="186">
        <v>7.8066888703857895</v>
      </c>
      <c r="L97" s="187">
        <f t="shared" ref="L97:L99" si="13">IFERROR(K97-I97,"-")</f>
        <v>0.31011960787439374</v>
      </c>
      <c r="M97" s="186">
        <v>7.6465378050468242</v>
      </c>
      <c r="N97" s="187">
        <f t="shared" ref="N97:N99" si="14">IFERROR(M97-K97,"-")</f>
        <v>-0.16015106533896528</v>
      </c>
    </row>
    <row r="98" spans="2:14" x14ac:dyDescent="0.25">
      <c r="B98" s="116" t="s">
        <v>73</v>
      </c>
      <c r="C98" s="186">
        <v>7.9861051832882817</v>
      </c>
      <c r="D98" s="187">
        <v>0.12353655250773077</v>
      </c>
      <c r="E98" s="186">
        <v>5.3278617710583154</v>
      </c>
      <c r="F98" s="187">
        <f t="shared" si="12"/>
        <v>-2.6582434122299663</v>
      </c>
      <c r="G98" s="186">
        <v>6.7661735700197241</v>
      </c>
      <c r="H98" s="187">
        <f t="shared" si="12"/>
        <v>1.4383117989614087</v>
      </c>
      <c r="I98" s="186">
        <v>6.916271649954421</v>
      </c>
      <c r="J98" s="187">
        <f t="shared" si="12"/>
        <v>0.15009807993469693</v>
      </c>
      <c r="K98" s="186">
        <v>7.2371334927805826</v>
      </c>
      <c r="L98" s="187">
        <f t="shared" si="13"/>
        <v>0.32086184282616159</v>
      </c>
      <c r="M98" s="186">
        <v>7.3257572407694012</v>
      </c>
      <c r="N98" s="187">
        <f t="shared" si="14"/>
        <v>8.8623747988818558E-2</v>
      </c>
    </row>
    <row r="99" spans="2:14" x14ac:dyDescent="0.25">
      <c r="B99" s="116" t="s">
        <v>75</v>
      </c>
      <c r="C99" s="186">
        <v>9.565103234276167</v>
      </c>
      <c r="D99" s="187">
        <v>1.7958467783545284</v>
      </c>
      <c r="E99" s="186">
        <v>6.549460043196544</v>
      </c>
      <c r="F99" s="187">
        <f t="shared" si="12"/>
        <v>-3.0156431910796231</v>
      </c>
      <c r="G99" s="186">
        <v>6.9455044810638915</v>
      </c>
      <c r="H99" s="187">
        <f t="shared" si="12"/>
        <v>0.39604443786734755</v>
      </c>
      <c r="I99" s="186">
        <v>7.0174319300713357</v>
      </c>
      <c r="J99" s="187">
        <f t="shared" si="12"/>
        <v>7.1927449007444189E-2</v>
      </c>
      <c r="K99" s="186">
        <v>6.7771826031339941</v>
      </c>
      <c r="L99" s="187">
        <f t="shared" si="13"/>
        <v>-0.24024932693734158</v>
      </c>
      <c r="M99" s="186">
        <v>7.0455783783783783</v>
      </c>
      <c r="N99" s="187">
        <f t="shared" si="14"/>
        <v>0.26839577524438418</v>
      </c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5.5182413470533209</v>
      </c>
      <c r="F100" s="187" t="str">
        <f>IFERROR(E100-C100,"-")</f>
        <v>-</v>
      </c>
      <c r="G100" s="186">
        <v>6.9061900191938577</v>
      </c>
      <c r="H100" s="187">
        <f>IFERROR(G100-E100,"-")</f>
        <v>1.3879486721405367</v>
      </c>
      <c r="I100" s="186">
        <v>6.8450769230769231</v>
      </c>
      <c r="J100" s="187">
        <f>IFERROR(I100-G100,"-")</f>
        <v>-6.1113096116934607E-2</v>
      </c>
      <c r="K100" s="186">
        <v>7.1761118048218231</v>
      </c>
      <c r="L100" s="187">
        <f>IFERROR(K100-I100,"-")</f>
        <v>0.33103488174490003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5.0102339181286553</v>
      </c>
      <c r="F101" s="187" t="str">
        <f t="shared" ref="F101:J109" si="15">IFERROR(E101-C101,"-")</f>
        <v>-</v>
      </c>
      <c r="G101" s="186">
        <v>6.806944923536852</v>
      </c>
      <c r="H101" s="187">
        <f t="shared" si="15"/>
        <v>1.7967110054081967</v>
      </c>
      <c r="I101" s="186">
        <v>6.9376146788990827</v>
      </c>
      <c r="J101" s="187">
        <f t="shared" si="15"/>
        <v>0.13066975536223069</v>
      </c>
      <c r="K101" s="186">
        <v>7.215223838440898</v>
      </c>
      <c r="L101" s="187">
        <f t="shared" ref="L101:L109" si="16">IFERROR(K101-I101,"-")</f>
        <v>0.27760915954181531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6.4601671309192197</v>
      </c>
      <c r="F102" s="187" t="str">
        <f t="shared" si="15"/>
        <v>-</v>
      </c>
      <c r="G102" s="186">
        <v>7.3947944395149365</v>
      </c>
      <c r="H102" s="187">
        <f t="shared" si="15"/>
        <v>0.93462730859571685</v>
      </c>
      <c r="I102" s="186">
        <v>7.4332802003871112</v>
      </c>
      <c r="J102" s="187">
        <f t="shared" si="15"/>
        <v>3.8485760872174701E-2</v>
      </c>
      <c r="K102" s="186">
        <v>7.3506738946635499</v>
      </c>
      <c r="L102" s="187">
        <f t="shared" si="16"/>
        <v>-8.2606305723561313E-2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7.0141099261689908</v>
      </c>
      <c r="F103" s="187" t="str">
        <f t="shared" si="15"/>
        <v>-</v>
      </c>
      <c r="G103" s="186">
        <v>7.4779303837282445</v>
      </c>
      <c r="H103" s="187">
        <f t="shared" si="15"/>
        <v>0.46382045755925372</v>
      </c>
      <c r="I103" s="186">
        <v>7.5134418022528164</v>
      </c>
      <c r="J103" s="187">
        <f t="shared" si="15"/>
        <v>3.5511418524571958E-2</v>
      </c>
      <c r="K103" s="186">
        <v>7.632933930032241</v>
      </c>
      <c r="L103" s="187">
        <f t="shared" si="16"/>
        <v>0.11949212777942453</v>
      </c>
      <c r="M103" s="186"/>
      <c r="N103" s="187"/>
    </row>
    <row r="104" spans="2:14" x14ac:dyDescent="0.25">
      <c r="B104" s="116" t="s">
        <v>85</v>
      </c>
      <c r="C104" s="186">
        <v>6.8154285714285718</v>
      </c>
      <c r="D104" s="187">
        <v>-1.9958331001724305</v>
      </c>
      <c r="E104" s="186">
        <v>6.4512410426835602</v>
      </c>
      <c r="F104" s="187">
        <f t="shared" si="15"/>
        <v>-0.36418752874501159</v>
      </c>
      <c r="G104" s="186">
        <v>8.1645854015361312</v>
      </c>
      <c r="H104" s="187">
        <f t="shared" si="15"/>
        <v>1.713344358852571</v>
      </c>
      <c r="I104" s="186">
        <v>7.7616424165371756</v>
      </c>
      <c r="J104" s="187">
        <f t="shared" si="15"/>
        <v>-0.40294298499895564</v>
      </c>
      <c r="K104" s="186">
        <v>7.9521933927428483</v>
      </c>
      <c r="L104" s="187">
        <f t="shared" si="16"/>
        <v>0.19055097620567274</v>
      </c>
      <c r="M104" s="186"/>
      <c r="N104" s="187"/>
    </row>
    <row r="105" spans="2:14" x14ac:dyDescent="0.25">
      <c r="B105" s="116" t="s">
        <v>87</v>
      </c>
      <c r="C105" s="186">
        <v>7.0841442472810536</v>
      </c>
      <c r="D105" s="187">
        <v>-1.3715046217191302</v>
      </c>
      <c r="E105" s="186">
        <v>7.082481389578164</v>
      </c>
      <c r="F105" s="187">
        <f t="shared" si="15"/>
        <v>-1.662857702889653E-3</v>
      </c>
      <c r="G105" s="186">
        <v>7.4192040278110767</v>
      </c>
      <c r="H105" s="187">
        <f t="shared" si="15"/>
        <v>0.33672263823291271</v>
      </c>
      <c r="I105" s="186">
        <v>7.3991134372997225</v>
      </c>
      <c r="J105" s="187">
        <f t="shared" si="15"/>
        <v>-2.00905905113542E-2</v>
      </c>
      <c r="K105" s="186">
        <v>7.3389119058002619</v>
      </c>
      <c r="L105" s="187">
        <f t="shared" si="16"/>
        <v>-6.0201531499460614E-2</v>
      </c>
      <c r="M105" s="186"/>
      <c r="N105" s="187"/>
    </row>
    <row r="106" spans="2:14" x14ac:dyDescent="0.25">
      <c r="B106" s="116" t="s">
        <v>89</v>
      </c>
      <c r="C106" s="186">
        <v>5.1605362667583359</v>
      </c>
      <c r="D106" s="187">
        <v>-2.5882101043158263</v>
      </c>
      <c r="E106" s="186">
        <v>6.5688409646233934</v>
      </c>
      <c r="F106" s="187">
        <f t="shared" si="15"/>
        <v>1.4083046978650575</v>
      </c>
      <c r="G106" s="186">
        <v>7.1699071387115501</v>
      </c>
      <c r="H106" s="187">
        <f t="shared" si="15"/>
        <v>0.60106617408815666</v>
      </c>
      <c r="I106" s="186">
        <v>7.2059213433495364</v>
      </c>
      <c r="J106" s="187">
        <f t="shared" si="15"/>
        <v>3.6014204637986325E-2</v>
      </c>
      <c r="K106" s="186">
        <v>6.9657051819553919</v>
      </c>
      <c r="L106" s="187">
        <f t="shared" si="16"/>
        <v>-0.24021616139414448</v>
      </c>
      <c r="M106" s="186"/>
      <c r="N106" s="187"/>
    </row>
    <row r="107" spans="2:14" x14ac:dyDescent="0.25">
      <c r="B107" s="116" t="s">
        <v>91</v>
      </c>
      <c r="C107" s="186">
        <v>7.2765894236482476</v>
      </c>
      <c r="D107" s="187">
        <v>-0.57442010448242353</v>
      </c>
      <c r="E107" s="186">
        <v>7.1657880580957505</v>
      </c>
      <c r="F107" s="187">
        <f t="shared" si="15"/>
        <v>-0.11080136555249709</v>
      </c>
      <c r="G107" s="186">
        <v>7.4580561252563653</v>
      </c>
      <c r="H107" s="187">
        <f t="shared" si="15"/>
        <v>0.29226806716061482</v>
      </c>
      <c r="I107" s="186">
        <v>6.9781878462679403</v>
      </c>
      <c r="J107" s="187">
        <f t="shared" si="15"/>
        <v>-0.47986827898842499</v>
      </c>
      <c r="K107" s="186">
        <v>7.1145564168819986</v>
      </c>
      <c r="L107" s="187">
        <f t="shared" si="16"/>
        <v>0.13636857061405827</v>
      </c>
      <c r="M107" s="186"/>
      <c r="N107" s="187"/>
    </row>
    <row r="108" spans="2:14" x14ac:dyDescent="0.25">
      <c r="B108" s="116" t="s">
        <v>93</v>
      </c>
      <c r="C108" s="186">
        <v>6.5108942351339083</v>
      </c>
      <c r="D108" s="187">
        <v>-1.0289287737156494</v>
      </c>
      <c r="E108" s="186">
        <v>6.5794545249633725</v>
      </c>
      <c r="F108" s="187">
        <f t="shared" si="15"/>
        <v>6.8560289829464161E-2</v>
      </c>
      <c r="G108" s="186">
        <v>6.9214928015654849</v>
      </c>
      <c r="H108" s="187">
        <f t="shared" si="15"/>
        <v>0.34203827660211239</v>
      </c>
      <c r="I108" s="186">
        <v>6.8337751022058493</v>
      </c>
      <c r="J108" s="187">
        <f t="shared" si="15"/>
        <v>-8.7717699359635581E-2</v>
      </c>
      <c r="K108" s="186">
        <v>7.0803069754693713</v>
      </c>
      <c r="L108" s="187">
        <f t="shared" si="16"/>
        <v>0.24653187326352199</v>
      </c>
      <c r="M108" s="186"/>
      <c r="N108" s="187"/>
    </row>
    <row r="109" spans="2:14" ht="15.75" x14ac:dyDescent="0.25">
      <c r="B109" s="119" t="s">
        <v>30</v>
      </c>
      <c r="C109" s="188">
        <v>7.6399587640674662</v>
      </c>
      <c r="D109" s="189">
        <v>-0.49038275083380345</v>
      </c>
      <c r="E109" s="188">
        <v>6.6540103016924208</v>
      </c>
      <c r="F109" s="189">
        <f t="shared" si="15"/>
        <v>-0.98594846237504541</v>
      </c>
      <c r="G109" s="188">
        <v>7.225848037324166</v>
      </c>
      <c r="H109" s="189">
        <f t="shared" si="15"/>
        <v>0.57183773563174523</v>
      </c>
      <c r="I109" s="188">
        <v>7.1890816624489</v>
      </c>
      <c r="J109" s="189">
        <f t="shared" si="15"/>
        <v>-3.6766374875266017E-2</v>
      </c>
      <c r="K109" s="188">
        <v>7.2887844034923557</v>
      </c>
      <c r="L109" s="189">
        <f t="shared" si="16"/>
        <v>9.9702741043455667E-2</v>
      </c>
      <c r="M109" s="188">
        <v>7.3327943990388178</v>
      </c>
      <c r="N109" s="189">
        <v>8.4008061409504897E-2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72" t="s">
        <v>293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v>2020</v>
      </c>
      <c r="D117" s="297"/>
      <c r="E117" s="298">
        <v>2021</v>
      </c>
      <c r="F117" s="297"/>
      <c r="G117" s="298">
        <v>2022</v>
      </c>
      <c r="H117" s="297"/>
      <c r="I117" s="298">
        <v>2023</v>
      </c>
      <c r="J117" s="297"/>
      <c r="K117" s="298">
        <v>2024</v>
      </c>
      <c r="L117" s="297"/>
      <c r="M117" s="298">
        <v>2025</v>
      </c>
      <c r="N117" s="299"/>
    </row>
    <row r="118" spans="1:15" ht="16.5" thickTop="1" thickBot="1" x14ac:dyDescent="0.3">
      <c r="B118" s="85"/>
      <c r="C118" s="113" t="s">
        <v>69</v>
      </c>
      <c r="D118" s="114" t="str">
        <f>CONCATENATE("dif ",RIGHT(C117,2),"/",RIGHT(C117-1,2))</f>
        <v>dif 20/19</v>
      </c>
      <c r="E118" s="115" t="s">
        <v>69</v>
      </c>
      <c r="F118" s="114" t="str">
        <f>CONCATENATE("dif ",RIGHT(E117,2),"/",RIGHT(C117,2))</f>
        <v>dif 21/20</v>
      </c>
      <c r="G118" s="115" t="s">
        <v>69</v>
      </c>
      <c r="H118" s="114" t="str">
        <f>CONCATENATE("dif ",RIGHT(G117,2),"/",RIGHT(E117,2))</f>
        <v>dif 22/21</v>
      </c>
      <c r="I118" s="115" t="s">
        <v>69</v>
      </c>
      <c r="J118" s="114" t="str">
        <f>CONCATENATE("dif ",RIGHT(I117,2),"/",RIGHT(G117,2))</f>
        <v>dif 23/22</v>
      </c>
      <c r="K118" s="115" t="s">
        <v>69</v>
      </c>
      <c r="L118" s="114" t="str">
        <f>CONCATENATE("dif ",RIGHT(K117,2),"/",RIGHT(I117,2))</f>
        <v>dif 24/23</v>
      </c>
      <c r="M118" s="115" t="s">
        <v>69</v>
      </c>
      <c r="N118" s="114" t="str">
        <f>CONCATENATE("dif ",RIGHT(M117,2),"/",RIGHT(K117,2))</f>
        <v>dif 25/24</v>
      </c>
    </row>
    <row r="119" spans="1:15" x14ac:dyDescent="0.25">
      <c r="B119" s="116" t="s">
        <v>71</v>
      </c>
      <c r="C119" s="186">
        <v>8.6530306522240146</v>
      </c>
      <c r="D119" s="187">
        <v>-2.1207018751013607E-2</v>
      </c>
      <c r="E119" s="186">
        <v>6.5042016806722689</v>
      </c>
      <c r="F119" s="187">
        <f t="shared" ref="F119:J121" si="17">IFERROR(E119-C119,"-")</f>
        <v>-2.1488289715517457</v>
      </c>
      <c r="G119" s="186">
        <v>7.8397561506640541</v>
      </c>
      <c r="H119" s="187">
        <f t="shared" si="17"/>
        <v>1.3355544699917852</v>
      </c>
      <c r="I119" s="186">
        <v>7.6294527620030976</v>
      </c>
      <c r="J119" s="187">
        <f t="shared" si="17"/>
        <v>-0.21030338866095644</v>
      </c>
      <c r="K119" s="186">
        <v>7.7992768836015864</v>
      </c>
      <c r="L119" s="187">
        <f t="shared" ref="L119:L121" si="18">IFERROR(K119-I119,"-")</f>
        <v>0.16982412159848881</v>
      </c>
      <c r="M119" s="186">
        <v>8.2206811005863774</v>
      </c>
      <c r="N119" s="187">
        <f t="shared" ref="N119:N121" si="19">IFERROR(M119-K119,"-")</f>
        <v>0.42140421698479091</v>
      </c>
    </row>
    <row r="120" spans="1:15" x14ac:dyDescent="0.25">
      <c r="B120" s="116" t="s">
        <v>73</v>
      </c>
      <c r="C120" s="186">
        <v>9.1680054304785603</v>
      </c>
      <c r="D120" s="187">
        <v>1.1175489784677044</v>
      </c>
      <c r="E120" s="186">
        <v>4.0470588235294116</v>
      </c>
      <c r="F120" s="187">
        <f t="shared" si="17"/>
        <v>-5.1209466069491487</v>
      </c>
      <c r="G120" s="186">
        <v>7.1585677749360617</v>
      </c>
      <c r="H120" s="187">
        <f t="shared" si="17"/>
        <v>3.1115089514066501</v>
      </c>
      <c r="I120" s="186">
        <v>6.7291277985074629</v>
      </c>
      <c r="J120" s="187">
        <f t="shared" si="17"/>
        <v>-0.42943997642859877</v>
      </c>
      <c r="K120" s="186">
        <v>7.3254189944134076</v>
      </c>
      <c r="L120" s="187">
        <f t="shared" si="18"/>
        <v>0.5962911959059447</v>
      </c>
      <c r="M120" s="186">
        <v>7.6376719576719578</v>
      </c>
      <c r="N120" s="187">
        <f t="shared" si="19"/>
        <v>0.31225296325855023</v>
      </c>
    </row>
    <row r="121" spans="1:15" x14ac:dyDescent="0.25">
      <c r="B121" s="116" t="s">
        <v>75</v>
      </c>
      <c r="C121" s="186">
        <v>9.9803084223013041</v>
      </c>
      <c r="D121" s="187">
        <v>2.0719353964802965</v>
      </c>
      <c r="E121" s="186">
        <v>3.8153846153846156</v>
      </c>
      <c r="F121" s="187">
        <f t="shared" si="17"/>
        <v>-6.1649238069166881</v>
      </c>
      <c r="G121" s="186">
        <v>7.3829883497341928</v>
      </c>
      <c r="H121" s="187">
        <f t="shared" si="17"/>
        <v>3.5676037343495772</v>
      </c>
      <c r="I121" s="186">
        <v>6.494187655687794</v>
      </c>
      <c r="J121" s="187">
        <f t="shared" si="17"/>
        <v>-0.88880069404639883</v>
      </c>
      <c r="K121" s="186">
        <v>6.58644785600847</v>
      </c>
      <c r="L121" s="187">
        <f t="shared" si="18"/>
        <v>9.2260200320676056E-2</v>
      </c>
      <c r="M121" s="186">
        <v>7.1928329509450455</v>
      </c>
      <c r="N121" s="187">
        <f t="shared" si="19"/>
        <v>0.60638509493657544</v>
      </c>
    </row>
    <row r="122" spans="1:15" x14ac:dyDescent="0.25">
      <c r="B122" s="116" t="s">
        <v>77</v>
      </c>
      <c r="C122" s="186" t="s">
        <v>248</v>
      </c>
      <c r="D122" s="187" t="s">
        <v>248</v>
      </c>
      <c r="E122" s="186">
        <v>2.0697674418604652</v>
      </c>
      <c r="F122" s="187" t="str">
        <f>IFERROR(E122-C122,"-")</f>
        <v>-</v>
      </c>
      <c r="G122" s="186">
        <v>7.6654097815237883</v>
      </c>
      <c r="H122" s="187">
        <f>IFERROR(G122-E122,"-")</f>
        <v>5.595642339663323</v>
      </c>
      <c r="I122" s="186">
        <v>6.8568426950553301</v>
      </c>
      <c r="J122" s="187">
        <f>IFERROR(I122-G122,"-")</f>
        <v>-0.80856708646845821</v>
      </c>
      <c r="K122" s="186">
        <v>7.2563217110393223</v>
      </c>
      <c r="L122" s="187">
        <f>IFERROR(K122-I122,"-")</f>
        <v>0.39947901598399227</v>
      </c>
      <c r="M122" s="186"/>
      <c r="N122" s="187"/>
    </row>
    <row r="123" spans="1:15" x14ac:dyDescent="0.25">
      <c r="B123" s="116" t="s">
        <v>79</v>
      </c>
      <c r="C123" s="186" t="s">
        <v>248</v>
      </c>
      <c r="D123" s="187" t="s">
        <v>248</v>
      </c>
      <c r="E123" s="186">
        <v>2.9821428571428572</v>
      </c>
      <c r="F123" s="187" t="str">
        <f t="shared" ref="F123:J131" si="20">IFERROR(E123-C123,"-")</f>
        <v>-</v>
      </c>
      <c r="G123" s="186">
        <v>7.2070941004388107</v>
      </c>
      <c r="H123" s="187">
        <f t="shared" si="20"/>
        <v>4.2249512432959531</v>
      </c>
      <c r="I123" s="186">
        <v>6.6725205448609701</v>
      </c>
      <c r="J123" s="187">
        <f t="shared" si="20"/>
        <v>-0.53457355557784059</v>
      </c>
      <c r="K123" s="186">
        <v>7.2387146878943796</v>
      </c>
      <c r="L123" s="187">
        <f t="shared" ref="L123:L131" si="21">IFERROR(K123-I123,"-")</f>
        <v>0.56619414303340942</v>
      </c>
      <c r="M123" s="186"/>
      <c r="N123" s="187"/>
    </row>
    <row r="124" spans="1:15" x14ac:dyDescent="0.25">
      <c r="B124" s="116" t="s">
        <v>81</v>
      </c>
      <c r="C124" s="186" t="s">
        <v>248</v>
      </c>
      <c r="D124" s="187" t="s">
        <v>248</v>
      </c>
      <c r="E124" s="186">
        <v>5.4222222222222225</v>
      </c>
      <c r="F124" s="187" t="str">
        <f t="shared" si="20"/>
        <v>-</v>
      </c>
      <c r="G124" s="186">
        <v>8.0422956616347072</v>
      </c>
      <c r="H124" s="187">
        <f t="shared" si="20"/>
        <v>2.6200734394124847</v>
      </c>
      <c r="I124" s="186">
        <v>7.1928683291169735</v>
      </c>
      <c r="J124" s="187">
        <f t="shared" si="20"/>
        <v>-0.84942733251773372</v>
      </c>
      <c r="K124" s="186">
        <v>7.4717546914296769</v>
      </c>
      <c r="L124" s="187">
        <f t="shared" si="21"/>
        <v>0.27888636231270336</v>
      </c>
      <c r="M124" s="186"/>
      <c r="N124" s="187"/>
    </row>
    <row r="125" spans="1:15" x14ac:dyDescent="0.25">
      <c r="B125" s="116" t="s">
        <v>83</v>
      </c>
      <c r="C125" s="186" t="s">
        <v>248</v>
      </c>
      <c r="D125" s="187" t="s">
        <v>248</v>
      </c>
      <c r="E125" s="186">
        <v>6.4112291350531105</v>
      </c>
      <c r="F125" s="187" t="str">
        <f t="shared" si="20"/>
        <v>-</v>
      </c>
      <c r="G125" s="186">
        <v>7.680676270984641</v>
      </c>
      <c r="H125" s="187">
        <f t="shared" si="20"/>
        <v>1.2694471359315305</v>
      </c>
      <c r="I125" s="186">
        <v>7.0888216261350587</v>
      </c>
      <c r="J125" s="187">
        <f t="shared" si="20"/>
        <v>-0.59185464484958228</v>
      </c>
      <c r="K125" s="186">
        <v>7.5208927342444207</v>
      </c>
      <c r="L125" s="187">
        <f t="shared" si="21"/>
        <v>0.432071108109362</v>
      </c>
      <c r="M125" s="186"/>
      <c r="N125" s="187"/>
    </row>
    <row r="126" spans="1:15" x14ac:dyDescent="0.25">
      <c r="B126" s="116" t="s">
        <v>85</v>
      </c>
      <c r="C126" s="186">
        <v>6.7682119205298017</v>
      </c>
      <c r="D126" s="187">
        <v>-1.9659930899502855</v>
      </c>
      <c r="E126" s="186">
        <v>5.0424137931034485</v>
      </c>
      <c r="F126" s="187">
        <f t="shared" si="20"/>
        <v>-1.7257981274263532</v>
      </c>
      <c r="G126" s="186">
        <v>8.3796070100902806</v>
      </c>
      <c r="H126" s="187">
        <f t="shared" si="20"/>
        <v>3.3371932169868321</v>
      </c>
      <c r="I126" s="186">
        <v>7.4306201550387598</v>
      </c>
      <c r="J126" s="187">
        <f t="shared" si="20"/>
        <v>-0.94898685505152081</v>
      </c>
      <c r="K126" s="186">
        <v>8.2123629112662009</v>
      </c>
      <c r="L126" s="187">
        <f t="shared" si="21"/>
        <v>0.78174275622744105</v>
      </c>
      <c r="M126" s="186"/>
      <c r="N126" s="187"/>
    </row>
    <row r="127" spans="1:15" x14ac:dyDescent="0.25">
      <c r="B127" s="116" t="s">
        <v>87</v>
      </c>
      <c r="C127" s="186">
        <v>5.57085020242915</v>
      </c>
      <c r="D127" s="187">
        <v>-3.3044382147374405</v>
      </c>
      <c r="E127" s="186">
        <v>7.7452655031563316</v>
      </c>
      <c r="F127" s="187">
        <f t="shared" si="20"/>
        <v>2.1744153007271816</v>
      </c>
      <c r="G127" s="186">
        <v>7.5430274431888735</v>
      </c>
      <c r="H127" s="187">
        <f t="shared" si="20"/>
        <v>-0.20223805996745803</v>
      </c>
      <c r="I127" s="186">
        <v>7.533498492029298</v>
      </c>
      <c r="J127" s="187">
        <f t="shared" si="20"/>
        <v>-9.5289511595755272E-3</v>
      </c>
      <c r="K127" s="186">
        <v>7.5409499080385158</v>
      </c>
      <c r="L127" s="187">
        <f t="shared" si="21"/>
        <v>7.4514160092178372E-3</v>
      </c>
      <c r="M127" s="186"/>
      <c r="N127" s="187"/>
    </row>
    <row r="128" spans="1:15" x14ac:dyDescent="0.25">
      <c r="A128" s="122"/>
      <c r="B128" s="116" t="s">
        <v>89</v>
      </c>
      <c r="C128" s="186">
        <v>3.9648609077598831</v>
      </c>
      <c r="D128" s="187">
        <v>-3.8540766429294928</v>
      </c>
      <c r="E128" s="186">
        <v>7.1007009011586328</v>
      </c>
      <c r="F128" s="187">
        <f t="shared" si="20"/>
        <v>3.1358399933987497</v>
      </c>
      <c r="G128" s="186">
        <v>7.8303074824220795</v>
      </c>
      <c r="H128" s="187">
        <f t="shared" si="20"/>
        <v>0.72960658126344669</v>
      </c>
      <c r="I128" s="186">
        <v>7.0412095510279338</v>
      </c>
      <c r="J128" s="187">
        <f t="shared" si="20"/>
        <v>-0.78909793139414575</v>
      </c>
      <c r="K128" s="186">
        <v>7.3660401115208201</v>
      </c>
      <c r="L128" s="187">
        <f t="shared" si="21"/>
        <v>0.32483056049288628</v>
      </c>
      <c r="M128" s="186"/>
      <c r="N128" s="187"/>
    </row>
    <row r="129" spans="2:15" x14ac:dyDescent="0.25">
      <c r="B129" s="116" t="s">
        <v>91</v>
      </c>
      <c r="C129" s="186">
        <v>7.705363703159442</v>
      </c>
      <c r="D129" s="187">
        <v>-0.38217105684539376</v>
      </c>
      <c r="E129" s="186">
        <v>7.5264134780125644</v>
      </c>
      <c r="F129" s="187">
        <f t="shared" si="20"/>
        <v>-0.17895022514687753</v>
      </c>
      <c r="G129" s="186">
        <v>7.7274300932090547</v>
      </c>
      <c r="H129" s="187">
        <f t="shared" si="20"/>
        <v>0.20101661519649028</v>
      </c>
      <c r="I129" s="186">
        <v>7.0028126352228472</v>
      </c>
      <c r="J129" s="187">
        <f t="shared" si="20"/>
        <v>-0.72461745798620747</v>
      </c>
      <c r="K129" s="186">
        <v>7.3525042444821729</v>
      </c>
      <c r="L129" s="187">
        <f t="shared" si="21"/>
        <v>0.34969160925932563</v>
      </c>
      <c r="M129" s="186"/>
      <c r="N129" s="187"/>
    </row>
    <row r="130" spans="2:15" x14ac:dyDescent="0.25">
      <c r="B130" s="116" t="s">
        <v>93</v>
      </c>
      <c r="C130" s="186">
        <v>7.0630990415335466</v>
      </c>
      <c r="D130" s="187">
        <v>-0.29745040901590425</v>
      </c>
      <c r="E130" s="186">
        <v>6.7358556056924677</v>
      </c>
      <c r="F130" s="187">
        <f t="shared" si="20"/>
        <v>-0.32724343584107896</v>
      </c>
      <c r="G130" s="186">
        <v>7.4731719187249057</v>
      </c>
      <c r="H130" s="187">
        <f t="shared" si="20"/>
        <v>0.73731631303243805</v>
      </c>
      <c r="I130" s="186">
        <v>6.727220366317245</v>
      </c>
      <c r="J130" s="187">
        <f t="shared" si="20"/>
        <v>-0.74595155240766076</v>
      </c>
      <c r="K130" s="186">
        <v>6.8791851771589556</v>
      </c>
      <c r="L130" s="187">
        <f t="shared" si="21"/>
        <v>0.15196481084171065</v>
      </c>
      <c r="M130" s="186"/>
      <c r="N130" s="187"/>
    </row>
    <row r="131" spans="2:15" ht="15.75" x14ac:dyDescent="0.25">
      <c r="B131" s="119" t="s">
        <v>30</v>
      </c>
      <c r="C131" s="188">
        <v>8.6881922354654506</v>
      </c>
      <c r="D131" s="189">
        <v>0.26016761897956364</v>
      </c>
      <c r="E131" s="188">
        <v>6.9136660747345751</v>
      </c>
      <c r="F131" s="189">
        <f t="shared" si="20"/>
        <v>-1.7745261607308755</v>
      </c>
      <c r="G131" s="188">
        <v>7.6641018205919513</v>
      </c>
      <c r="H131" s="189">
        <f t="shared" si="20"/>
        <v>0.75043574585737627</v>
      </c>
      <c r="I131" s="188">
        <v>7.0465085514504393</v>
      </c>
      <c r="J131" s="189">
        <f t="shared" si="20"/>
        <v>-0.61759326914151202</v>
      </c>
      <c r="K131" s="188">
        <v>7.3817870332905757</v>
      </c>
      <c r="L131" s="189">
        <f t="shared" si="21"/>
        <v>0.33527848184013642</v>
      </c>
      <c r="M131" s="188">
        <v>7.677660077900331</v>
      </c>
      <c r="N131" s="189">
        <v>0.45897526068658667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2" t="s">
        <v>294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v>2020</v>
      </c>
      <c r="D139" s="297"/>
      <c r="E139" s="298">
        <v>2021</v>
      </c>
      <c r="F139" s="297"/>
      <c r="G139" s="298">
        <v>2022</v>
      </c>
      <c r="H139" s="297"/>
      <c r="I139" s="298">
        <v>2023</v>
      </c>
      <c r="J139" s="297"/>
      <c r="K139" s="298">
        <v>2024</v>
      </c>
      <c r="L139" s="297"/>
      <c r="M139" s="298">
        <v>2025</v>
      </c>
      <c r="N139" s="299"/>
    </row>
    <row r="140" spans="2:15" ht="16.5" thickTop="1" thickBot="1" x14ac:dyDescent="0.3">
      <c r="B140" s="85"/>
      <c r="C140" s="113" t="s">
        <v>69</v>
      </c>
      <c r="D140" s="114" t="str">
        <f>CONCATENATE("dif ",RIGHT(C139,2),"/",RIGHT(C139-1,2))</f>
        <v>dif 20/19</v>
      </c>
      <c r="E140" s="115" t="s">
        <v>69</v>
      </c>
      <c r="F140" s="114" t="str">
        <f>CONCATENATE("dif ",RIGHT(E139,2),"/",RIGHT(C139,2))</f>
        <v>dif 21/20</v>
      </c>
      <c r="G140" s="115" t="s">
        <v>69</v>
      </c>
      <c r="H140" s="114" t="str">
        <f>CONCATENATE("dif ",RIGHT(G139,2),"/",RIGHT(E139,2))</f>
        <v>dif 22/21</v>
      </c>
      <c r="I140" s="115" t="s">
        <v>69</v>
      </c>
      <c r="J140" s="114" t="str">
        <f>CONCATENATE("dif ",RIGHT(I139,2),"/",RIGHT(G139,2))</f>
        <v>dif 23/22</v>
      </c>
      <c r="K140" s="115" t="s">
        <v>69</v>
      </c>
      <c r="L140" s="114" t="str">
        <f>CONCATENATE("dif ",RIGHT(K139,2),"/",RIGHT(I139,2))</f>
        <v>dif 24/23</v>
      </c>
      <c r="M140" s="115" t="s">
        <v>69</v>
      </c>
      <c r="N140" s="114" t="str">
        <f>CONCATENATE("dif ",RIGHT(M139,2),"/",RIGHT(K139,2))</f>
        <v>dif 25/24</v>
      </c>
    </row>
    <row r="141" spans="2:15" x14ac:dyDescent="0.25">
      <c r="B141" s="116" t="s">
        <v>71</v>
      </c>
      <c r="C141" s="186">
        <v>6.9177173191771733</v>
      </c>
      <c r="D141" s="187">
        <v>-1.7796964739262755</v>
      </c>
      <c r="E141" s="186">
        <v>7.5774058577405858</v>
      </c>
      <c r="F141" s="187">
        <f t="shared" ref="F141:J143" si="22">IFERROR(E141-C141,"-")</f>
        <v>0.65968853856341259</v>
      </c>
      <c r="G141" s="186">
        <v>9.500934579439253</v>
      </c>
      <c r="H141" s="187">
        <f t="shared" si="22"/>
        <v>1.9235287216986672</v>
      </c>
      <c r="I141" s="186">
        <v>8.3240911891558849</v>
      </c>
      <c r="J141" s="187">
        <f t="shared" si="22"/>
        <v>-1.1768433902833682</v>
      </c>
      <c r="K141" s="186">
        <v>9.6112149532710287</v>
      </c>
      <c r="L141" s="187">
        <f t="shared" ref="L141:L143" si="23">IFERROR(K141-I141,"-")</f>
        <v>1.2871237641151438</v>
      </c>
      <c r="M141" s="186">
        <v>8.2321326472269867</v>
      </c>
      <c r="N141" s="187">
        <f t="shared" ref="N141:N143" si="24">IFERROR(M141-K141,"-")</f>
        <v>-1.379082306044042</v>
      </c>
    </row>
    <row r="142" spans="2:15" x14ac:dyDescent="0.25">
      <c r="B142" s="116" t="s">
        <v>73</v>
      </c>
      <c r="C142" s="186">
        <v>7.3316831683168315</v>
      </c>
      <c r="D142" s="187">
        <v>-1.0215047511462556</v>
      </c>
      <c r="E142" s="186">
        <v>7.015625</v>
      </c>
      <c r="F142" s="187">
        <f t="shared" si="22"/>
        <v>-0.31605816831683153</v>
      </c>
      <c r="G142" s="186">
        <v>7.2494226327944569</v>
      </c>
      <c r="H142" s="187">
        <f t="shared" si="22"/>
        <v>0.23379763279445687</v>
      </c>
      <c r="I142" s="186">
        <v>7.9921135646687693</v>
      </c>
      <c r="J142" s="187">
        <f t="shared" si="22"/>
        <v>0.74269093187431245</v>
      </c>
      <c r="K142" s="186">
        <v>9.1799802761341223</v>
      </c>
      <c r="L142" s="187">
        <f t="shared" si="23"/>
        <v>1.1878667114653529</v>
      </c>
      <c r="M142" s="186">
        <v>8.9388221841052022</v>
      </c>
      <c r="N142" s="187">
        <f t="shared" si="24"/>
        <v>-0.24115809202892002</v>
      </c>
    </row>
    <row r="143" spans="2:15" x14ac:dyDescent="0.25">
      <c r="B143" s="116" t="s">
        <v>75</v>
      </c>
      <c r="C143" s="186">
        <v>10.029032258064516</v>
      </c>
      <c r="D143" s="187">
        <v>2.0616080156402736</v>
      </c>
      <c r="E143" s="186">
        <v>7.231012658227848</v>
      </c>
      <c r="F143" s="187">
        <f t="shared" si="22"/>
        <v>-2.7980195998366684</v>
      </c>
      <c r="G143" s="186">
        <v>7.4262717321313589</v>
      </c>
      <c r="H143" s="187">
        <f t="shared" si="22"/>
        <v>0.19525907390351094</v>
      </c>
      <c r="I143" s="186">
        <v>8.19392523364486</v>
      </c>
      <c r="J143" s="187">
        <f t="shared" si="22"/>
        <v>0.76765350151350109</v>
      </c>
      <c r="K143" s="186">
        <v>7.9189031505250878</v>
      </c>
      <c r="L143" s="187">
        <f t="shared" si="23"/>
        <v>-0.27502208311977228</v>
      </c>
      <c r="M143" s="186">
        <v>8.2895294616362865</v>
      </c>
      <c r="N143" s="187">
        <f t="shared" si="24"/>
        <v>0.3706263111111987</v>
      </c>
    </row>
    <row r="144" spans="2:15" x14ac:dyDescent="0.25">
      <c r="B144" s="116" t="s">
        <v>77</v>
      </c>
      <c r="C144" s="186" t="s">
        <v>248</v>
      </c>
      <c r="D144" s="187" t="s">
        <v>248</v>
      </c>
      <c r="E144" s="186">
        <v>7.3420074349442377</v>
      </c>
      <c r="F144" s="187" t="str">
        <f>IFERROR(E144-C144,"-")</f>
        <v>-</v>
      </c>
      <c r="G144" s="186">
        <v>7.5292955892034232</v>
      </c>
      <c r="H144" s="187">
        <f>IFERROR(G144-E144,"-")</f>
        <v>0.18728815425918555</v>
      </c>
      <c r="I144" s="186">
        <v>7.7774952320406863</v>
      </c>
      <c r="J144" s="187">
        <f>IFERROR(I144-G144,"-")</f>
        <v>0.24819964283726303</v>
      </c>
      <c r="K144" s="186">
        <v>9.9245283018867916</v>
      </c>
      <c r="L144" s="187">
        <f>IFERROR(K144-I144,"-")</f>
        <v>2.1470330698461053</v>
      </c>
      <c r="M144" s="186"/>
      <c r="N144" s="187"/>
    </row>
    <row r="145" spans="1:15" x14ac:dyDescent="0.25">
      <c r="B145" s="116" t="s">
        <v>79</v>
      </c>
      <c r="C145" s="186" t="s">
        <v>248</v>
      </c>
      <c r="D145" s="187" t="s">
        <v>248</v>
      </c>
      <c r="E145" s="186">
        <v>6.5496183206106871</v>
      </c>
      <c r="F145" s="187" t="str">
        <f t="shared" ref="F145:J153" si="25">IFERROR(E145-C145,"-")</f>
        <v>-</v>
      </c>
      <c r="G145" s="186">
        <v>7.7900113507377977</v>
      </c>
      <c r="H145" s="187">
        <f t="shared" si="25"/>
        <v>1.2403930301271107</v>
      </c>
      <c r="I145" s="186">
        <v>7.8512089274643522</v>
      </c>
      <c r="J145" s="187">
        <f t="shared" si="25"/>
        <v>6.1197576726554459E-2</v>
      </c>
      <c r="K145" s="186">
        <v>9.1011302795954787</v>
      </c>
      <c r="L145" s="187">
        <f t="shared" ref="L145:L153" si="26">IFERROR(K145-I145,"-")</f>
        <v>1.2499213521311265</v>
      </c>
      <c r="M145" s="186"/>
      <c r="N145" s="187"/>
    </row>
    <row r="146" spans="1:15" x14ac:dyDescent="0.25">
      <c r="B146" s="116" t="s">
        <v>81</v>
      </c>
      <c r="C146" s="186" t="s">
        <v>248</v>
      </c>
      <c r="D146" s="187" t="s">
        <v>248</v>
      </c>
      <c r="E146" s="186">
        <v>7.9567099567099566</v>
      </c>
      <c r="F146" s="187" t="str">
        <f t="shared" si="25"/>
        <v>-</v>
      </c>
      <c r="G146" s="186">
        <v>7.3679031037093115</v>
      </c>
      <c r="H146" s="187">
        <f t="shared" si="25"/>
        <v>-0.58880685300064517</v>
      </c>
      <c r="I146" s="186">
        <v>10.041487839771101</v>
      </c>
      <c r="J146" s="187">
        <f t="shared" si="25"/>
        <v>2.6735847360617893</v>
      </c>
      <c r="K146" s="186">
        <v>8.6592379583033789</v>
      </c>
      <c r="L146" s="187">
        <f t="shared" si="26"/>
        <v>-1.3822498814677218</v>
      </c>
      <c r="M146" s="186"/>
      <c r="N146" s="187"/>
    </row>
    <row r="147" spans="1:15" x14ac:dyDescent="0.25">
      <c r="B147" s="116" t="s">
        <v>83</v>
      </c>
      <c r="C147" s="186" t="s">
        <v>248</v>
      </c>
      <c r="D147" s="187" t="s">
        <v>248</v>
      </c>
      <c r="E147" s="186">
        <v>7.3955555555555552</v>
      </c>
      <c r="F147" s="187" t="str">
        <f t="shared" si="25"/>
        <v>-</v>
      </c>
      <c r="G147" s="186">
        <v>8.3393177737881512</v>
      </c>
      <c r="H147" s="187">
        <f t="shared" si="25"/>
        <v>0.94376221823259598</v>
      </c>
      <c r="I147" s="186">
        <v>9.5324041811846687</v>
      </c>
      <c r="J147" s="187">
        <f t="shared" si="25"/>
        <v>1.1930864073965175</v>
      </c>
      <c r="K147" s="186">
        <v>9.7504288164665525</v>
      </c>
      <c r="L147" s="187">
        <f t="shared" si="26"/>
        <v>0.21802463528188376</v>
      </c>
      <c r="M147" s="186"/>
      <c r="N147" s="187"/>
    </row>
    <row r="148" spans="1:15" x14ac:dyDescent="0.25">
      <c r="B148" s="116" t="s">
        <v>85</v>
      </c>
      <c r="C148" s="186">
        <v>7.3946784922394677</v>
      </c>
      <c r="D148" s="187">
        <v>-0.82032608232594839</v>
      </c>
      <c r="E148" s="186">
        <v>6.5977900552486188</v>
      </c>
      <c r="F148" s="187">
        <f t="shared" si="25"/>
        <v>-0.79688843699084888</v>
      </c>
      <c r="G148" s="186">
        <v>9.4428857715430858</v>
      </c>
      <c r="H148" s="187">
        <f t="shared" si="25"/>
        <v>2.845095716294467</v>
      </c>
      <c r="I148" s="186">
        <v>9.9661354581673312</v>
      </c>
      <c r="J148" s="187">
        <f t="shared" si="25"/>
        <v>0.52324968662424531</v>
      </c>
      <c r="K148" s="186">
        <v>9.4147727272727266</v>
      </c>
      <c r="L148" s="187">
        <f t="shared" si="26"/>
        <v>-0.55136273089460452</v>
      </c>
      <c r="M148" s="186"/>
      <c r="N148" s="187"/>
    </row>
    <row r="149" spans="1:15" x14ac:dyDescent="0.25">
      <c r="B149" s="116" t="s">
        <v>87</v>
      </c>
      <c r="C149" s="186">
        <v>17.828947368421051</v>
      </c>
      <c r="D149" s="187">
        <v>10.929646669120352</v>
      </c>
      <c r="E149" s="186">
        <v>7.3301088270858523</v>
      </c>
      <c r="F149" s="187">
        <f t="shared" si="25"/>
        <v>-10.4988385413352</v>
      </c>
      <c r="G149" s="186">
        <v>9.1776504297994261</v>
      </c>
      <c r="H149" s="187">
        <f t="shared" si="25"/>
        <v>1.8475416027135738</v>
      </c>
      <c r="I149" s="186">
        <v>8.6907849829351544</v>
      </c>
      <c r="J149" s="187">
        <f t="shared" si="25"/>
        <v>-0.48686544686427169</v>
      </c>
      <c r="K149" s="186">
        <v>9.2540394973070015</v>
      </c>
      <c r="L149" s="187">
        <f t="shared" si="26"/>
        <v>0.56325451437184704</v>
      </c>
      <c r="M149" s="186"/>
      <c r="N149" s="187"/>
    </row>
    <row r="150" spans="1:15" x14ac:dyDescent="0.25">
      <c r="A150" s="122"/>
      <c r="B150" s="116" t="s">
        <v>89</v>
      </c>
      <c r="C150" s="186">
        <v>4.7731958762886597</v>
      </c>
      <c r="D150" s="187">
        <v>-3.0567081017634665</v>
      </c>
      <c r="E150" s="186">
        <v>6.9228694714131604</v>
      </c>
      <c r="F150" s="187">
        <f t="shared" si="25"/>
        <v>2.1496735951245007</v>
      </c>
      <c r="G150" s="186">
        <v>7.3299583085169742</v>
      </c>
      <c r="H150" s="187">
        <f t="shared" si="25"/>
        <v>0.40708883710381372</v>
      </c>
      <c r="I150" s="186">
        <v>9.565085771947528</v>
      </c>
      <c r="J150" s="187">
        <f t="shared" si="25"/>
        <v>2.2351274634305538</v>
      </c>
      <c r="K150" s="186">
        <v>8.8236196319018401</v>
      </c>
      <c r="L150" s="187">
        <f t="shared" si="26"/>
        <v>-0.74146614004568789</v>
      </c>
      <c r="M150" s="186"/>
      <c r="N150" s="187"/>
    </row>
    <row r="151" spans="1:15" x14ac:dyDescent="0.25">
      <c r="B151" s="116" t="s">
        <v>91</v>
      </c>
      <c r="C151" s="186">
        <v>7.6947194719471943</v>
      </c>
      <c r="D151" s="187">
        <v>0.59578899066377211</v>
      </c>
      <c r="E151" s="186">
        <v>7.9698209718670077</v>
      </c>
      <c r="F151" s="187">
        <f t="shared" si="25"/>
        <v>0.27510149991981336</v>
      </c>
      <c r="G151" s="186">
        <v>7.955390334572491</v>
      </c>
      <c r="H151" s="187">
        <f t="shared" si="25"/>
        <v>-1.4430637294516657E-2</v>
      </c>
      <c r="I151" s="186">
        <v>8.4321148825065269</v>
      </c>
      <c r="J151" s="187">
        <f t="shared" si="25"/>
        <v>0.47672454793403585</v>
      </c>
      <c r="K151" s="186">
        <v>8.2161835748792278</v>
      </c>
      <c r="L151" s="187">
        <f t="shared" si="26"/>
        <v>-0.21593130762729906</v>
      </c>
      <c r="M151" s="186"/>
      <c r="N151" s="187"/>
    </row>
    <row r="152" spans="1:15" x14ac:dyDescent="0.25">
      <c r="B152" s="116" t="s">
        <v>93</v>
      </c>
      <c r="C152" s="186">
        <v>7.9045454545454543</v>
      </c>
      <c r="D152" s="187">
        <v>0.21922568710359425</v>
      </c>
      <c r="E152" s="186">
        <v>8.2085187539732996</v>
      </c>
      <c r="F152" s="187">
        <f t="shared" si="25"/>
        <v>0.30397329942784523</v>
      </c>
      <c r="G152" s="186">
        <v>7.965578635014837</v>
      </c>
      <c r="H152" s="187">
        <f t="shared" si="25"/>
        <v>-0.24294011895846257</v>
      </c>
      <c r="I152" s="186">
        <v>8.8064864864864862</v>
      </c>
      <c r="J152" s="187">
        <f t="shared" si="25"/>
        <v>0.84090785147164926</v>
      </c>
      <c r="K152" s="186">
        <v>8.446748878923767</v>
      </c>
      <c r="L152" s="187">
        <f t="shared" si="26"/>
        <v>-0.35973760756271922</v>
      </c>
      <c r="M152" s="186"/>
      <c r="N152" s="187"/>
    </row>
    <row r="153" spans="1:15" ht="15.75" x14ac:dyDescent="0.25">
      <c r="B153" s="119" t="s">
        <v>30</v>
      </c>
      <c r="C153" s="188">
        <v>7.5590863952333667</v>
      </c>
      <c r="D153" s="189">
        <v>2.1088647933293458E-2</v>
      </c>
      <c r="E153" s="188">
        <v>7.4559044955904499</v>
      </c>
      <c r="F153" s="189">
        <f t="shared" si="25"/>
        <v>-0.1031818996429168</v>
      </c>
      <c r="G153" s="188">
        <v>7.9858322782902276</v>
      </c>
      <c r="H153" s="189">
        <f t="shared" si="25"/>
        <v>0.52992778269977769</v>
      </c>
      <c r="I153" s="188">
        <v>8.7192205917729133</v>
      </c>
      <c r="J153" s="189">
        <f t="shared" si="25"/>
        <v>0.73338831348268574</v>
      </c>
      <c r="K153" s="188">
        <v>8.8693322149214779</v>
      </c>
      <c r="L153" s="189">
        <f t="shared" si="26"/>
        <v>0.15011162314856463</v>
      </c>
      <c r="M153" s="188">
        <v>8.4662796653576908</v>
      </c>
      <c r="N153" s="189">
        <v>-0.19949005564500055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72" t="s">
        <v>295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v>2020</v>
      </c>
      <c r="D161" s="297"/>
      <c r="E161" s="298">
        <v>2021</v>
      </c>
      <c r="F161" s="297"/>
      <c r="G161" s="298">
        <v>2022</v>
      </c>
      <c r="H161" s="297"/>
      <c r="I161" s="298">
        <v>2023</v>
      </c>
      <c r="J161" s="297"/>
      <c r="K161" s="298">
        <v>2024</v>
      </c>
      <c r="L161" s="297"/>
      <c r="M161" s="298">
        <v>2025</v>
      </c>
      <c r="N161" s="299"/>
    </row>
    <row r="162" spans="2:14" ht="16.5" thickTop="1" thickBot="1" x14ac:dyDescent="0.3">
      <c r="B162" s="85"/>
      <c r="C162" s="113" t="s">
        <v>69</v>
      </c>
      <c r="D162" s="114" t="str">
        <f>CONCATENATE("dif ",RIGHT(C161,2),"/",RIGHT(C161-1,2))</f>
        <v>dif 20/19</v>
      </c>
      <c r="E162" s="115" t="s">
        <v>69</v>
      </c>
      <c r="F162" s="114" t="str">
        <f>CONCATENATE("dif ",RIGHT(E161,2),"/",RIGHT(C161,2))</f>
        <v>dif 21/20</v>
      </c>
      <c r="G162" s="115" t="s">
        <v>69</v>
      </c>
      <c r="H162" s="114" t="str">
        <f>CONCATENATE("dif ",RIGHT(G161,2),"/",RIGHT(E161,2))</f>
        <v>dif 22/21</v>
      </c>
      <c r="I162" s="115" t="s">
        <v>69</v>
      </c>
      <c r="J162" s="114" t="str">
        <f>CONCATENATE("dif ",RIGHT(I161,2),"/",RIGHT(G161,2))</f>
        <v>dif 23/22</v>
      </c>
      <c r="K162" s="115" t="s">
        <v>69</v>
      </c>
      <c r="L162" s="114" t="str">
        <f>CONCATENATE("dif ",RIGHT(K161,2),"/",RIGHT(I161,2))</f>
        <v>dif 24/23</v>
      </c>
      <c r="M162" s="115" t="s">
        <v>69</v>
      </c>
      <c r="N162" s="114" t="str">
        <f>CONCATENATE("dif ",RIGHT(M161,2),"/",RIGHT(K161,2))</f>
        <v>dif 25/24</v>
      </c>
    </row>
    <row r="163" spans="2:14" x14ac:dyDescent="0.25">
      <c r="B163" s="116" t="s">
        <v>71</v>
      </c>
      <c r="C163" s="186">
        <v>5.5201984408221119</v>
      </c>
      <c r="D163" s="187">
        <v>-2.2250845780458128</v>
      </c>
      <c r="E163" s="186">
        <v>5.8173913043478258</v>
      </c>
      <c r="F163" s="187">
        <f t="shared" ref="F163:J165" si="27">IFERROR(E163-C163,"-")</f>
        <v>0.29719286352571395</v>
      </c>
      <c r="G163" s="186">
        <v>6.5277161862527713</v>
      </c>
      <c r="H163" s="187">
        <f t="shared" si="27"/>
        <v>0.71032488190494547</v>
      </c>
      <c r="I163" s="186">
        <v>6.7374773687386842</v>
      </c>
      <c r="J163" s="187">
        <f t="shared" si="27"/>
        <v>0.20976118248591291</v>
      </c>
      <c r="K163" s="186">
        <v>8.1598639455782305</v>
      </c>
      <c r="L163" s="187">
        <f t="shared" ref="L163:L165" si="28">IFERROR(K163-I163,"-")</f>
        <v>1.4223865768395463</v>
      </c>
      <c r="M163" s="186">
        <v>7.2264875239923221</v>
      </c>
      <c r="N163" s="187">
        <f t="shared" ref="N163:N165" si="29">IFERROR(M163-K163,"-")</f>
        <v>-0.93337642158590839</v>
      </c>
    </row>
    <row r="164" spans="2:14" x14ac:dyDescent="0.25">
      <c r="B164" s="116" t="s">
        <v>73</v>
      </c>
      <c r="C164" s="186">
        <v>6.3634615384615385</v>
      </c>
      <c r="D164" s="187">
        <v>-9.5949165086266497E-2</v>
      </c>
      <c r="E164" s="186">
        <v>4.5502645502645507</v>
      </c>
      <c r="F164" s="187">
        <f t="shared" si="27"/>
        <v>-1.8131969881969878</v>
      </c>
      <c r="G164" s="186">
        <v>5.8839531680440773</v>
      </c>
      <c r="H164" s="187">
        <f t="shared" si="27"/>
        <v>1.3336886177795266</v>
      </c>
      <c r="I164" s="186">
        <v>6.2614051094890515</v>
      </c>
      <c r="J164" s="187">
        <f t="shared" si="27"/>
        <v>0.37745194144497418</v>
      </c>
      <c r="K164" s="186">
        <v>6.1108410306271272</v>
      </c>
      <c r="L164" s="187">
        <f t="shared" si="28"/>
        <v>-0.15056407886192424</v>
      </c>
      <c r="M164" s="186">
        <v>6.3094629156010233</v>
      </c>
      <c r="N164" s="187">
        <f t="shared" si="29"/>
        <v>0.1986218849738961</v>
      </c>
    </row>
    <row r="165" spans="2:14" x14ac:dyDescent="0.25">
      <c r="B165" s="116" t="s">
        <v>75</v>
      </c>
      <c r="C165" s="186">
        <v>8.701013513513514</v>
      </c>
      <c r="D165" s="187">
        <v>2.8607482935014588</v>
      </c>
      <c r="E165" s="186">
        <v>6.5810439560439562</v>
      </c>
      <c r="F165" s="187">
        <f t="shared" si="27"/>
        <v>-2.1199695574695578</v>
      </c>
      <c r="G165" s="186">
        <v>6.0988160291438982</v>
      </c>
      <c r="H165" s="187">
        <f t="shared" si="27"/>
        <v>-0.482227926900058</v>
      </c>
      <c r="I165" s="186">
        <v>6.9642857142857144</v>
      </c>
      <c r="J165" s="187">
        <f t="shared" si="27"/>
        <v>0.86546968514181621</v>
      </c>
      <c r="K165" s="186">
        <v>7.023180154534364</v>
      </c>
      <c r="L165" s="187">
        <f t="shared" si="28"/>
        <v>5.8894440248649538E-2</v>
      </c>
      <c r="M165" s="186">
        <v>6.5350000000000001</v>
      </c>
      <c r="N165" s="187">
        <f t="shared" si="29"/>
        <v>-0.48818015453436381</v>
      </c>
    </row>
    <row r="166" spans="2:14" x14ac:dyDescent="0.25">
      <c r="B166" s="116" t="s">
        <v>77</v>
      </c>
      <c r="C166" s="186" t="s">
        <v>248</v>
      </c>
      <c r="D166" s="187" t="s">
        <v>248</v>
      </c>
      <c r="E166" s="186">
        <v>4.0613107822410148</v>
      </c>
      <c r="F166" s="187" t="str">
        <f>IFERROR(E166-C166,"-")</f>
        <v>-</v>
      </c>
      <c r="G166" s="186">
        <v>5.4952218430034128</v>
      </c>
      <c r="H166" s="187">
        <f>IFERROR(G166-E166,"-")</f>
        <v>1.4339110607623979</v>
      </c>
      <c r="I166" s="186">
        <v>5.9081426648721402</v>
      </c>
      <c r="J166" s="187">
        <f>IFERROR(I166-G166,"-")</f>
        <v>0.41292082186872747</v>
      </c>
      <c r="K166" s="186">
        <v>5.9860979462875195</v>
      </c>
      <c r="L166" s="187">
        <f>IFERROR(K166-I166,"-")</f>
        <v>7.7955281415379218E-2</v>
      </c>
      <c r="M166" s="186"/>
      <c r="N166" s="187"/>
    </row>
    <row r="167" spans="2:14" x14ac:dyDescent="0.25">
      <c r="B167" s="116" t="s">
        <v>79</v>
      </c>
      <c r="C167" s="186" t="s">
        <v>248</v>
      </c>
      <c r="D167" s="187" t="s">
        <v>248</v>
      </c>
      <c r="E167" s="186">
        <v>4.3159065628476085</v>
      </c>
      <c r="F167" s="187" t="str">
        <f t="shared" ref="F167:J175" si="30">IFERROR(E167-C167,"-")</f>
        <v>-</v>
      </c>
      <c r="G167" s="186">
        <v>6.2125546285260231</v>
      </c>
      <c r="H167" s="187">
        <f t="shared" si="30"/>
        <v>1.8966480656784146</v>
      </c>
      <c r="I167" s="186">
        <v>6.3199523052464226</v>
      </c>
      <c r="J167" s="187">
        <f t="shared" si="30"/>
        <v>0.10739767672039946</v>
      </c>
      <c r="K167" s="186">
        <v>7.0540976988292288</v>
      </c>
      <c r="L167" s="187">
        <f t="shared" ref="L167:L175" si="31">IFERROR(K167-I167,"-")</f>
        <v>0.73414539358280617</v>
      </c>
      <c r="M167" s="186"/>
      <c r="N167" s="187"/>
    </row>
    <row r="168" spans="2:14" x14ac:dyDescent="0.25">
      <c r="B168" s="116" t="s">
        <v>81</v>
      </c>
      <c r="C168" s="186" t="s">
        <v>248</v>
      </c>
      <c r="D168" s="187" t="s">
        <v>248</v>
      </c>
      <c r="E168" s="186">
        <v>5.9469496021220163</v>
      </c>
      <c r="F168" s="187" t="str">
        <f t="shared" si="30"/>
        <v>-</v>
      </c>
      <c r="G168" s="186">
        <v>6.8347826086956518</v>
      </c>
      <c r="H168" s="187">
        <f t="shared" si="30"/>
        <v>0.88783300657363551</v>
      </c>
      <c r="I168" s="186">
        <v>6.4923076923076923</v>
      </c>
      <c r="J168" s="187">
        <f t="shared" si="30"/>
        <v>-0.34247491638795946</v>
      </c>
      <c r="K168" s="186">
        <v>6.846736596736597</v>
      </c>
      <c r="L168" s="187">
        <f t="shared" si="31"/>
        <v>0.35442890442890462</v>
      </c>
      <c r="M168" s="186"/>
      <c r="N168" s="187"/>
    </row>
    <row r="169" spans="2:14" x14ac:dyDescent="0.25">
      <c r="B169" s="116" t="s">
        <v>83</v>
      </c>
      <c r="C169" s="186" t="s">
        <v>248</v>
      </c>
      <c r="D169" s="187" t="s">
        <v>248</v>
      </c>
      <c r="E169" s="186">
        <v>6.3998250218722657</v>
      </c>
      <c r="F169" s="187" t="str">
        <f t="shared" si="30"/>
        <v>-</v>
      </c>
      <c r="G169" s="186">
        <v>5.7849790316431564</v>
      </c>
      <c r="H169" s="187">
        <f t="shared" si="30"/>
        <v>-0.61484599022910924</v>
      </c>
      <c r="I169" s="186">
        <v>6.7623158963941083</v>
      </c>
      <c r="J169" s="187">
        <f t="shared" si="30"/>
        <v>0.97733686475095194</v>
      </c>
      <c r="K169" s="186">
        <v>7.4846723044397461</v>
      </c>
      <c r="L169" s="187">
        <f t="shared" si="31"/>
        <v>0.72235640804563772</v>
      </c>
      <c r="M169" s="186"/>
      <c r="N169" s="187"/>
    </row>
    <row r="170" spans="2:14" x14ac:dyDescent="0.25">
      <c r="B170" s="116" t="s">
        <v>85</v>
      </c>
      <c r="C170" s="186">
        <v>7.6909920182440139</v>
      </c>
      <c r="D170" s="187">
        <v>-0.74127586607866469</v>
      </c>
      <c r="E170" s="186">
        <v>7.0756446991404012</v>
      </c>
      <c r="F170" s="187">
        <f t="shared" si="30"/>
        <v>-0.61534731910361273</v>
      </c>
      <c r="G170" s="186">
        <v>7.3377939983779399</v>
      </c>
      <c r="H170" s="187">
        <f t="shared" si="30"/>
        <v>0.26214929923753871</v>
      </c>
      <c r="I170" s="186">
        <v>7.2864745011086471</v>
      </c>
      <c r="J170" s="187">
        <f t="shared" si="30"/>
        <v>-5.1319497269292746E-2</v>
      </c>
      <c r="K170" s="186">
        <v>7.9534117647058826</v>
      </c>
      <c r="L170" s="187">
        <f t="shared" si="31"/>
        <v>0.66693726359723549</v>
      </c>
      <c r="M170" s="186"/>
      <c r="N170" s="187"/>
    </row>
    <row r="171" spans="2:14" x14ac:dyDescent="0.25">
      <c r="B171" s="116" t="s">
        <v>87</v>
      </c>
      <c r="C171" s="186">
        <v>7.98828125</v>
      </c>
      <c r="D171" s="187">
        <v>0.92879678205551919</v>
      </c>
      <c r="E171" s="186">
        <v>7.2506329113924046</v>
      </c>
      <c r="F171" s="187">
        <f t="shared" si="30"/>
        <v>-0.73764833860759538</v>
      </c>
      <c r="G171" s="186">
        <v>7.0207190737355267</v>
      </c>
      <c r="H171" s="187">
        <f t="shared" si="30"/>
        <v>-0.2299138376568779</v>
      </c>
      <c r="I171" s="186">
        <v>6.5264691597863038</v>
      </c>
      <c r="J171" s="187">
        <f t="shared" si="30"/>
        <v>-0.49424991394922291</v>
      </c>
      <c r="K171" s="186">
        <v>6.5689448441247</v>
      </c>
      <c r="L171" s="187">
        <f t="shared" si="31"/>
        <v>4.2475684338396213E-2</v>
      </c>
      <c r="M171" s="186"/>
      <c r="N171" s="187"/>
    </row>
    <row r="172" spans="2:14" x14ac:dyDescent="0.25">
      <c r="B172" s="116" t="s">
        <v>89</v>
      </c>
      <c r="C172" s="186">
        <v>6.2247324613555293</v>
      </c>
      <c r="D172" s="187">
        <v>-0.36968378229929311</v>
      </c>
      <c r="E172" s="186">
        <v>5.982193732193732</v>
      </c>
      <c r="F172" s="187">
        <f t="shared" si="30"/>
        <v>-0.24253872916179731</v>
      </c>
      <c r="G172" s="186">
        <v>6.2266714336789422</v>
      </c>
      <c r="H172" s="187">
        <f t="shared" si="30"/>
        <v>0.2444777014852102</v>
      </c>
      <c r="I172" s="186">
        <v>6.1283255086071984</v>
      </c>
      <c r="J172" s="187">
        <f t="shared" si="30"/>
        <v>-9.8345925071743778E-2</v>
      </c>
      <c r="K172" s="186">
        <v>6.1717967072297784</v>
      </c>
      <c r="L172" s="187">
        <f t="shared" si="31"/>
        <v>4.3471198622579976E-2</v>
      </c>
      <c r="M172" s="186"/>
      <c r="N172" s="187"/>
    </row>
    <row r="173" spans="2:14" x14ac:dyDescent="0.25">
      <c r="B173" s="116" t="s">
        <v>91</v>
      </c>
      <c r="C173" s="186">
        <v>8</v>
      </c>
      <c r="D173" s="187">
        <v>2.5942028985507246</v>
      </c>
      <c r="E173" s="186">
        <v>6.9024390243902438</v>
      </c>
      <c r="F173" s="187">
        <f t="shared" si="30"/>
        <v>-1.0975609756097562</v>
      </c>
      <c r="G173" s="186">
        <v>7.8496287128712874</v>
      </c>
      <c r="H173" s="187">
        <f t="shared" si="30"/>
        <v>0.94718968848104357</v>
      </c>
      <c r="I173" s="186">
        <v>7.0292553191489358</v>
      </c>
      <c r="J173" s="187">
        <f t="shared" si="30"/>
        <v>-0.82037339372235163</v>
      </c>
      <c r="K173" s="186">
        <v>5.8347953216374266</v>
      </c>
      <c r="L173" s="187">
        <f t="shared" si="31"/>
        <v>-1.1944599975115091</v>
      </c>
      <c r="M173" s="186"/>
      <c r="N173" s="187"/>
    </row>
    <row r="174" spans="2:14" x14ac:dyDescent="0.25">
      <c r="B174" s="116" t="s">
        <v>93</v>
      </c>
      <c r="C174" s="186">
        <v>5.0691003911342891</v>
      </c>
      <c r="D174" s="187">
        <v>-0.21564281128262941</v>
      </c>
      <c r="E174" s="186">
        <v>6.2885729331226958</v>
      </c>
      <c r="F174" s="187">
        <f t="shared" si="30"/>
        <v>1.2194725419884067</v>
      </c>
      <c r="G174" s="186">
        <v>6.1374871266735322</v>
      </c>
      <c r="H174" s="187">
        <f t="shared" si="30"/>
        <v>-0.15108580644916358</v>
      </c>
      <c r="I174" s="186">
        <v>5.7238356164383566</v>
      </c>
      <c r="J174" s="187">
        <f t="shared" si="30"/>
        <v>-0.41365151023517566</v>
      </c>
      <c r="K174" s="186">
        <v>6.7889048991354466</v>
      </c>
      <c r="L174" s="187">
        <f t="shared" si="31"/>
        <v>1.06506928269709</v>
      </c>
      <c r="M174" s="186"/>
      <c r="N174" s="187"/>
    </row>
    <row r="175" spans="2:14" ht="15.75" x14ac:dyDescent="0.25">
      <c r="B175" s="119" t="s">
        <v>30</v>
      </c>
      <c r="C175" s="188">
        <v>6.446249620406924</v>
      </c>
      <c r="D175" s="189">
        <v>-0.31768881604195975</v>
      </c>
      <c r="E175" s="188">
        <v>6.1666010756919851</v>
      </c>
      <c r="F175" s="189">
        <f t="shared" si="30"/>
        <v>-0.27964854471493883</v>
      </c>
      <c r="G175" s="188">
        <v>6.3556792873051222</v>
      </c>
      <c r="H175" s="189">
        <f t="shared" si="30"/>
        <v>0.18907821161313709</v>
      </c>
      <c r="I175" s="188">
        <v>6.4696081948264181</v>
      </c>
      <c r="J175" s="189">
        <f t="shared" si="30"/>
        <v>0.11392890752129592</v>
      </c>
      <c r="K175" s="188">
        <v>6.7810325887953127</v>
      </c>
      <c r="L175" s="189">
        <f t="shared" si="31"/>
        <v>0.31142439396889454</v>
      </c>
      <c r="M175" s="188">
        <v>6.6283635132848202</v>
      </c>
      <c r="N175" s="189">
        <v>-0.36044370355447164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72" t="s">
        <v>296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v>2020</v>
      </c>
      <c r="D183" s="297"/>
      <c r="E183" s="298">
        <v>2021</v>
      </c>
      <c r="F183" s="297"/>
      <c r="G183" s="298">
        <v>2022</v>
      </c>
      <c r="H183" s="297"/>
      <c r="I183" s="298">
        <v>2023</v>
      </c>
      <c r="J183" s="297"/>
      <c r="K183" s="298">
        <v>2024</v>
      </c>
      <c r="L183" s="297"/>
      <c r="M183" s="298">
        <v>2025</v>
      </c>
      <c r="N183" s="299"/>
    </row>
    <row r="184" spans="1:15" ht="16.5" thickTop="1" thickBot="1" x14ac:dyDescent="0.3">
      <c r="B184" s="85"/>
      <c r="C184" s="113" t="s">
        <v>69</v>
      </c>
      <c r="D184" s="114" t="str">
        <f>CONCATENATE("dif ",RIGHT(C183,2),"/",RIGHT(C183-1,2))</f>
        <v>dif 20/19</v>
      </c>
      <c r="E184" s="115" t="s">
        <v>69</v>
      </c>
      <c r="F184" s="114" t="str">
        <f>CONCATENATE("dif ",RIGHT(E183,2),"/",RIGHT(C183,2))</f>
        <v>dif 21/20</v>
      </c>
      <c r="G184" s="115" t="s">
        <v>69</v>
      </c>
      <c r="H184" s="114" t="str">
        <f>CONCATENATE("dif ",RIGHT(G183,2),"/",RIGHT(E183,2))</f>
        <v>dif 22/21</v>
      </c>
      <c r="I184" s="115" t="s">
        <v>69</v>
      </c>
      <c r="J184" s="114" t="str">
        <f>CONCATENATE("dif ",RIGHT(I183,2),"/",RIGHT(G183,2))</f>
        <v>dif 23/22</v>
      </c>
      <c r="K184" s="115" t="s">
        <v>69</v>
      </c>
      <c r="L184" s="114" t="str">
        <f>CONCATENATE("dif ",RIGHT(K183,2),"/",RIGHT(I183,2))</f>
        <v>dif 24/23</v>
      </c>
      <c r="M184" s="115" t="s">
        <v>69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71</v>
      </c>
      <c r="C185" s="186">
        <v>9.319488817891374</v>
      </c>
      <c r="D185" s="187">
        <v>-1.2973942989917422</v>
      </c>
      <c r="E185" s="186">
        <v>6.3085714285714287</v>
      </c>
      <c r="F185" s="187">
        <f t="shared" ref="F185:J187" si="32">IFERROR(E185-C185,"-")</f>
        <v>-3.0109173893199452</v>
      </c>
      <c r="G185" s="186">
        <v>8.5574162679425836</v>
      </c>
      <c r="H185" s="187">
        <f t="shared" si="32"/>
        <v>2.2488448393711549</v>
      </c>
      <c r="I185" s="186">
        <v>8.6969696969696972</v>
      </c>
      <c r="J185" s="187">
        <f t="shared" si="32"/>
        <v>0.13955342902711365</v>
      </c>
      <c r="K185" s="186">
        <v>8.8498659517426272</v>
      </c>
      <c r="L185" s="187">
        <f t="shared" ref="L185:L187" si="33">IFERROR(K185-I185,"-")</f>
        <v>0.15289625477293001</v>
      </c>
      <c r="M185" s="186">
        <v>7.8496932515337425</v>
      </c>
      <c r="N185" s="187">
        <f t="shared" ref="N185:N187" si="34">IFERROR(M185-K185,"-")</f>
        <v>-1.0001727002088847</v>
      </c>
    </row>
    <row r="186" spans="1:15" x14ac:dyDescent="0.25">
      <c r="B186" s="116" t="s">
        <v>73</v>
      </c>
      <c r="C186" s="186">
        <v>6.2897196261682247</v>
      </c>
      <c r="D186" s="187">
        <v>-3.1202803738317755</v>
      </c>
      <c r="E186" s="186">
        <v>8.6111111111111107</v>
      </c>
      <c r="F186" s="187">
        <f t="shared" si="32"/>
        <v>2.3213914849428861</v>
      </c>
      <c r="G186" s="186">
        <v>5.5938303341902316</v>
      </c>
      <c r="H186" s="187">
        <f t="shared" si="32"/>
        <v>-3.0172807769208791</v>
      </c>
      <c r="I186" s="186">
        <v>7.5101123595505621</v>
      </c>
      <c r="J186" s="187">
        <f t="shared" si="32"/>
        <v>1.9162820253603305</v>
      </c>
      <c r="K186" s="186">
        <v>7.6536796536796539</v>
      </c>
      <c r="L186" s="187">
        <f t="shared" si="33"/>
        <v>0.14356729412909175</v>
      </c>
      <c r="M186" s="186">
        <v>6.2706552706552703</v>
      </c>
      <c r="N186" s="187">
        <f t="shared" si="34"/>
        <v>-1.3830243830243836</v>
      </c>
    </row>
    <row r="187" spans="1:15" x14ac:dyDescent="0.25">
      <c r="B187" s="116" t="s">
        <v>75</v>
      </c>
      <c r="C187" s="186">
        <v>7.180616740088106</v>
      </c>
      <c r="D187" s="187">
        <v>-2.0497355634349299</v>
      </c>
      <c r="E187" s="186">
        <v>5.25</v>
      </c>
      <c r="F187" s="187">
        <f t="shared" si="32"/>
        <v>-1.930616740088106</v>
      </c>
      <c r="G187" s="186">
        <v>7.1073446327683616</v>
      </c>
      <c r="H187" s="187">
        <f t="shared" si="32"/>
        <v>1.8573446327683616</v>
      </c>
      <c r="I187" s="186">
        <v>9.2798742138364787</v>
      </c>
      <c r="J187" s="187">
        <f t="shared" si="32"/>
        <v>2.1725295810681171</v>
      </c>
      <c r="K187" s="186">
        <v>7.7043918918918921</v>
      </c>
      <c r="L187" s="187">
        <f t="shared" si="33"/>
        <v>-1.5754823219445866</v>
      </c>
      <c r="M187" s="186">
        <v>7.7165354330708658</v>
      </c>
      <c r="N187" s="187">
        <f t="shared" si="34"/>
        <v>1.2143541178973649E-2</v>
      </c>
    </row>
    <row r="188" spans="1:15" x14ac:dyDescent="0.25">
      <c r="B188" s="116" t="s">
        <v>77</v>
      </c>
      <c r="C188" s="186" t="s">
        <v>248</v>
      </c>
      <c r="D188" s="187" t="s">
        <v>248</v>
      </c>
      <c r="E188" s="186">
        <v>5.2121212121212119</v>
      </c>
      <c r="F188" s="187" t="str">
        <f>IFERROR(E188-C188,"-")</f>
        <v>-</v>
      </c>
      <c r="G188" s="186">
        <v>6.235611510791367</v>
      </c>
      <c r="H188" s="187">
        <f>IFERROR(G188-E188,"-")</f>
        <v>1.0234902986701551</v>
      </c>
      <c r="I188" s="186">
        <v>7.8366197183098594</v>
      </c>
      <c r="J188" s="187">
        <f>IFERROR(I188-G188,"-")</f>
        <v>1.6010082075184924</v>
      </c>
      <c r="K188" s="186">
        <v>8.6806930693069315</v>
      </c>
      <c r="L188" s="187">
        <f>IFERROR(K188-I188,"-")</f>
        <v>0.84407335099707215</v>
      </c>
      <c r="M188" s="186"/>
      <c r="N188" s="187"/>
    </row>
    <row r="189" spans="1:15" x14ac:dyDescent="0.25">
      <c r="B189" s="116" t="s">
        <v>79</v>
      </c>
      <c r="C189" s="186" t="s">
        <v>248</v>
      </c>
      <c r="D189" s="187" t="s">
        <v>248</v>
      </c>
      <c r="E189" s="186">
        <v>4.8250000000000002</v>
      </c>
      <c r="F189" s="187" t="str">
        <f t="shared" ref="F189:J197" si="35">IFERROR(E189-C189,"-")</f>
        <v>-</v>
      </c>
      <c r="G189" s="186">
        <v>6.1355140186915884</v>
      </c>
      <c r="H189" s="187">
        <f t="shared" si="35"/>
        <v>1.3105140186915882</v>
      </c>
      <c r="I189" s="186">
        <v>7.5637065637065639</v>
      </c>
      <c r="J189" s="187">
        <f t="shared" si="35"/>
        <v>1.4281925450149755</v>
      </c>
      <c r="K189" s="186">
        <v>8.140703517587939</v>
      </c>
      <c r="L189" s="187">
        <f t="shared" ref="L189:L197" si="36">IFERROR(K189-I189,"-")</f>
        <v>0.57699695388137506</v>
      </c>
      <c r="M189" s="186"/>
      <c r="N189" s="187"/>
    </row>
    <row r="190" spans="1:15" x14ac:dyDescent="0.25">
      <c r="B190" s="116" t="s">
        <v>120</v>
      </c>
      <c r="C190" s="186" t="s">
        <v>248</v>
      </c>
      <c r="D190" s="187" t="s">
        <v>248</v>
      </c>
      <c r="E190" s="186">
        <v>6.8023255813953485</v>
      </c>
      <c r="F190" s="187" t="str">
        <f t="shared" si="35"/>
        <v>-</v>
      </c>
      <c r="G190" s="186">
        <v>6.709677419354839</v>
      </c>
      <c r="H190" s="187">
        <f t="shared" si="35"/>
        <v>-9.2648162040509519E-2</v>
      </c>
      <c r="I190" s="186">
        <v>7.7424657534246579</v>
      </c>
      <c r="J190" s="187">
        <f t="shared" si="35"/>
        <v>1.032788334069819</v>
      </c>
      <c r="K190" s="186">
        <v>8.120075046904315</v>
      </c>
      <c r="L190" s="187">
        <f t="shared" si="36"/>
        <v>0.3776092934796571</v>
      </c>
      <c r="M190" s="186"/>
      <c r="N190" s="187"/>
    </row>
    <row r="191" spans="1:15" x14ac:dyDescent="0.25">
      <c r="B191" s="116" t="s">
        <v>83</v>
      </c>
      <c r="C191" s="186" t="s">
        <v>248</v>
      </c>
      <c r="D191" s="187" t="s">
        <v>248</v>
      </c>
      <c r="E191" s="186">
        <v>9.1930693069306937</v>
      </c>
      <c r="F191" s="187" t="str">
        <f t="shared" si="35"/>
        <v>-</v>
      </c>
      <c r="G191" s="186">
        <v>7.8844696969696972</v>
      </c>
      <c r="H191" s="187">
        <f t="shared" si="35"/>
        <v>-1.3085996099609964</v>
      </c>
      <c r="I191" s="186">
        <v>6.6075036075036078</v>
      </c>
      <c r="J191" s="187">
        <f t="shared" si="35"/>
        <v>-1.2769660894660895</v>
      </c>
      <c r="K191" s="186">
        <v>7.4171974522292992</v>
      </c>
      <c r="L191" s="187">
        <f t="shared" si="36"/>
        <v>0.80969384472569139</v>
      </c>
      <c r="M191" s="186"/>
      <c r="N191" s="187"/>
    </row>
    <row r="192" spans="1:15" x14ac:dyDescent="0.25">
      <c r="B192" s="116" t="s">
        <v>85</v>
      </c>
      <c r="C192" s="186">
        <v>5.0167286245353164</v>
      </c>
      <c r="D192" s="187">
        <v>-5.0937976912541565</v>
      </c>
      <c r="E192" s="186">
        <v>4.776859504132231</v>
      </c>
      <c r="F192" s="187">
        <f t="shared" si="35"/>
        <v>-0.23986912040308539</v>
      </c>
      <c r="G192" s="186">
        <v>8.9580152671755719</v>
      </c>
      <c r="H192" s="187">
        <f t="shared" si="35"/>
        <v>4.1811557630433409</v>
      </c>
      <c r="I192" s="186">
        <v>7.5533199195171026</v>
      </c>
      <c r="J192" s="187">
        <f t="shared" si="35"/>
        <v>-1.4046953476584694</v>
      </c>
      <c r="K192" s="186">
        <v>6.4814814814814818</v>
      </c>
      <c r="L192" s="187">
        <f t="shared" si="36"/>
        <v>-1.0718384380356207</v>
      </c>
      <c r="M192" s="186"/>
      <c r="N192" s="187"/>
    </row>
    <row r="193" spans="2:15" x14ac:dyDescent="0.25">
      <c r="B193" s="116" t="s">
        <v>87</v>
      </c>
      <c r="C193" s="186">
        <v>6.0535714285714288</v>
      </c>
      <c r="D193" s="187">
        <v>-3.185034469551896</v>
      </c>
      <c r="E193" s="186">
        <v>6.3159999999999998</v>
      </c>
      <c r="F193" s="187">
        <f t="shared" si="35"/>
        <v>0.26242857142857101</v>
      </c>
      <c r="G193" s="186">
        <v>7.1208459214501509</v>
      </c>
      <c r="H193" s="187">
        <f t="shared" si="35"/>
        <v>0.8048459214501511</v>
      </c>
      <c r="I193" s="186">
        <v>7.6696165191740411</v>
      </c>
      <c r="J193" s="187">
        <f t="shared" si="35"/>
        <v>0.54877059772389014</v>
      </c>
      <c r="K193" s="186">
        <v>7.8940092165898621</v>
      </c>
      <c r="L193" s="187">
        <f t="shared" si="36"/>
        <v>0.22439269741582102</v>
      </c>
      <c r="M193" s="186"/>
      <c r="N193" s="187"/>
    </row>
    <row r="194" spans="2:15" x14ac:dyDescent="0.25">
      <c r="B194" s="116" t="s">
        <v>89</v>
      </c>
      <c r="C194" s="186">
        <v>7.6309523809523814</v>
      </c>
      <c r="D194" s="187">
        <v>-1.2109593837535009</v>
      </c>
      <c r="E194" s="186">
        <v>5.9019607843137258</v>
      </c>
      <c r="F194" s="187">
        <f t="shared" si="35"/>
        <v>-1.7289915966386555</v>
      </c>
      <c r="G194" s="186">
        <v>6.3746701846965701</v>
      </c>
      <c r="H194" s="187">
        <f t="shared" si="35"/>
        <v>0.47270940038284426</v>
      </c>
      <c r="I194" s="186">
        <v>6.2601880877742948</v>
      </c>
      <c r="J194" s="187">
        <f t="shared" si="35"/>
        <v>-0.11448209692227529</v>
      </c>
      <c r="K194" s="186">
        <v>6.36</v>
      </c>
      <c r="L194" s="187">
        <f t="shared" si="36"/>
        <v>9.9811912225705512E-2</v>
      </c>
      <c r="M194" s="186"/>
      <c r="N194" s="187"/>
    </row>
    <row r="195" spans="2:15" x14ac:dyDescent="0.25">
      <c r="B195" s="116" t="s">
        <v>91</v>
      </c>
      <c r="C195" s="186">
        <v>5.4861111111111107</v>
      </c>
      <c r="D195" s="187">
        <v>-3.2607638888888886</v>
      </c>
      <c r="E195" s="186">
        <v>7.4267515923566876</v>
      </c>
      <c r="F195" s="187">
        <f t="shared" si="35"/>
        <v>1.9406404812455769</v>
      </c>
      <c r="G195" s="186">
        <v>7.4951456310679614</v>
      </c>
      <c r="H195" s="187">
        <f t="shared" si="35"/>
        <v>6.8394038711273808E-2</v>
      </c>
      <c r="I195" s="186">
        <v>7.8169336384439356</v>
      </c>
      <c r="J195" s="187">
        <f t="shared" si="35"/>
        <v>0.32178800737597424</v>
      </c>
      <c r="K195" s="186">
        <v>6.4905660377358494</v>
      </c>
      <c r="L195" s="187">
        <f t="shared" si="36"/>
        <v>-1.3263676007080862</v>
      </c>
      <c r="M195" s="186"/>
      <c r="N195" s="187"/>
    </row>
    <row r="196" spans="2:15" x14ac:dyDescent="0.25">
      <c r="B196" s="116" t="s">
        <v>93</v>
      </c>
      <c r="C196" s="186">
        <v>5.2301587301587302</v>
      </c>
      <c r="D196" s="187">
        <v>-3.5128968253968251</v>
      </c>
      <c r="E196" s="186">
        <v>5.7030965391621127</v>
      </c>
      <c r="F196" s="187">
        <f t="shared" si="35"/>
        <v>0.47293780900338245</v>
      </c>
      <c r="G196" s="186">
        <v>6.3891213389121342</v>
      </c>
      <c r="H196" s="187">
        <f t="shared" si="35"/>
        <v>0.68602479975002151</v>
      </c>
      <c r="I196" s="186">
        <v>6.9157088122605366</v>
      </c>
      <c r="J196" s="187">
        <f t="shared" si="35"/>
        <v>0.52658747334840239</v>
      </c>
      <c r="K196" s="186">
        <v>6.6901408450704229</v>
      </c>
      <c r="L196" s="187">
        <f t="shared" si="36"/>
        <v>-0.22556796719011363</v>
      </c>
      <c r="M196" s="186"/>
      <c r="N196" s="187"/>
    </row>
    <row r="197" spans="2:15" ht="15.75" x14ac:dyDescent="0.25">
      <c r="B197" s="119" t="s">
        <v>30</v>
      </c>
      <c r="C197" s="188">
        <v>6.4966408268733851</v>
      </c>
      <c r="D197" s="189">
        <v>-2.7802822500496926</v>
      </c>
      <c r="E197" s="188">
        <v>6.2224880382775121</v>
      </c>
      <c r="F197" s="189">
        <f t="shared" si="35"/>
        <v>-0.274152788595873</v>
      </c>
      <c r="G197" s="188">
        <v>7.0339242722696431</v>
      </c>
      <c r="H197" s="189">
        <f t="shared" si="35"/>
        <v>0.81143623399213105</v>
      </c>
      <c r="I197" s="188">
        <v>7.4551912568306014</v>
      </c>
      <c r="J197" s="189">
        <f t="shared" si="35"/>
        <v>0.42126698456095824</v>
      </c>
      <c r="K197" s="188">
        <v>7.5349631493798306</v>
      </c>
      <c r="L197" s="189">
        <f t="shared" si="36"/>
        <v>7.9771892549229229E-2</v>
      </c>
      <c r="M197" s="188">
        <v>7.2778827977315688</v>
      </c>
      <c r="N197" s="189">
        <v>-0.70950332700564189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2" t="s">
        <v>297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v>2020</v>
      </c>
      <c r="D205" s="297"/>
      <c r="E205" s="298">
        <v>2021</v>
      </c>
      <c r="F205" s="297"/>
      <c r="G205" s="298">
        <v>2022</v>
      </c>
      <c r="H205" s="297"/>
      <c r="I205" s="298">
        <v>2023</v>
      </c>
      <c r="J205" s="297"/>
      <c r="K205" s="298">
        <v>2024</v>
      </c>
      <c r="L205" s="297"/>
      <c r="M205" s="298">
        <v>2025</v>
      </c>
      <c r="N205" s="299"/>
    </row>
    <row r="206" spans="2:15" ht="16.5" thickTop="1" thickBot="1" x14ac:dyDescent="0.3">
      <c r="B206" s="85"/>
      <c r="C206" s="113" t="s">
        <v>69</v>
      </c>
      <c r="D206" s="114" t="str">
        <f>CONCATENATE("dif ",RIGHT(C205,2),"/",RIGHT(C205-1,2))</f>
        <v>dif 20/19</v>
      </c>
      <c r="E206" s="115" t="s">
        <v>69</v>
      </c>
      <c r="F206" s="114" t="str">
        <f>CONCATENATE("dif ",RIGHT(E205,2),"/",RIGHT(C205,2))</f>
        <v>dif 21/20</v>
      </c>
      <c r="G206" s="115" t="s">
        <v>69</v>
      </c>
      <c r="H206" s="114" t="str">
        <f>CONCATENATE("dif ",RIGHT(G205,2),"/",RIGHT(E205,2))</f>
        <v>dif 22/21</v>
      </c>
      <c r="I206" s="115" t="s">
        <v>69</v>
      </c>
      <c r="J206" s="114" t="str">
        <f>CONCATENATE("dif ",RIGHT(I205,2),"/",RIGHT(G205,2))</f>
        <v>dif 23/22</v>
      </c>
      <c r="K206" s="115" t="s">
        <v>69</v>
      </c>
      <c r="L206" s="114" t="str">
        <f>CONCATENATE("dif ",RIGHT(K205,2),"/",RIGHT(I205,2))</f>
        <v>dif 24/23</v>
      </c>
      <c r="M206" s="115" t="s">
        <v>69</v>
      </c>
      <c r="N206" s="114" t="str">
        <f>CONCATENATE("dif ",RIGHT(M205,2),"/",RIGHT(K205,2))</f>
        <v>dif 25/24</v>
      </c>
    </row>
    <row r="207" spans="2:15" x14ac:dyDescent="0.25">
      <c r="B207" s="116" t="s">
        <v>71</v>
      </c>
      <c r="C207" s="186">
        <v>6.4727793696275073</v>
      </c>
      <c r="D207" s="187">
        <v>-2.5635842667361297</v>
      </c>
      <c r="E207" s="186">
        <v>6</v>
      </c>
      <c r="F207" s="187">
        <f t="shared" ref="F207:J209" si="37">IFERROR(E207-C207,"-")</f>
        <v>-0.47277936962750733</v>
      </c>
      <c r="G207" s="186">
        <v>5.4202586206896548</v>
      </c>
      <c r="H207" s="187">
        <f t="shared" si="37"/>
        <v>-0.5797413793103452</v>
      </c>
      <c r="I207" s="186">
        <v>7.4215976331360949</v>
      </c>
      <c r="J207" s="187">
        <f t="shared" si="37"/>
        <v>2.0013390124464401</v>
      </c>
      <c r="K207" s="186">
        <v>10.036101083032491</v>
      </c>
      <c r="L207" s="187">
        <f t="shared" ref="L207:L209" si="38">IFERROR(K207-I207,"-")</f>
        <v>2.6145034498963966</v>
      </c>
      <c r="M207" s="186">
        <v>8.822265625</v>
      </c>
      <c r="N207" s="187">
        <f t="shared" ref="N207:N209" si="39">IFERROR(M207-K207,"-")</f>
        <v>-1.2138354580324915</v>
      </c>
    </row>
    <row r="208" spans="2:15" x14ac:dyDescent="0.25">
      <c r="B208" s="116" t="s">
        <v>73</v>
      </c>
      <c r="C208" s="186">
        <v>7.0763358778625953</v>
      </c>
      <c r="D208" s="187">
        <v>-1.5368716693072155</v>
      </c>
      <c r="E208" s="186">
        <v>2.86046511627907</v>
      </c>
      <c r="F208" s="187">
        <f t="shared" si="37"/>
        <v>-4.2158707615835258</v>
      </c>
      <c r="G208" s="186">
        <v>5.7116883116883113</v>
      </c>
      <c r="H208" s="187">
        <f t="shared" si="37"/>
        <v>2.8512231954092413</v>
      </c>
      <c r="I208" s="186">
        <v>6.1691078561917445</v>
      </c>
      <c r="J208" s="187">
        <f t="shared" si="37"/>
        <v>0.45741954450343325</v>
      </c>
      <c r="K208" s="186">
        <v>9.6203288490284002</v>
      </c>
      <c r="L208" s="187">
        <f t="shared" si="38"/>
        <v>3.4512209928366557</v>
      </c>
      <c r="M208" s="186">
        <v>6.4498525073746311</v>
      </c>
      <c r="N208" s="187">
        <f t="shared" si="39"/>
        <v>-3.1704763416537691</v>
      </c>
    </row>
    <row r="209" spans="2:15" x14ac:dyDescent="0.25">
      <c r="B209" s="116" t="s">
        <v>75</v>
      </c>
      <c r="C209" s="186">
        <v>8.3571428571428577</v>
      </c>
      <c r="D209" s="187">
        <v>0.56175380815150344</v>
      </c>
      <c r="E209" s="186">
        <v>5.5</v>
      </c>
      <c r="F209" s="187">
        <f t="shared" si="37"/>
        <v>-2.8571428571428577</v>
      </c>
      <c r="G209" s="186">
        <v>6.5864527629233516</v>
      </c>
      <c r="H209" s="187">
        <f t="shared" si="37"/>
        <v>1.0864527629233516</v>
      </c>
      <c r="I209" s="186">
        <v>7.4685534591194971</v>
      </c>
      <c r="J209" s="187">
        <f t="shared" si="37"/>
        <v>0.88210069619614551</v>
      </c>
      <c r="K209" s="186">
        <v>10.040567951318458</v>
      </c>
      <c r="L209" s="187">
        <f t="shared" si="38"/>
        <v>2.5720144921989609</v>
      </c>
      <c r="M209" s="186">
        <v>7.5100548446069473</v>
      </c>
      <c r="N209" s="187">
        <f t="shared" si="39"/>
        <v>-2.5305131067115108</v>
      </c>
    </row>
    <row r="210" spans="2:15" x14ac:dyDescent="0.25">
      <c r="B210" s="116" t="s">
        <v>77</v>
      </c>
      <c r="C210" s="186" t="s">
        <v>248</v>
      </c>
      <c r="D210" s="187" t="s">
        <v>248</v>
      </c>
      <c r="E210" s="186">
        <v>2.84</v>
      </c>
      <c r="F210" s="187" t="str">
        <f>IFERROR(E210-C210,"-")</f>
        <v>-</v>
      </c>
      <c r="G210" s="186">
        <v>5.3230912476722532</v>
      </c>
      <c r="H210" s="187">
        <f>IFERROR(G210-E210,"-")</f>
        <v>2.4830912476722533</v>
      </c>
      <c r="I210" s="186">
        <v>7.0227048371174732</v>
      </c>
      <c r="J210" s="187">
        <f>IFERROR(I210-G210,"-")</f>
        <v>1.69961358944522</v>
      </c>
      <c r="K210" s="186">
        <v>8.3473684210526322</v>
      </c>
      <c r="L210" s="187">
        <f>IFERROR(K210-I210,"-")</f>
        <v>1.324663583935159</v>
      </c>
      <c r="M210" s="186"/>
      <c r="N210" s="187"/>
    </row>
    <row r="211" spans="2:15" x14ac:dyDescent="0.25">
      <c r="B211" s="116" t="s">
        <v>79</v>
      </c>
      <c r="C211" s="186" t="s">
        <v>248</v>
      </c>
      <c r="D211" s="187" t="s">
        <v>248</v>
      </c>
      <c r="E211" s="186">
        <v>4.5</v>
      </c>
      <c r="F211" s="187" t="str">
        <f t="shared" ref="F211:J219" si="40">IFERROR(E211-C211,"-")</f>
        <v>-</v>
      </c>
      <c r="G211" s="186">
        <v>7.1088270858524787</v>
      </c>
      <c r="H211" s="187">
        <f t="shared" si="40"/>
        <v>2.6088270858524787</v>
      </c>
      <c r="I211" s="186">
        <v>11.213178294573643</v>
      </c>
      <c r="J211" s="187">
        <f t="shared" si="40"/>
        <v>4.1043512087211642</v>
      </c>
      <c r="K211" s="186">
        <v>10.84819734345351</v>
      </c>
      <c r="L211" s="187">
        <f t="shared" ref="L211:L219" si="41">IFERROR(K211-I211,"-")</f>
        <v>-0.36498095112013296</v>
      </c>
      <c r="M211" s="186"/>
      <c r="N211" s="187"/>
    </row>
    <row r="212" spans="2:15" x14ac:dyDescent="0.25">
      <c r="B212" s="116" t="s">
        <v>81</v>
      </c>
      <c r="C212" s="186" t="s">
        <v>248</v>
      </c>
      <c r="D212" s="187" t="s">
        <v>248</v>
      </c>
      <c r="E212" s="186">
        <v>8.8541666666666661</v>
      </c>
      <c r="F212" s="187" t="str">
        <f t="shared" si="40"/>
        <v>-</v>
      </c>
      <c r="G212" s="186">
        <v>6.1521084337349397</v>
      </c>
      <c r="H212" s="187">
        <f t="shared" si="40"/>
        <v>-2.7020582329317264</v>
      </c>
      <c r="I212" s="186">
        <v>11.01419878296146</v>
      </c>
      <c r="J212" s="187">
        <f t="shared" si="40"/>
        <v>4.8620903492265199</v>
      </c>
      <c r="K212" s="186">
        <v>12.085648148148149</v>
      </c>
      <c r="L212" s="187">
        <f t="shared" si="41"/>
        <v>1.0714493651866892</v>
      </c>
      <c r="M212" s="186"/>
      <c r="N212" s="187"/>
    </row>
    <row r="213" spans="2:15" x14ac:dyDescent="0.25">
      <c r="B213" s="116" t="s">
        <v>83</v>
      </c>
      <c r="C213" s="186" t="s">
        <v>248</v>
      </c>
      <c r="D213" s="187" t="s">
        <v>248</v>
      </c>
      <c r="E213" s="186">
        <v>4.8</v>
      </c>
      <c r="F213" s="187" t="str">
        <f t="shared" si="40"/>
        <v>-</v>
      </c>
      <c r="G213" s="186">
        <v>6.0893952673093779</v>
      </c>
      <c r="H213" s="187">
        <f t="shared" si="40"/>
        <v>1.289395267309378</v>
      </c>
      <c r="I213" s="186">
        <v>9.6335260115606935</v>
      </c>
      <c r="J213" s="187">
        <f t="shared" si="40"/>
        <v>3.5441307442513157</v>
      </c>
      <c r="K213" s="186">
        <v>9.9510357815442561</v>
      </c>
      <c r="L213" s="187">
        <f t="shared" si="41"/>
        <v>0.31750976998356251</v>
      </c>
      <c r="M213" s="186"/>
      <c r="N213" s="187"/>
    </row>
    <row r="214" spans="2:15" x14ac:dyDescent="0.25">
      <c r="B214" s="116" t="s">
        <v>85</v>
      </c>
      <c r="C214" s="186">
        <v>8.0295857988165675</v>
      </c>
      <c r="D214" s="187">
        <v>-4.0315762806941358</v>
      </c>
      <c r="E214" s="186">
        <v>7.5269461077844309</v>
      </c>
      <c r="F214" s="187">
        <f t="shared" si="40"/>
        <v>-0.50263969103213668</v>
      </c>
      <c r="G214" s="186">
        <v>5.9843363561417968</v>
      </c>
      <c r="H214" s="187">
        <f t="shared" si="40"/>
        <v>-1.542609751642634</v>
      </c>
      <c r="I214" s="186">
        <v>10.585014409221902</v>
      </c>
      <c r="J214" s="187">
        <f t="shared" si="40"/>
        <v>4.600678053080105</v>
      </c>
      <c r="K214" s="186">
        <v>9.5925196850393704</v>
      </c>
      <c r="L214" s="187">
        <f t="shared" si="41"/>
        <v>-0.99249472418253148</v>
      </c>
      <c r="M214" s="186"/>
      <c r="N214" s="187"/>
    </row>
    <row r="215" spans="2:15" x14ac:dyDescent="0.25">
      <c r="B215" s="116" t="s">
        <v>87</v>
      </c>
      <c r="C215" s="186">
        <v>28.5</v>
      </c>
      <c r="D215" s="187">
        <v>19.409620991253647</v>
      </c>
      <c r="E215" s="186">
        <v>4.8483965014577262</v>
      </c>
      <c r="F215" s="187">
        <f t="shared" si="40"/>
        <v>-23.651603498542272</v>
      </c>
      <c r="G215" s="186">
        <v>7.141089108910891</v>
      </c>
      <c r="H215" s="187">
        <f t="shared" si="40"/>
        <v>2.2926926074531648</v>
      </c>
      <c r="I215" s="186">
        <v>9.3552795031055904</v>
      </c>
      <c r="J215" s="187">
        <f t="shared" si="40"/>
        <v>2.2141903941946994</v>
      </c>
      <c r="K215" s="186">
        <v>8.4372197309417043</v>
      </c>
      <c r="L215" s="187">
        <f t="shared" si="41"/>
        <v>-0.91805977216388612</v>
      </c>
      <c r="M215" s="186"/>
      <c r="N215" s="187"/>
    </row>
    <row r="216" spans="2:15" x14ac:dyDescent="0.25">
      <c r="B216" s="116" t="s">
        <v>89</v>
      </c>
      <c r="C216" s="186">
        <v>4.5789473684210522</v>
      </c>
      <c r="D216" s="187">
        <v>-4.5014384836689798</v>
      </c>
      <c r="E216" s="186">
        <v>5.0696202531645573</v>
      </c>
      <c r="F216" s="187">
        <f t="shared" si="40"/>
        <v>0.49067288474350512</v>
      </c>
      <c r="G216" s="186">
        <v>6.2877291960507762</v>
      </c>
      <c r="H216" s="187">
        <f t="shared" si="40"/>
        <v>1.2181089428862188</v>
      </c>
      <c r="I216" s="186">
        <v>9.9650067294751015</v>
      </c>
      <c r="J216" s="187">
        <f t="shared" si="40"/>
        <v>3.6772775334243253</v>
      </c>
      <c r="K216" s="186">
        <v>7.2849002849002851</v>
      </c>
      <c r="L216" s="187">
        <f t="shared" si="41"/>
        <v>-2.6801064445748164</v>
      </c>
      <c r="M216" s="186"/>
      <c r="N216" s="187"/>
    </row>
    <row r="217" spans="2:15" x14ac:dyDescent="0.25">
      <c r="B217" s="116" t="s">
        <v>91</v>
      </c>
      <c r="C217" s="186">
        <v>5.7807017543859649</v>
      </c>
      <c r="D217" s="187">
        <v>-1.4174689773213522</v>
      </c>
      <c r="E217" s="186">
        <v>5.1133200795228628</v>
      </c>
      <c r="F217" s="187">
        <f t="shared" si="40"/>
        <v>-0.66738167486310207</v>
      </c>
      <c r="G217" s="186">
        <v>5.8250773993808052</v>
      </c>
      <c r="H217" s="187">
        <f t="shared" si="40"/>
        <v>0.71175731985794233</v>
      </c>
      <c r="I217" s="186">
        <v>7.9652294853963834</v>
      </c>
      <c r="J217" s="187">
        <f t="shared" si="40"/>
        <v>2.1401520860155783</v>
      </c>
      <c r="K217" s="186">
        <v>5.5432300163132133</v>
      </c>
      <c r="L217" s="187">
        <f t="shared" si="41"/>
        <v>-2.4219994690831701</v>
      </c>
      <c r="M217" s="186"/>
      <c r="N217" s="187"/>
    </row>
    <row r="218" spans="2:15" x14ac:dyDescent="0.25">
      <c r="B218" s="116" t="s">
        <v>93</v>
      </c>
      <c r="C218" s="186">
        <v>6.3580246913580245</v>
      </c>
      <c r="D218" s="187">
        <v>-3.4590484793736822</v>
      </c>
      <c r="E218" s="186">
        <v>4.9749715585893064</v>
      </c>
      <c r="F218" s="187">
        <f t="shared" si="40"/>
        <v>-1.3830531327687181</v>
      </c>
      <c r="G218" s="186">
        <v>6.2163461538461542</v>
      </c>
      <c r="H218" s="187">
        <f t="shared" si="40"/>
        <v>1.2413745952568478</v>
      </c>
      <c r="I218" s="186">
        <v>9.3677419354838705</v>
      </c>
      <c r="J218" s="187">
        <f t="shared" si="40"/>
        <v>3.1513957816377163</v>
      </c>
      <c r="K218" s="186">
        <v>7.8854805725971371</v>
      </c>
      <c r="L218" s="187">
        <f t="shared" si="41"/>
        <v>-1.4822613628867334</v>
      </c>
      <c r="M218" s="186"/>
      <c r="N218" s="187"/>
    </row>
    <row r="219" spans="2:15" ht="15.75" x14ac:dyDescent="0.25">
      <c r="B219" s="119" t="s">
        <v>30</v>
      </c>
      <c r="C219" s="188">
        <v>7.0369206598586018</v>
      </c>
      <c r="D219" s="189">
        <v>-2.785076811696392</v>
      </c>
      <c r="E219" s="188">
        <v>5.1207054512139258</v>
      </c>
      <c r="F219" s="189">
        <f t="shared" si="40"/>
        <v>-1.916215208644676</v>
      </c>
      <c r="G219" s="188">
        <v>6.1094831911690921</v>
      </c>
      <c r="H219" s="189">
        <f t="shared" si="40"/>
        <v>0.98877773995516627</v>
      </c>
      <c r="I219" s="188">
        <v>8.8479387249380483</v>
      </c>
      <c r="J219" s="189">
        <f t="shared" si="40"/>
        <v>2.7384555337689562</v>
      </c>
      <c r="K219" s="188">
        <v>9.0189776553412919</v>
      </c>
      <c r="L219" s="189">
        <f t="shared" si="41"/>
        <v>0.17103893040324358</v>
      </c>
      <c r="M219" s="188">
        <v>7.483016695451929</v>
      </c>
      <c r="N219" s="189">
        <v>-2.3922746798394465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72" t="s">
        <v>296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4" t="s">
        <v>119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v>2020</v>
      </c>
      <c r="D227" s="297"/>
      <c r="E227" s="298">
        <v>2021</v>
      </c>
      <c r="F227" s="297"/>
      <c r="G227" s="298">
        <v>2022</v>
      </c>
      <c r="H227" s="297"/>
      <c r="I227" s="298">
        <v>2023</v>
      </c>
      <c r="J227" s="297"/>
      <c r="K227" s="298">
        <v>2024</v>
      </c>
      <c r="L227" s="297"/>
      <c r="M227" s="298">
        <v>2025</v>
      </c>
      <c r="N227" s="299"/>
    </row>
    <row r="228" spans="2:15" ht="16.5" thickTop="1" thickBot="1" x14ac:dyDescent="0.3">
      <c r="B228" s="85"/>
      <c r="C228" s="113" t="s">
        <v>69</v>
      </c>
      <c r="D228" s="114" t="str">
        <f>CONCATENATE("dif ",RIGHT(C227,2),"/",RIGHT(C227-1,2))</f>
        <v>dif 20/19</v>
      </c>
      <c r="E228" s="115" t="s">
        <v>69</v>
      </c>
      <c r="F228" s="114" t="str">
        <f>CONCATENATE("dif ",RIGHT(E227,2),"/",RIGHT(C227,2))</f>
        <v>dif 21/20</v>
      </c>
      <c r="G228" s="115" t="s">
        <v>69</v>
      </c>
      <c r="H228" s="114" t="str">
        <f>CONCATENATE("dif ",RIGHT(G227,2),"/",RIGHT(E227,2))</f>
        <v>dif 22/21</v>
      </c>
      <c r="I228" s="115" t="s">
        <v>69</v>
      </c>
      <c r="J228" s="114" t="str">
        <f>CONCATENATE("dif ",RIGHT(I227,2),"/",RIGHT(G227,2))</f>
        <v>dif 23/22</v>
      </c>
      <c r="K228" s="115" t="s">
        <v>69</v>
      </c>
      <c r="L228" s="114" t="str">
        <f>CONCATENATE("dif ",RIGHT(K227,2),"/",RIGHT(I227,2))</f>
        <v>dif 24/23</v>
      </c>
      <c r="M228" s="115" t="s">
        <v>69</v>
      </c>
      <c r="N228" s="114" t="str">
        <f>CONCATENATE("dif ",RIGHT(M227,2),"/",RIGHT(K227,2))</f>
        <v>dif 25/24</v>
      </c>
    </row>
    <row r="229" spans="2:15" x14ac:dyDescent="0.25">
      <c r="B229" s="116" t="s">
        <v>71</v>
      </c>
      <c r="C229" s="186">
        <v>9.319488817891374</v>
      </c>
      <c r="D229" s="187">
        <v>-1.2973942989917422</v>
      </c>
      <c r="E229" s="186">
        <v>6.3085714285714287</v>
      </c>
      <c r="F229" s="187">
        <f t="shared" ref="F229:J231" si="42">IFERROR(E229-C229,"-")</f>
        <v>-3.0109173893199452</v>
      </c>
      <c r="G229" s="186">
        <v>8.5574162679425836</v>
      </c>
      <c r="H229" s="187">
        <f t="shared" si="42"/>
        <v>2.2488448393711549</v>
      </c>
      <c r="I229" s="186">
        <v>8.6969696969696972</v>
      </c>
      <c r="J229" s="187">
        <f t="shared" si="42"/>
        <v>0.13955342902711365</v>
      </c>
      <c r="K229" s="186">
        <v>8.8498659517426272</v>
      </c>
      <c r="L229" s="187">
        <f t="shared" ref="L229:L231" si="43">IFERROR(K229-I229,"-")</f>
        <v>0.15289625477293001</v>
      </c>
      <c r="M229" s="186">
        <v>7.8496932515337425</v>
      </c>
      <c r="N229" s="187">
        <f t="shared" ref="N229:N231" si="44">IFERROR(M229-K229,"-")</f>
        <v>-1.0001727002088847</v>
      </c>
    </row>
    <row r="230" spans="2:15" x14ac:dyDescent="0.25">
      <c r="B230" s="116" t="s">
        <v>73</v>
      </c>
      <c r="C230" s="186">
        <v>6.2897196261682247</v>
      </c>
      <c r="D230" s="187">
        <v>-3.1202803738317755</v>
      </c>
      <c r="E230" s="186">
        <v>8.6111111111111107</v>
      </c>
      <c r="F230" s="187">
        <f t="shared" si="42"/>
        <v>2.3213914849428861</v>
      </c>
      <c r="G230" s="186">
        <v>5.5938303341902316</v>
      </c>
      <c r="H230" s="187">
        <f t="shared" si="42"/>
        <v>-3.0172807769208791</v>
      </c>
      <c r="I230" s="186">
        <v>7.5101123595505621</v>
      </c>
      <c r="J230" s="187">
        <f t="shared" si="42"/>
        <v>1.9162820253603305</v>
      </c>
      <c r="K230" s="186">
        <v>7.6536796536796539</v>
      </c>
      <c r="L230" s="187">
        <f t="shared" si="43"/>
        <v>0.14356729412909175</v>
      </c>
      <c r="M230" s="186">
        <v>6.2706552706552703</v>
      </c>
      <c r="N230" s="187">
        <f t="shared" si="44"/>
        <v>-1.3830243830243836</v>
      </c>
    </row>
    <row r="231" spans="2:15" x14ac:dyDescent="0.25">
      <c r="B231" s="116" t="s">
        <v>75</v>
      </c>
      <c r="C231" s="186">
        <v>7.180616740088106</v>
      </c>
      <c r="D231" s="187">
        <v>-2.0497355634349299</v>
      </c>
      <c r="E231" s="186">
        <v>5.25</v>
      </c>
      <c r="F231" s="187">
        <f t="shared" si="42"/>
        <v>-1.930616740088106</v>
      </c>
      <c r="G231" s="186">
        <v>7.1073446327683616</v>
      </c>
      <c r="H231" s="187">
        <f t="shared" si="42"/>
        <v>1.8573446327683616</v>
      </c>
      <c r="I231" s="186">
        <v>9.2798742138364787</v>
      </c>
      <c r="J231" s="187">
        <f t="shared" si="42"/>
        <v>2.1725295810681171</v>
      </c>
      <c r="K231" s="186">
        <v>7.7043918918918921</v>
      </c>
      <c r="L231" s="187">
        <f t="shared" si="43"/>
        <v>-1.5754823219445866</v>
      </c>
      <c r="M231" s="186">
        <v>7.7165354330708658</v>
      </c>
      <c r="N231" s="187">
        <f t="shared" si="44"/>
        <v>1.2143541178973649E-2</v>
      </c>
    </row>
    <row r="232" spans="2:15" x14ac:dyDescent="0.25">
      <c r="B232" s="116" t="s">
        <v>77</v>
      </c>
      <c r="C232" s="186" t="s">
        <v>248</v>
      </c>
      <c r="D232" s="187" t="s">
        <v>248</v>
      </c>
      <c r="E232" s="186">
        <v>5.2121212121212119</v>
      </c>
      <c r="F232" s="187" t="str">
        <f>IFERROR(E232-C232,"-")</f>
        <v>-</v>
      </c>
      <c r="G232" s="186">
        <v>6.235611510791367</v>
      </c>
      <c r="H232" s="187">
        <f>IFERROR(G232-E232,"-")</f>
        <v>1.0234902986701551</v>
      </c>
      <c r="I232" s="186">
        <v>7.8366197183098594</v>
      </c>
      <c r="J232" s="187">
        <f>IFERROR(I232-G232,"-")</f>
        <v>1.6010082075184924</v>
      </c>
      <c r="K232" s="186">
        <v>8.6806930693069315</v>
      </c>
      <c r="L232" s="187">
        <f>IFERROR(K232-I232,"-")</f>
        <v>0.84407335099707215</v>
      </c>
      <c r="M232" s="186"/>
      <c r="N232" s="187"/>
    </row>
    <row r="233" spans="2:15" x14ac:dyDescent="0.25">
      <c r="B233" s="116" t="s">
        <v>79</v>
      </c>
      <c r="C233" s="186" t="s">
        <v>248</v>
      </c>
      <c r="D233" s="187" t="s">
        <v>248</v>
      </c>
      <c r="E233" s="186">
        <v>4.8250000000000002</v>
      </c>
      <c r="F233" s="187" t="str">
        <f t="shared" ref="F233:J241" si="45">IFERROR(E233-C233,"-")</f>
        <v>-</v>
      </c>
      <c r="G233" s="186">
        <v>6.1355140186915884</v>
      </c>
      <c r="H233" s="187">
        <f t="shared" si="45"/>
        <v>1.3105140186915882</v>
      </c>
      <c r="I233" s="186">
        <v>7.5637065637065639</v>
      </c>
      <c r="J233" s="187">
        <f t="shared" si="45"/>
        <v>1.4281925450149755</v>
      </c>
      <c r="K233" s="186">
        <v>8.140703517587939</v>
      </c>
      <c r="L233" s="187">
        <f t="shared" ref="L233:L241" si="46">IFERROR(K233-I233,"-")</f>
        <v>0.57699695388137506</v>
      </c>
      <c r="M233" s="186"/>
      <c r="N233" s="187"/>
    </row>
    <row r="234" spans="2:15" x14ac:dyDescent="0.25">
      <c r="B234" s="116" t="s">
        <v>81</v>
      </c>
      <c r="C234" s="186" t="s">
        <v>248</v>
      </c>
      <c r="D234" s="187" t="s">
        <v>248</v>
      </c>
      <c r="E234" s="186">
        <v>6.8023255813953485</v>
      </c>
      <c r="F234" s="187" t="str">
        <f t="shared" si="45"/>
        <v>-</v>
      </c>
      <c r="G234" s="186">
        <v>6.709677419354839</v>
      </c>
      <c r="H234" s="187">
        <f t="shared" si="45"/>
        <v>-9.2648162040509519E-2</v>
      </c>
      <c r="I234" s="186">
        <v>7.7424657534246579</v>
      </c>
      <c r="J234" s="187">
        <f t="shared" si="45"/>
        <v>1.032788334069819</v>
      </c>
      <c r="K234" s="186">
        <v>8.120075046904315</v>
      </c>
      <c r="L234" s="187">
        <f t="shared" si="46"/>
        <v>0.3776092934796571</v>
      </c>
      <c r="M234" s="186"/>
      <c r="N234" s="187"/>
    </row>
    <row r="235" spans="2:15" x14ac:dyDescent="0.25">
      <c r="B235" s="116" t="s">
        <v>83</v>
      </c>
      <c r="C235" s="186" t="s">
        <v>248</v>
      </c>
      <c r="D235" s="187" t="s">
        <v>248</v>
      </c>
      <c r="E235" s="186">
        <v>9.1930693069306937</v>
      </c>
      <c r="F235" s="187" t="str">
        <f t="shared" si="45"/>
        <v>-</v>
      </c>
      <c r="G235" s="186">
        <v>7.8844696969696972</v>
      </c>
      <c r="H235" s="187">
        <f t="shared" si="45"/>
        <v>-1.3085996099609964</v>
      </c>
      <c r="I235" s="186">
        <v>6.6075036075036078</v>
      </c>
      <c r="J235" s="187">
        <f t="shared" si="45"/>
        <v>-1.2769660894660895</v>
      </c>
      <c r="K235" s="186">
        <v>7.4171974522292992</v>
      </c>
      <c r="L235" s="187">
        <f t="shared" si="46"/>
        <v>0.80969384472569139</v>
      </c>
      <c r="M235" s="186"/>
      <c r="N235" s="187"/>
    </row>
    <row r="236" spans="2:15" x14ac:dyDescent="0.25">
      <c r="B236" s="116" t="s">
        <v>85</v>
      </c>
      <c r="C236" s="186">
        <v>5.0167286245353164</v>
      </c>
      <c r="D236" s="187">
        <v>-5.0937976912541565</v>
      </c>
      <c r="E236" s="186">
        <v>4.776859504132231</v>
      </c>
      <c r="F236" s="187">
        <f t="shared" si="45"/>
        <v>-0.23986912040308539</v>
      </c>
      <c r="G236" s="186">
        <v>8.9580152671755719</v>
      </c>
      <c r="H236" s="187">
        <f t="shared" si="45"/>
        <v>4.1811557630433409</v>
      </c>
      <c r="I236" s="186">
        <v>7.5533199195171026</v>
      </c>
      <c r="J236" s="187">
        <f t="shared" si="45"/>
        <v>-1.4046953476584694</v>
      </c>
      <c r="K236" s="186">
        <v>6.4814814814814818</v>
      </c>
      <c r="L236" s="187">
        <f t="shared" si="46"/>
        <v>-1.0718384380356207</v>
      </c>
      <c r="M236" s="186"/>
      <c r="N236" s="187"/>
    </row>
    <row r="237" spans="2:15" x14ac:dyDescent="0.25">
      <c r="B237" s="116" t="s">
        <v>87</v>
      </c>
      <c r="C237" s="186">
        <v>6.0535714285714288</v>
      </c>
      <c r="D237" s="187">
        <v>-3.185034469551896</v>
      </c>
      <c r="E237" s="186">
        <v>6.3159999999999998</v>
      </c>
      <c r="F237" s="187">
        <f t="shared" si="45"/>
        <v>0.26242857142857101</v>
      </c>
      <c r="G237" s="186">
        <v>7.1208459214501509</v>
      </c>
      <c r="H237" s="187">
        <f t="shared" si="45"/>
        <v>0.8048459214501511</v>
      </c>
      <c r="I237" s="186">
        <v>7.6696165191740411</v>
      </c>
      <c r="J237" s="187">
        <f t="shared" si="45"/>
        <v>0.54877059772389014</v>
      </c>
      <c r="K237" s="186">
        <v>7.8940092165898621</v>
      </c>
      <c r="L237" s="187">
        <f t="shared" si="46"/>
        <v>0.22439269741582102</v>
      </c>
      <c r="M237" s="186"/>
      <c r="N237" s="187"/>
    </row>
    <row r="238" spans="2:15" x14ac:dyDescent="0.25">
      <c r="B238" s="116" t="s">
        <v>89</v>
      </c>
      <c r="C238" s="186">
        <v>7.6309523809523814</v>
      </c>
      <c r="D238" s="187">
        <v>-1.2109593837535009</v>
      </c>
      <c r="E238" s="186">
        <v>5.9019607843137258</v>
      </c>
      <c r="F238" s="187">
        <f t="shared" si="45"/>
        <v>-1.7289915966386555</v>
      </c>
      <c r="G238" s="186">
        <v>6.3746701846965701</v>
      </c>
      <c r="H238" s="187">
        <f t="shared" si="45"/>
        <v>0.47270940038284426</v>
      </c>
      <c r="I238" s="186">
        <v>6.2601880877742948</v>
      </c>
      <c r="J238" s="187">
        <f t="shared" si="45"/>
        <v>-0.11448209692227529</v>
      </c>
      <c r="K238" s="186">
        <v>6.36</v>
      </c>
      <c r="L238" s="187">
        <f t="shared" si="46"/>
        <v>9.9811912225705512E-2</v>
      </c>
      <c r="M238" s="186"/>
      <c r="N238" s="187"/>
    </row>
    <row r="239" spans="2:15" x14ac:dyDescent="0.25">
      <c r="B239" s="116" t="s">
        <v>91</v>
      </c>
      <c r="C239" s="186">
        <v>5.4861111111111107</v>
      </c>
      <c r="D239" s="187">
        <v>-3.2607638888888886</v>
      </c>
      <c r="E239" s="186">
        <v>7.4267515923566876</v>
      </c>
      <c r="F239" s="187">
        <f t="shared" si="45"/>
        <v>1.9406404812455769</v>
      </c>
      <c r="G239" s="186">
        <v>7.4951456310679614</v>
      </c>
      <c r="H239" s="187">
        <f t="shared" si="45"/>
        <v>6.8394038711273808E-2</v>
      </c>
      <c r="I239" s="186">
        <v>7.8169336384439356</v>
      </c>
      <c r="J239" s="187">
        <f t="shared" si="45"/>
        <v>0.32178800737597424</v>
      </c>
      <c r="K239" s="186">
        <v>6.4905660377358494</v>
      </c>
      <c r="L239" s="187">
        <f t="shared" si="46"/>
        <v>-1.3263676007080862</v>
      </c>
      <c r="M239" s="186"/>
      <c r="N239" s="187"/>
    </row>
    <row r="240" spans="2:15" x14ac:dyDescent="0.25">
      <c r="B240" s="116" t="s">
        <v>93</v>
      </c>
      <c r="C240" s="186">
        <v>5.2301587301587302</v>
      </c>
      <c r="D240" s="187">
        <v>-3.5128968253968251</v>
      </c>
      <c r="E240" s="186">
        <v>5.7030965391621127</v>
      </c>
      <c r="F240" s="187">
        <f t="shared" si="45"/>
        <v>0.47293780900338245</v>
      </c>
      <c r="G240" s="186">
        <v>6.3891213389121342</v>
      </c>
      <c r="H240" s="187">
        <f t="shared" si="45"/>
        <v>0.68602479975002151</v>
      </c>
      <c r="I240" s="186">
        <v>6.9157088122605366</v>
      </c>
      <c r="J240" s="187">
        <f t="shared" si="45"/>
        <v>0.52658747334840239</v>
      </c>
      <c r="K240" s="186">
        <v>6.6901408450704229</v>
      </c>
      <c r="L240" s="187">
        <f t="shared" si="46"/>
        <v>-0.22556796719011363</v>
      </c>
      <c r="M240" s="186"/>
      <c r="N240" s="187"/>
    </row>
    <row r="241" spans="2:15" ht="15.75" x14ac:dyDescent="0.25">
      <c r="B241" s="119" t="s">
        <v>30</v>
      </c>
      <c r="C241" s="188">
        <v>6.4966408268733851</v>
      </c>
      <c r="D241" s="189">
        <v>-2.7802822500496926</v>
      </c>
      <c r="E241" s="188">
        <v>6.2224880382775121</v>
      </c>
      <c r="F241" s="189">
        <f t="shared" si="45"/>
        <v>-0.274152788595873</v>
      </c>
      <c r="G241" s="188">
        <v>7.0339242722696431</v>
      </c>
      <c r="H241" s="189">
        <f t="shared" si="45"/>
        <v>0.81143623399213105</v>
      </c>
      <c r="I241" s="188">
        <v>7.4551912568306014</v>
      </c>
      <c r="J241" s="189">
        <f t="shared" si="45"/>
        <v>0.42126698456095824</v>
      </c>
      <c r="K241" s="188">
        <v>7.5349631493798306</v>
      </c>
      <c r="L241" s="189">
        <f t="shared" si="46"/>
        <v>7.9771892549229229E-2</v>
      </c>
      <c r="M241" s="188">
        <v>7.2778827977315688</v>
      </c>
      <c r="N241" s="189">
        <v>-0.70950332700564189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72" t="s">
        <v>298</v>
      </c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4" t="s">
        <v>128</v>
      </c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</row>
    <row r="249" spans="2:15" ht="22.5" thickTop="1" thickBot="1" x14ac:dyDescent="0.3">
      <c r="B249" s="109"/>
      <c r="C249" s="296">
        <v>2020</v>
      </c>
      <c r="D249" s="297"/>
      <c r="E249" s="298">
        <v>2021</v>
      </c>
      <c r="F249" s="297"/>
      <c r="G249" s="298">
        <v>2022</v>
      </c>
      <c r="H249" s="297"/>
      <c r="I249" s="298">
        <v>2023</v>
      </c>
      <c r="J249" s="297"/>
      <c r="K249" s="298">
        <v>2024</v>
      </c>
      <c r="L249" s="297"/>
      <c r="M249" s="298">
        <v>2025</v>
      </c>
      <c r="N249" s="299"/>
    </row>
    <row r="250" spans="2:15" ht="16.5" thickTop="1" thickBot="1" x14ac:dyDescent="0.3">
      <c r="B250" s="85"/>
      <c r="C250" s="113" t="s">
        <v>69</v>
      </c>
      <c r="D250" s="114" t="str">
        <f>CONCATENATE("dif ",RIGHT(C249,2),"/",RIGHT(C249-1,2))</f>
        <v>dif 20/19</v>
      </c>
      <c r="E250" s="115" t="s">
        <v>69</v>
      </c>
      <c r="F250" s="114" t="str">
        <f>CONCATENATE("dif ",RIGHT(E249,2),"/",RIGHT(C249,2))</f>
        <v>dif 21/20</v>
      </c>
      <c r="G250" s="115" t="s">
        <v>69</v>
      </c>
      <c r="H250" s="114" t="str">
        <f>CONCATENATE("dif ",RIGHT(G249,2),"/",RIGHT(E249,2))</f>
        <v>dif 22/21</v>
      </c>
      <c r="I250" s="115" t="s">
        <v>69</v>
      </c>
      <c r="J250" s="114" t="str">
        <f>CONCATENATE("dif ",RIGHT(I249,2),"/",RIGHT(G249,2))</f>
        <v>dif 23/22</v>
      </c>
      <c r="K250" s="115" t="s">
        <v>69</v>
      </c>
      <c r="L250" s="114" t="str">
        <f>CONCATENATE("dif ",RIGHT(K249,2),"/",RIGHT(I249,2))</f>
        <v>dif 24/23</v>
      </c>
      <c r="M250" s="115" t="s">
        <v>69</v>
      </c>
      <c r="N250" s="114" t="str">
        <f>CONCATENATE("dif ",RIGHT(M249,2),"/",RIGHT(K249,2))</f>
        <v>dif 25/24</v>
      </c>
    </row>
    <row r="251" spans="2:15" x14ac:dyDescent="0.25">
      <c r="B251" s="116" t="s">
        <v>71</v>
      </c>
      <c r="C251" s="186">
        <v>7.6333878887070377</v>
      </c>
      <c r="D251" s="187">
        <v>-0.25972375024783201</v>
      </c>
      <c r="E251" s="186">
        <v>5.2777777777777777</v>
      </c>
      <c r="F251" s="187">
        <f t="shared" ref="F251:J253" si="47">IFERROR(E251-C251,"-")</f>
        <v>-2.35561011092926</v>
      </c>
      <c r="G251" s="186">
        <v>7.3537117903930129</v>
      </c>
      <c r="H251" s="187">
        <f t="shared" si="47"/>
        <v>2.0759340126152352</v>
      </c>
      <c r="I251" s="186">
        <v>7.5425414364640888</v>
      </c>
      <c r="J251" s="187">
        <f t="shared" si="47"/>
        <v>0.18882964607107589</v>
      </c>
      <c r="K251" s="186">
        <v>8.7548701298701292</v>
      </c>
      <c r="L251" s="187">
        <f t="shared" ref="L251:L253" si="48">IFERROR(K251-I251,"-")</f>
        <v>1.2123286934060404</v>
      </c>
      <c r="M251" s="186">
        <v>7.822289156626506</v>
      </c>
      <c r="N251" s="187">
        <f t="shared" ref="N251:N253" si="49">IFERROR(M251-K251,"-")</f>
        <v>-0.93258097324362321</v>
      </c>
    </row>
    <row r="252" spans="2:15" x14ac:dyDescent="0.25">
      <c r="B252" s="116" t="s">
        <v>73</v>
      </c>
      <c r="C252" s="186">
        <v>6.9110486891385765</v>
      </c>
      <c r="D252" s="187">
        <v>-0.65821538012549308</v>
      </c>
      <c r="E252" s="186">
        <v>12</v>
      </c>
      <c r="F252" s="187">
        <f t="shared" si="47"/>
        <v>5.0889513108614235</v>
      </c>
      <c r="G252" s="186">
        <v>8.0563063063063058</v>
      </c>
      <c r="H252" s="187">
        <f t="shared" si="47"/>
        <v>-3.9436936936936942</v>
      </c>
      <c r="I252" s="186">
        <v>8.927819548872181</v>
      </c>
      <c r="J252" s="187">
        <f t="shared" si="47"/>
        <v>0.87151324256587515</v>
      </c>
      <c r="K252" s="186">
        <v>7.9670846394984327</v>
      </c>
      <c r="L252" s="187">
        <f t="shared" si="48"/>
        <v>-0.96073490937374828</v>
      </c>
      <c r="M252" s="186">
        <v>7.8127147766323022</v>
      </c>
      <c r="N252" s="187">
        <f t="shared" si="49"/>
        <v>-0.15436986286613052</v>
      </c>
    </row>
    <row r="253" spans="2:15" x14ac:dyDescent="0.25">
      <c r="B253" s="116" t="s">
        <v>75</v>
      </c>
      <c r="C253" s="186">
        <v>11.471631205673759</v>
      </c>
      <c r="D253" s="187">
        <v>3.6772589113014647</v>
      </c>
      <c r="E253" s="186">
        <v>1</v>
      </c>
      <c r="F253" s="187">
        <f t="shared" si="47"/>
        <v>-10.471631205673759</v>
      </c>
      <c r="G253" s="186">
        <v>7.788349514563107</v>
      </c>
      <c r="H253" s="187">
        <f t="shared" si="47"/>
        <v>6.788349514563107</v>
      </c>
      <c r="I253" s="186">
        <v>8.277899343544858</v>
      </c>
      <c r="J253" s="187">
        <f t="shared" si="47"/>
        <v>0.48954982898175103</v>
      </c>
      <c r="K253" s="186">
        <v>8.0641282565130261</v>
      </c>
      <c r="L253" s="187">
        <f t="shared" si="48"/>
        <v>-0.2137710870318319</v>
      </c>
      <c r="M253" s="186">
        <v>7.9</v>
      </c>
      <c r="N253" s="187">
        <f t="shared" si="49"/>
        <v>-0.16412825651302576</v>
      </c>
    </row>
    <row r="254" spans="2:15" x14ac:dyDescent="0.25">
      <c r="B254" s="116" t="s">
        <v>77</v>
      </c>
      <c r="C254" s="186" t="s">
        <v>248</v>
      </c>
      <c r="D254" s="187" t="s">
        <v>248</v>
      </c>
      <c r="E254" s="186" t="s">
        <v>248</v>
      </c>
      <c r="F254" s="187" t="str">
        <f>IFERROR(E254-C254,"-")</f>
        <v>-</v>
      </c>
      <c r="G254" s="186">
        <v>8.2225609756097562</v>
      </c>
      <c r="H254" s="187" t="str">
        <f>IFERROR(G254-E254,"-")</f>
        <v>-</v>
      </c>
      <c r="I254" s="186">
        <v>9.1930693069306937</v>
      </c>
      <c r="J254" s="187">
        <f>IFERROR(I254-G254,"-")</f>
        <v>0.9705083313209375</v>
      </c>
      <c r="K254" s="186">
        <v>7.3793103448275863</v>
      </c>
      <c r="L254" s="187">
        <f>IFERROR(K254-I254,"-")</f>
        <v>-1.8137589621031074</v>
      </c>
      <c r="M254" s="186"/>
      <c r="N254" s="187"/>
    </row>
    <row r="255" spans="2:15" x14ac:dyDescent="0.25">
      <c r="B255" s="116" t="s">
        <v>79</v>
      </c>
      <c r="C255" s="186" t="s">
        <v>248</v>
      </c>
      <c r="D255" s="187" t="s">
        <v>248</v>
      </c>
      <c r="E255" s="186">
        <v>4.5999999999999996</v>
      </c>
      <c r="F255" s="187" t="str">
        <f t="shared" ref="F255:J263" si="50">IFERROR(E255-C255,"-")</f>
        <v>-</v>
      </c>
      <c r="G255" s="186">
        <v>4.4545454545454541</v>
      </c>
      <c r="H255" s="187">
        <f t="shared" si="50"/>
        <v>-0.1454545454545455</v>
      </c>
      <c r="I255" s="186">
        <v>5.1111111111111107</v>
      </c>
      <c r="J255" s="187">
        <f t="shared" si="50"/>
        <v>0.65656565656565657</v>
      </c>
      <c r="K255" s="186">
        <v>8.7727272727272734</v>
      </c>
      <c r="L255" s="187">
        <f t="shared" ref="L255:L263" si="51">IFERROR(K255-I255,"-")</f>
        <v>3.6616161616161627</v>
      </c>
      <c r="M255" s="186"/>
      <c r="N255" s="187"/>
    </row>
    <row r="256" spans="2:15" x14ac:dyDescent="0.25">
      <c r="B256" s="116" t="s">
        <v>81</v>
      </c>
      <c r="C256" s="186" t="s">
        <v>248</v>
      </c>
      <c r="D256" s="187" t="s">
        <v>248</v>
      </c>
      <c r="E256" s="186">
        <v>10</v>
      </c>
      <c r="F256" s="187" t="str">
        <f t="shared" si="50"/>
        <v>-</v>
      </c>
      <c r="G256" s="186">
        <v>3.7391304347826089</v>
      </c>
      <c r="H256" s="187">
        <f t="shared" si="50"/>
        <v>-6.2608695652173907</v>
      </c>
      <c r="I256" s="186">
        <v>3</v>
      </c>
      <c r="J256" s="187">
        <f t="shared" si="50"/>
        <v>-0.73913043478260887</v>
      </c>
      <c r="K256" s="186">
        <v>4.666666666666667</v>
      </c>
      <c r="L256" s="187">
        <f t="shared" si="51"/>
        <v>1.666666666666667</v>
      </c>
      <c r="M256" s="186"/>
      <c r="N256" s="187"/>
    </row>
    <row r="257" spans="2:15" x14ac:dyDescent="0.25">
      <c r="B257" s="116" t="s">
        <v>83</v>
      </c>
      <c r="C257" s="186" t="s">
        <v>248</v>
      </c>
      <c r="D257" s="187" t="s">
        <v>248</v>
      </c>
      <c r="E257" s="186">
        <v>7.9285714285714288</v>
      </c>
      <c r="F257" s="187" t="str">
        <f t="shared" si="50"/>
        <v>-</v>
      </c>
      <c r="G257" s="186">
        <v>8.5374999999999996</v>
      </c>
      <c r="H257" s="187">
        <f t="shared" si="50"/>
        <v>0.60892857142857082</v>
      </c>
      <c r="I257" s="186">
        <v>7</v>
      </c>
      <c r="J257" s="187">
        <f t="shared" si="50"/>
        <v>-1.5374999999999996</v>
      </c>
      <c r="K257" s="186">
        <v>8.4705882352941178</v>
      </c>
      <c r="L257" s="187">
        <f t="shared" si="51"/>
        <v>1.4705882352941178</v>
      </c>
      <c r="M257" s="186"/>
      <c r="N257" s="187"/>
    </row>
    <row r="258" spans="2:15" x14ac:dyDescent="0.25">
      <c r="B258" s="116" t="s">
        <v>85</v>
      </c>
      <c r="C258" s="186" t="s">
        <v>248</v>
      </c>
      <c r="D258" s="187" t="s">
        <v>248</v>
      </c>
      <c r="E258" s="186" t="s">
        <v>248</v>
      </c>
      <c r="F258" s="187" t="str">
        <f t="shared" si="50"/>
        <v>-</v>
      </c>
      <c r="G258" s="186">
        <v>23.428571428571427</v>
      </c>
      <c r="H258" s="187" t="str">
        <f t="shared" si="50"/>
        <v>-</v>
      </c>
      <c r="I258" s="186">
        <v>7.333333333333333</v>
      </c>
      <c r="J258" s="187">
        <f t="shared" si="50"/>
        <v>-16.095238095238095</v>
      </c>
      <c r="K258" s="186">
        <v>6.44</v>
      </c>
      <c r="L258" s="187">
        <f t="shared" si="51"/>
        <v>-0.89333333333333265</v>
      </c>
      <c r="M258" s="186"/>
      <c r="N258" s="187"/>
    </row>
    <row r="259" spans="2:15" x14ac:dyDescent="0.25">
      <c r="B259" s="116" t="s">
        <v>87</v>
      </c>
      <c r="C259" s="186">
        <v>3</v>
      </c>
      <c r="D259" s="187">
        <v>-2</v>
      </c>
      <c r="E259" s="186">
        <v>6.666666666666667</v>
      </c>
      <c r="F259" s="187">
        <f t="shared" si="50"/>
        <v>3.666666666666667</v>
      </c>
      <c r="G259" s="186">
        <v>6</v>
      </c>
      <c r="H259" s="187">
        <f t="shared" si="50"/>
        <v>-0.66666666666666696</v>
      </c>
      <c r="I259" s="186">
        <v>3.8333333333333335</v>
      </c>
      <c r="J259" s="187">
        <f t="shared" si="50"/>
        <v>-2.1666666666666665</v>
      </c>
      <c r="K259" s="186">
        <v>9.4</v>
      </c>
      <c r="L259" s="187">
        <f t="shared" si="51"/>
        <v>5.5666666666666664</v>
      </c>
      <c r="M259" s="186"/>
      <c r="N259" s="187"/>
    </row>
    <row r="260" spans="2:15" x14ac:dyDescent="0.25">
      <c r="B260" s="116" t="s">
        <v>89</v>
      </c>
      <c r="C260" s="186">
        <v>1.5</v>
      </c>
      <c r="D260" s="187">
        <v>-5.0454545454545459</v>
      </c>
      <c r="E260" s="186">
        <v>6.0175438596491224</v>
      </c>
      <c r="F260" s="187">
        <f t="shared" si="50"/>
        <v>4.5175438596491224</v>
      </c>
      <c r="G260" s="186">
        <v>6.2674418604651159</v>
      </c>
      <c r="H260" s="187">
        <f t="shared" si="50"/>
        <v>0.24989800081599345</v>
      </c>
      <c r="I260" s="186">
        <v>7.0779220779220777</v>
      </c>
      <c r="J260" s="187">
        <f t="shared" si="50"/>
        <v>0.81048021745696186</v>
      </c>
      <c r="K260" s="186">
        <v>6.3295454545454541</v>
      </c>
      <c r="L260" s="187">
        <f t="shared" si="51"/>
        <v>-0.74837662337662358</v>
      </c>
      <c r="M260" s="186"/>
      <c r="N260" s="187"/>
    </row>
    <row r="261" spans="2:15" x14ac:dyDescent="0.25">
      <c r="B261" s="116" t="s">
        <v>91</v>
      </c>
      <c r="C261" s="186">
        <v>3.6666666666666665</v>
      </c>
      <c r="D261" s="187">
        <v>-4.2904290429042913</v>
      </c>
      <c r="E261" s="186">
        <v>6.7192374350086652</v>
      </c>
      <c r="F261" s="187">
        <f t="shared" si="50"/>
        <v>3.0525707683419987</v>
      </c>
      <c r="G261" s="186">
        <v>6.6938775510204085</v>
      </c>
      <c r="H261" s="187">
        <f t="shared" si="50"/>
        <v>-2.5359883988256726E-2</v>
      </c>
      <c r="I261" s="186">
        <v>6.2519181585677748</v>
      </c>
      <c r="J261" s="187">
        <f t="shared" si="50"/>
        <v>-0.44195939245263371</v>
      </c>
      <c r="K261" s="186">
        <v>7.6789883268482493</v>
      </c>
      <c r="L261" s="187">
        <f t="shared" si="51"/>
        <v>1.4270701682804745</v>
      </c>
      <c r="M261" s="186"/>
      <c r="N261" s="187"/>
    </row>
    <row r="262" spans="2:15" x14ac:dyDescent="0.25">
      <c r="B262" s="116" t="s">
        <v>93</v>
      </c>
      <c r="C262" s="186">
        <v>8.5</v>
      </c>
      <c r="D262" s="187">
        <v>0.70376175548589348</v>
      </c>
      <c r="E262" s="186">
        <v>7.9391480730223121</v>
      </c>
      <c r="F262" s="187">
        <f t="shared" si="50"/>
        <v>-0.56085192697768793</v>
      </c>
      <c r="G262" s="186">
        <v>7.3633093525179856</v>
      </c>
      <c r="H262" s="187">
        <f t="shared" si="50"/>
        <v>-0.5758387205043265</v>
      </c>
      <c r="I262" s="186">
        <v>7.2767857142857144</v>
      </c>
      <c r="J262" s="187">
        <f t="shared" si="50"/>
        <v>-8.6523638232271161E-2</v>
      </c>
      <c r="K262" s="186">
        <v>7.2662721893491122</v>
      </c>
      <c r="L262" s="187">
        <f t="shared" si="51"/>
        <v>-1.0513524936602181E-2</v>
      </c>
      <c r="M262" s="186"/>
      <c r="N262" s="187"/>
    </row>
    <row r="263" spans="2:15" ht="15.75" x14ac:dyDescent="0.25">
      <c r="B263" s="119" t="s">
        <v>30</v>
      </c>
      <c r="C263" s="188">
        <v>7.7675593734209194</v>
      </c>
      <c r="D263" s="189">
        <v>7.3572552992583695E-2</v>
      </c>
      <c r="E263" s="188">
        <v>7.0028129395218004</v>
      </c>
      <c r="F263" s="189">
        <f t="shared" si="50"/>
        <v>-0.764746433899119</v>
      </c>
      <c r="G263" s="188">
        <v>7.4280986762936223</v>
      </c>
      <c r="H263" s="189">
        <f t="shared" si="50"/>
        <v>0.42528573677182191</v>
      </c>
      <c r="I263" s="188">
        <v>7.6280140883229475</v>
      </c>
      <c r="J263" s="189">
        <f t="shared" si="50"/>
        <v>0.19991541202932517</v>
      </c>
      <c r="K263" s="188">
        <v>7.8162845385067605</v>
      </c>
      <c r="L263" s="189">
        <f t="shared" si="51"/>
        <v>0.18827045018381305</v>
      </c>
      <c r="M263" s="188">
        <v>7.8459915611814344</v>
      </c>
      <c r="N263" s="189">
        <v>-0.42554295108325402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72" t="s">
        <v>299</v>
      </c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4" t="s">
        <v>131</v>
      </c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</row>
    <row r="271" spans="2:15" ht="22.5" thickTop="1" thickBot="1" x14ac:dyDescent="0.3">
      <c r="B271" s="109"/>
      <c r="C271" s="296">
        <v>2020</v>
      </c>
      <c r="D271" s="297"/>
      <c r="E271" s="298">
        <v>2021</v>
      </c>
      <c r="F271" s="297"/>
      <c r="G271" s="298">
        <v>2022</v>
      </c>
      <c r="H271" s="297"/>
      <c r="I271" s="298">
        <v>2023</v>
      </c>
      <c r="J271" s="297"/>
      <c r="K271" s="298">
        <v>2024</v>
      </c>
      <c r="L271" s="297"/>
      <c r="M271" s="298">
        <v>2025</v>
      </c>
      <c r="N271" s="299"/>
    </row>
    <row r="272" spans="2:15" ht="16.5" thickTop="1" thickBot="1" x14ac:dyDescent="0.3">
      <c r="B272" s="85"/>
      <c r="C272" s="113" t="s">
        <v>69</v>
      </c>
      <c r="D272" s="114" t="str">
        <f>CONCATENATE("dif ",RIGHT(C271,2),"/",RIGHT(C271-1,2))</f>
        <v>dif 20/19</v>
      </c>
      <c r="E272" s="115" t="s">
        <v>69</v>
      </c>
      <c r="F272" s="114" t="str">
        <f>CONCATENATE("dif ",RIGHT(E271,2),"/",RIGHT(C271,2))</f>
        <v>dif 21/20</v>
      </c>
      <c r="G272" s="115" t="s">
        <v>69</v>
      </c>
      <c r="H272" s="114" t="str">
        <f>CONCATENATE("dif ",RIGHT(G271,2),"/",RIGHT(E271,2))</f>
        <v>dif 22/21</v>
      </c>
      <c r="I272" s="115" t="s">
        <v>69</v>
      </c>
      <c r="J272" s="114" t="str">
        <f>CONCATENATE("dif ",RIGHT(I271,2),"/",RIGHT(G271,2))</f>
        <v>dif 23/22</v>
      </c>
      <c r="K272" s="115" t="s">
        <v>69</v>
      </c>
      <c r="L272" s="114" t="str">
        <f>CONCATENATE("dif ",RIGHT(K271,2),"/",RIGHT(I271,2))</f>
        <v>dif 24/23</v>
      </c>
      <c r="M272" s="115" t="s">
        <v>69</v>
      </c>
      <c r="N272" s="114" t="str">
        <f>CONCATENATE("dif ",RIGHT(M271,2),"/",RIGHT(K271,2))</f>
        <v>dif 25/24</v>
      </c>
    </row>
    <row r="273" spans="2:14" x14ac:dyDescent="0.25">
      <c r="B273" s="116" t="s">
        <v>71</v>
      </c>
      <c r="C273" s="186">
        <v>7.4640423921271761</v>
      </c>
      <c r="D273" s="187">
        <v>-0.33234936045014329</v>
      </c>
      <c r="E273" s="186">
        <v>7.625</v>
      </c>
      <c r="F273" s="187">
        <f t="shared" ref="F273:J275" si="52">IFERROR(E273-C273,"-")</f>
        <v>0.16095760787282387</v>
      </c>
      <c r="G273" s="186">
        <v>7.1120689655172411</v>
      </c>
      <c r="H273" s="187">
        <f t="shared" si="52"/>
        <v>-0.5129310344827589</v>
      </c>
      <c r="I273" s="186">
        <v>7.5795454545454541</v>
      </c>
      <c r="J273" s="187">
        <f t="shared" si="52"/>
        <v>0.46747648902821304</v>
      </c>
      <c r="K273" s="186">
        <v>6.8472505091649696</v>
      </c>
      <c r="L273" s="187">
        <f t="shared" ref="L273:L275" si="53">IFERROR(K273-I273,"-")</f>
        <v>-0.73229494538048456</v>
      </c>
      <c r="M273" s="186">
        <v>7.7660818713450288</v>
      </c>
      <c r="N273" s="187">
        <f t="shared" ref="N273:N275" si="54">IFERROR(M273-K273,"-")</f>
        <v>0.91883136218005923</v>
      </c>
    </row>
    <row r="274" spans="2:14" x14ac:dyDescent="0.25">
      <c r="B274" s="116" t="s">
        <v>73</v>
      </c>
      <c r="C274" s="186">
        <v>6.8924930491195555</v>
      </c>
      <c r="D274" s="187">
        <v>-0.68174666465504163</v>
      </c>
      <c r="E274" s="186">
        <v>3.1818181818181817</v>
      </c>
      <c r="F274" s="187">
        <f t="shared" si="52"/>
        <v>-3.7106748673013739</v>
      </c>
      <c r="G274" s="186">
        <v>5.7731958762886597</v>
      </c>
      <c r="H274" s="187">
        <f t="shared" si="52"/>
        <v>2.5913776944704781</v>
      </c>
      <c r="I274" s="186">
        <v>7.9409190371991247</v>
      </c>
      <c r="J274" s="187">
        <f t="shared" si="52"/>
        <v>2.167723160910465</v>
      </c>
      <c r="K274" s="186">
        <v>7.9557739557739557</v>
      </c>
      <c r="L274" s="187">
        <f t="shared" si="53"/>
        <v>1.4854918574831011E-2</v>
      </c>
      <c r="M274" s="186">
        <v>8.9305555555555554</v>
      </c>
      <c r="N274" s="187">
        <f t="shared" si="54"/>
        <v>0.97478159978159962</v>
      </c>
    </row>
    <row r="275" spans="2:14" x14ac:dyDescent="0.25">
      <c r="B275" s="116" t="s">
        <v>75</v>
      </c>
      <c r="C275" s="186">
        <v>8.9118942731277535</v>
      </c>
      <c r="D275" s="187">
        <v>1.3743332975179978</v>
      </c>
      <c r="E275" s="186">
        <v>4.2666666666666666</v>
      </c>
      <c r="F275" s="187">
        <f t="shared" si="52"/>
        <v>-4.6452276064610869</v>
      </c>
      <c r="G275" s="186">
        <v>8.4865900383141764</v>
      </c>
      <c r="H275" s="187">
        <f t="shared" si="52"/>
        <v>4.2199233716475097</v>
      </c>
      <c r="I275" s="186">
        <v>8.3464285714285715</v>
      </c>
      <c r="J275" s="187">
        <f t="shared" si="52"/>
        <v>-0.14016146688560482</v>
      </c>
      <c r="K275" s="186">
        <v>6.3968609865470851</v>
      </c>
      <c r="L275" s="187">
        <f t="shared" si="53"/>
        <v>-1.9495675848814864</v>
      </c>
      <c r="M275" s="186">
        <v>7.2537764350453173</v>
      </c>
      <c r="N275" s="187">
        <f t="shared" si="54"/>
        <v>0.8569154484982322</v>
      </c>
    </row>
    <row r="276" spans="2:14" x14ac:dyDescent="0.25">
      <c r="B276" s="116" t="s">
        <v>77</v>
      </c>
      <c r="C276" s="186" t="s">
        <v>248</v>
      </c>
      <c r="D276" s="187" t="s">
        <v>248</v>
      </c>
      <c r="E276" s="186" t="s">
        <v>248</v>
      </c>
      <c r="F276" s="187" t="str">
        <f>IFERROR(E276-C276,"-")</f>
        <v>-</v>
      </c>
      <c r="G276" s="186">
        <v>7.2406417112299462</v>
      </c>
      <c r="H276" s="187" t="str">
        <f>IFERROR(G276-E276,"-")</f>
        <v>-</v>
      </c>
      <c r="I276" s="186">
        <v>8.6014234875444835</v>
      </c>
      <c r="J276" s="187">
        <f>IFERROR(I276-G276,"-")</f>
        <v>1.3607817763145373</v>
      </c>
      <c r="K276" s="186">
        <v>9.5833333333333339</v>
      </c>
      <c r="L276" s="187">
        <f>IFERROR(K276-I276,"-")</f>
        <v>0.98190984578885043</v>
      </c>
      <c r="M276" s="186"/>
      <c r="N276" s="187"/>
    </row>
    <row r="277" spans="2:14" x14ac:dyDescent="0.25">
      <c r="B277" s="116" t="s">
        <v>79</v>
      </c>
      <c r="C277" s="186" t="s">
        <v>248</v>
      </c>
      <c r="D277" s="187" t="s">
        <v>248</v>
      </c>
      <c r="E277" s="186">
        <v>3.6666666666666665</v>
      </c>
      <c r="F277" s="187" t="str">
        <f t="shared" ref="F277:J285" si="55">IFERROR(E277-C277,"-")</f>
        <v>-</v>
      </c>
      <c r="G277" s="186">
        <v>6</v>
      </c>
      <c r="H277" s="187">
        <f t="shared" si="55"/>
        <v>2.3333333333333335</v>
      </c>
      <c r="I277" s="186">
        <v>4.75</v>
      </c>
      <c r="J277" s="187">
        <f t="shared" si="55"/>
        <v>-1.25</v>
      </c>
      <c r="K277" s="186">
        <v>5.0714285714285712</v>
      </c>
      <c r="L277" s="187">
        <f t="shared" ref="L277:L285" si="56">IFERROR(K277-I277,"-")</f>
        <v>0.32142857142857117</v>
      </c>
      <c r="M277" s="186"/>
      <c r="N277" s="187"/>
    </row>
    <row r="278" spans="2:14" x14ac:dyDescent="0.25">
      <c r="B278" s="116" t="s">
        <v>81</v>
      </c>
      <c r="C278" s="186" t="s">
        <v>248</v>
      </c>
      <c r="D278" s="187" t="s">
        <v>248</v>
      </c>
      <c r="E278" s="186">
        <v>2.75</v>
      </c>
      <c r="F278" s="187" t="str">
        <f t="shared" si="55"/>
        <v>-</v>
      </c>
      <c r="G278" s="186">
        <v>3.8333333333333335</v>
      </c>
      <c r="H278" s="187">
        <f t="shared" si="55"/>
        <v>1.0833333333333335</v>
      </c>
      <c r="I278" s="186">
        <v>3.8181818181818183</v>
      </c>
      <c r="J278" s="187">
        <f t="shared" si="55"/>
        <v>-1.5151515151515138E-2</v>
      </c>
      <c r="K278" s="186">
        <v>4.8</v>
      </c>
      <c r="L278" s="187">
        <f t="shared" si="56"/>
        <v>0.98181818181818148</v>
      </c>
      <c r="M278" s="186"/>
      <c r="N278" s="187"/>
    </row>
    <row r="279" spans="2:14" x14ac:dyDescent="0.25">
      <c r="B279" s="116" t="s">
        <v>83</v>
      </c>
      <c r="C279" s="186" t="s">
        <v>248</v>
      </c>
      <c r="D279" s="187" t="s">
        <v>248</v>
      </c>
      <c r="E279" s="186">
        <v>2</v>
      </c>
      <c r="F279" s="187" t="str">
        <f t="shared" si="55"/>
        <v>-</v>
      </c>
      <c r="G279" s="186">
        <v>3.4827586206896552</v>
      </c>
      <c r="H279" s="187">
        <f t="shared" si="55"/>
        <v>1.4827586206896552</v>
      </c>
      <c r="I279" s="186">
        <v>8.615384615384615</v>
      </c>
      <c r="J279" s="187">
        <f t="shared" si="55"/>
        <v>5.1326259946949602</v>
      </c>
      <c r="K279" s="186">
        <v>5.84</v>
      </c>
      <c r="L279" s="187">
        <f t="shared" si="56"/>
        <v>-2.7753846153846151</v>
      </c>
      <c r="M279" s="186"/>
      <c r="N279" s="187"/>
    </row>
    <row r="280" spans="2:14" x14ac:dyDescent="0.25">
      <c r="B280" s="116" t="s">
        <v>85</v>
      </c>
      <c r="C280" s="186">
        <v>5.666666666666667</v>
      </c>
      <c r="D280" s="187">
        <v>-8.1794871794871788</v>
      </c>
      <c r="E280" s="186" t="s">
        <v>248</v>
      </c>
      <c r="F280" s="187" t="str">
        <f t="shared" si="55"/>
        <v>-</v>
      </c>
      <c r="G280" s="186">
        <v>11.222222222222221</v>
      </c>
      <c r="H280" s="187" t="str">
        <f t="shared" si="55"/>
        <v>-</v>
      </c>
      <c r="I280" s="186">
        <v>5.875</v>
      </c>
      <c r="J280" s="187">
        <f t="shared" si="55"/>
        <v>-5.3472222222222214</v>
      </c>
      <c r="K280" s="186">
        <v>1</v>
      </c>
      <c r="L280" s="187">
        <f t="shared" si="56"/>
        <v>-4.875</v>
      </c>
      <c r="M280" s="186"/>
      <c r="N280" s="187"/>
    </row>
    <row r="281" spans="2:14" x14ac:dyDescent="0.25">
      <c r="B281" s="116" t="s">
        <v>87</v>
      </c>
      <c r="C281" s="186" t="s">
        <v>248</v>
      </c>
      <c r="D281" s="187" t="s">
        <v>248</v>
      </c>
      <c r="E281" s="186" t="s">
        <v>248</v>
      </c>
      <c r="F281" s="187" t="str">
        <f t="shared" si="55"/>
        <v>-</v>
      </c>
      <c r="G281" s="186" t="s">
        <v>248</v>
      </c>
      <c r="H281" s="187" t="str">
        <f t="shared" si="55"/>
        <v>-</v>
      </c>
      <c r="I281" s="186">
        <v>4.8181818181818183</v>
      </c>
      <c r="J281" s="187" t="str">
        <f t="shared" si="55"/>
        <v>-</v>
      </c>
      <c r="K281" s="186">
        <v>8.5</v>
      </c>
      <c r="L281" s="187">
        <f t="shared" si="56"/>
        <v>3.6818181818181817</v>
      </c>
      <c r="M281" s="186"/>
      <c r="N281" s="187"/>
    </row>
    <row r="282" spans="2:14" x14ac:dyDescent="0.25">
      <c r="B282" s="116" t="s">
        <v>89</v>
      </c>
      <c r="C282" s="186">
        <v>5.807017543859649</v>
      </c>
      <c r="D282" s="187">
        <v>0.18158799059504371</v>
      </c>
      <c r="E282" s="186">
        <v>3.140845070422535</v>
      </c>
      <c r="F282" s="187">
        <f t="shared" si="55"/>
        <v>-2.6661724734371139</v>
      </c>
      <c r="G282" s="186">
        <v>4.0529801324503314</v>
      </c>
      <c r="H282" s="187">
        <f t="shared" si="55"/>
        <v>0.91213506202779637</v>
      </c>
      <c r="I282" s="186">
        <v>4.2424242424242422</v>
      </c>
      <c r="J282" s="187">
        <f t="shared" si="55"/>
        <v>0.18944410997391081</v>
      </c>
      <c r="K282" s="186">
        <v>4.9301310043668121</v>
      </c>
      <c r="L282" s="187">
        <f t="shared" si="56"/>
        <v>0.68770676194256986</v>
      </c>
      <c r="M282" s="186"/>
      <c r="N282" s="187"/>
    </row>
    <row r="283" spans="2:14" x14ac:dyDescent="0.25">
      <c r="B283" s="116" t="s">
        <v>91</v>
      </c>
      <c r="C283" s="186">
        <v>8.5714285714285712</v>
      </c>
      <c r="D283" s="187">
        <v>0.37586142670888378</v>
      </c>
      <c r="E283" s="186">
        <v>7.8885941644562338</v>
      </c>
      <c r="F283" s="187">
        <f t="shared" si="55"/>
        <v>-0.68283440697233733</v>
      </c>
      <c r="G283" s="186">
        <v>7.0791366906474824</v>
      </c>
      <c r="H283" s="187">
        <f t="shared" si="55"/>
        <v>-0.80945747380875144</v>
      </c>
      <c r="I283" s="186">
        <v>7.3499079189686922</v>
      </c>
      <c r="J283" s="187">
        <f t="shared" si="55"/>
        <v>0.27077122832120981</v>
      </c>
      <c r="K283" s="186">
        <v>6.8747591522158</v>
      </c>
      <c r="L283" s="187">
        <f t="shared" si="56"/>
        <v>-0.47514876675289219</v>
      </c>
      <c r="M283" s="186"/>
      <c r="N283" s="187"/>
    </row>
    <row r="284" spans="2:14" x14ac:dyDescent="0.25">
      <c r="B284" s="116" t="s">
        <v>93</v>
      </c>
      <c r="C284" s="186">
        <v>4.583333333333333</v>
      </c>
      <c r="D284" s="187">
        <v>-2.1572431633407243</v>
      </c>
      <c r="E284" s="186">
        <v>7.285333333333333</v>
      </c>
      <c r="F284" s="187">
        <f t="shared" si="55"/>
        <v>2.702</v>
      </c>
      <c r="G284" s="186">
        <v>6.9846153846153847</v>
      </c>
      <c r="H284" s="187">
        <f t="shared" si="55"/>
        <v>-0.30071794871794832</v>
      </c>
      <c r="I284" s="186">
        <v>6.8734622144112478</v>
      </c>
      <c r="J284" s="187">
        <f t="shared" si="55"/>
        <v>-0.11115317020413684</v>
      </c>
      <c r="K284" s="186">
        <v>7.6053719008264462</v>
      </c>
      <c r="L284" s="187">
        <f t="shared" si="56"/>
        <v>0.73190968641519838</v>
      </c>
      <c r="M284" s="186"/>
      <c r="N284" s="187"/>
    </row>
    <row r="285" spans="2:14" ht="15.75" x14ac:dyDescent="0.25">
      <c r="B285" s="119" t="s">
        <v>30</v>
      </c>
      <c r="C285" s="188">
        <v>7.288641975308642</v>
      </c>
      <c r="D285" s="189">
        <v>-0.40819133123371465</v>
      </c>
      <c r="E285" s="188">
        <v>6.7138331573389651</v>
      </c>
      <c r="F285" s="189">
        <f t="shared" si="55"/>
        <v>-0.57480881796967687</v>
      </c>
      <c r="G285" s="188">
        <v>6.860990860990861</v>
      </c>
      <c r="H285" s="189">
        <f t="shared" si="55"/>
        <v>0.14715770365189584</v>
      </c>
      <c r="I285" s="188">
        <v>7.4090121317157713</v>
      </c>
      <c r="J285" s="189">
        <f t="shared" si="55"/>
        <v>0.54802127072491036</v>
      </c>
      <c r="K285" s="188">
        <v>6.9926766752105456</v>
      </c>
      <c r="L285" s="189">
        <f t="shared" si="56"/>
        <v>-0.41633545650522574</v>
      </c>
      <c r="M285" s="188">
        <v>7.9386056191467222</v>
      </c>
      <c r="N285" s="189">
        <v>0.90512347628957901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86F3A-119B-4C05-BF91-4090EB14B535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1"/>
    <col min="14" max="14" width="13.5703125" style="191" bestFit="1" customWidth="1"/>
  </cols>
  <sheetData>
    <row r="4" spans="1:15" ht="48.75" customHeight="1" thickBot="1" x14ac:dyDescent="0.3">
      <c r="B4" s="272" t="s">
        <v>288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CONCATENATE("def ",RIGHT(M7,2),"/",RIGHT(K7,2))</f>
        <v>def 25/24</v>
      </c>
    </row>
    <row r="9" spans="1:15" x14ac:dyDescent="0.25">
      <c r="A9" s="1" t="s">
        <v>70</v>
      </c>
      <c r="B9" s="116" t="s">
        <v>71</v>
      </c>
      <c r="C9" s="186">
        <v>7.5032095478103749</v>
      </c>
      <c r="D9" s="187">
        <v>-0.41634465685021294</v>
      </c>
      <c r="E9" s="186">
        <v>4.2534147517274628</v>
      </c>
      <c r="F9" s="187">
        <f t="shared" ref="F9:J21" si="0">IFERROR(E9-C9,"-")</f>
        <v>-3.2497947960829121</v>
      </c>
      <c r="G9" s="186">
        <v>7.3644056930375692</v>
      </c>
      <c r="H9" s="187">
        <f t="shared" si="0"/>
        <v>3.1109909413101065</v>
      </c>
      <c r="I9" s="186">
        <v>7.2885726989773234</v>
      </c>
      <c r="J9" s="187">
        <f t="shared" si="0"/>
        <v>-7.5832994060245795E-2</v>
      </c>
      <c r="K9" s="186">
        <v>7.65598233995585</v>
      </c>
      <c r="L9" s="187">
        <f t="shared" ref="L9:L21" si="1">IFERROR(K9-I9,"-")</f>
        <v>0.36740964097852657</v>
      </c>
      <c r="M9" s="186">
        <v>7.5436789772727275</v>
      </c>
      <c r="N9" s="187">
        <f t="shared" ref="N9:N11" si="2">IFERROR(M9-K9,"-")</f>
        <v>-0.11230336268312247</v>
      </c>
    </row>
    <row r="10" spans="1:15" x14ac:dyDescent="0.25">
      <c r="A10" s="1" t="s">
        <v>72</v>
      </c>
      <c r="B10" s="116" t="s">
        <v>73</v>
      </c>
      <c r="C10" s="186">
        <v>7.7170021872070702</v>
      </c>
      <c r="D10" s="187">
        <v>0.18300645293042272</v>
      </c>
      <c r="E10" s="186">
        <v>3.6048685491723464</v>
      </c>
      <c r="F10" s="187">
        <f t="shared" si="0"/>
        <v>-4.1121336380347238</v>
      </c>
      <c r="G10" s="186">
        <v>6.5212775777716239</v>
      </c>
      <c r="H10" s="187">
        <f t="shared" si="0"/>
        <v>2.9164090285992774</v>
      </c>
      <c r="I10" s="186">
        <v>6.7735424066533829</v>
      </c>
      <c r="J10" s="187">
        <f t="shared" si="0"/>
        <v>0.25226482888175905</v>
      </c>
      <c r="K10" s="186">
        <v>6.9712386605911121</v>
      </c>
      <c r="L10" s="187">
        <f t="shared" si="1"/>
        <v>0.19769625393772916</v>
      </c>
      <c r="M10" s="186">
        <v>7.2220742967575688</v>
      </c>
      <c r="N10" s="187">
        <f t="shared" si="2"/>
        <v>0.25083563616645677</v>
      </c>
    </row>
    <row r="11" spans="1:15" x14ac:dyDescent="0.25">
      <c r="A11" s="1" t="s">
        <v>74</v>
      </c>
      <c r="B11" s="116" t="s">
        <v>75</v>
      </c>
      <c r="C11" s="186">
        <v>9.2506486181613088</v>
      </c>
      <c r="D11" s="187">
        <v>2.2028171886796724</v>
      </c>
      <c r="E11" s="186">
        <v>4.0907075558839834</v>
      </c>
      <c r="F11" s="187">
        <f t="shared" si="0"/>
        <v>-5.1599410622773254</v>
      </c>
      <c r="G11" s="186">
        <v>6.6980792586928164</v>
      </c>
      <c r="H11" s="187">
        <f t="shared" si="0"/>
        <v>2.607371702808833</v>
      </c>
      <c r="I11" s="186">
        <v>6.7377011388261332</v>
      </c>
      <c r="J11" s="187">
        <f t="shared" si="0"/>
        <v>3.96218801333168E-2</v>
      </c>
      <c r="K11" s="186">
        <v>6.4654920309986839</v>
      </c>
      <c r="L11" s="187">
        <f t="shared" si="1"/>
        <v>-0.27220910782744934</v>
      </c>
      <c r="M11" s="186">
        <v>6.9178930739170204</v>
      </c>
      <c r="N11" s="187">
        <f t="shared" si="2"/>
        <v>0.45240104291833649</v>
      </c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3.4268915364381867</v>
      </c>
      <c r="F12" s="187" t="str">
        <f t="shared" si="0"/>
        <v>-</v>
      </c>
      <c r="G12" s="186">
        <v>6.3827739181384446</v>
      </c>
      <c r="H12" s="187">
        <f t="shared" si="0"/>
        <v>2.955882381700258</v>
      </c>
      <c r="I12" s="186">
        <v>6.1673905637881115</v>
      </c>
      <c r="J12" s="187">
        <f t="shared" si="0"/>
        <v>-0.21538335435033318</v>
      </c>
      <c r="K12" s="186">
        <v>6.965188020716055</v>
      </c>
      <c r="L12" s="187">
        <f t="shared" si="1"/>
        <v>0.79779745692794357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3.5315843470614099</v>
      </c>
      <c r="F13" s="187" t="str">
        <f t="shared" si="0"/>
        <v>-</v>
      </c>
      <c r="G13" s="186">
        <v>6.2174707421855713</v>
      </c>
      <c r="H13" s="187">
        <f t="shared" si="0"/>
        <v>2.6858863951241614</v>
      </c>
      <c r="I13" s="186">
        <v>6.5183552234649831</v>
      </c>
      <c r="J13" s="187">
        <f t="shared" si="0"/>
        <v>0.30088448127941181</v>
      </c>
      <c r="K13" s="186">
        <v>6.820077615250117</v>
      </c>
      <c r="L13" s="187">
        <f t="shared" si="1"/>
        <v>0.30172239178513394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4.9431877958968959</v>
      </c>
      <c r="F14" s="187" t="str">
        <f t="shared" si="0"/>
        <v>-</v>
      </c>
      <c r="G14" s="186">
        <v>7.000953086942709</v>
      </c>
      <c r="H14" s="187">
        <f t="shared" si="0"/>
        <v>2.0577652910458131</v>
      </c>
      <c r="I14" s="186">
        <v>6.7547590790410634</v>
      </c>
      <c r="J14" s="187">
        <f t="shared" si="0"/>
        <v>-0.24619400790164558</v>
      </c>
      <c r="K14" s="186">
        <v>6.8785517271573049</v>
      </c>
      <c r="L14" s="187">
        <f t="shared" si="1"/>
        <v>0.12379264811624147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5.9776886192386733</v>
      </c>
      <c r="F15" s="187" t="str">
        <f t="shared" si="0"/>
        <v>-</v>
      </c>
      <c r="G15" s="186">
        <v>6.9023408766388297</v>
      </c>
      <c r="H15" s="187">
        <f t="shared" si="0"/>
        <v>0.92465225740015633</v>
      </c>
      <c r="I15" s="186">
        <v>6.8557834898665346</v>
      </c>
      <c r="J15" s="187">
        <f t="shared" si="0"/>
        <v>-4.655738677229504E-2</v>
      </c>
      <c r="K15" s="186">
        <v>6.9805567830313739</v>
      </c>
      <c r="L15" s="187">
        <f t="shared" si="1"/>
        <v>0.12477329316483932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4.5515607371192175</v>
      </c>
      <c r="D16" s="187">
        <v>-2.8081057811534764</v>
      </c>
      <c r="E16" s="186">
        <v>5.1992433795712483</v>
      </c>
      <c r="F16" s="187">
        <f t="shared" si="0"/>
        <v>0.64768264245203078</v>
      </c>
      <c r="G16" s="186">
        <v>7.2397501926274384</v>
      </c>
      <c r="H16" s="187">
        <f t="shared" si="0"/>
        <v>2.0405068130561901</v>
      </c>
      <c r="I16" s="186">
        <v>7.1337124926456168</v>
      </c>
      <c r="J16" s="187">
        <f t="shared" si="0"/>
        <v>-0.10603769998182155</v>
      </c>
      <c r="K16" s="186">
        <v>7.0900904459101861</v>
      </c>
      <c r="L16" s="187">
        <f t="shared" si="1"/>
        <v>-4.3622046735430686E-2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4.0015720524017464</v>
      </c>
      <c r="D17" s="187">
        <v>-3.4080175453227559</v>
      </c>
      <c r="E17" s="186">
        <v>5.8313355603589443</v>
      </c>
      <c r="F17" s="187">
        <f t="shared" si="0"/>
        <v>1.8297635079571979</v>
      </c>
      <c r="G17" s="186">
        <v>6.7605067064083455</v>
      </c>
      <c r="H17" s="187">
        <f t="shared" si="0"/>
        <v>0.92917114604940121</v>
      </c>
      <c r="I17" s="186">
        <v>6.8220845019451737</v>
      </c>
      <c r="J17" s="187">
        <f t="shared" si="0"/>
        <v>6.1577795536828184E-2</v>
      </c>
      <c r="K17" s="186">
        <v>6.8866018317439339</v>
      </c>
      <c r="L17" s="187">
        <f t="shared" si="1"/>
        <v>6.4517329798760237E-2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3.6523630907726932</v>
      </c>
      <c r="D18" s="187">
        <v>-3.4295121010880272</v>
      </c>
      <c r="E18" s="186">
        <v>5.9282195332757128</v>
      </c>
      <c r="F18" s="187">
        <f t="shared" si="0"/>
        <v>2.2758564425030197</v>
      </c>
      <c r="G18" s="186">
        <v>6.9025843149549875</v>
      </c>
      <c r="H18" s="187">
        <f t="shared" si="0"/>
        <v>0.97436478167927465</v>
      </c>
      <c r="I18" s="186">
        <v>6.8264086055904345</v>
      </c>
      <c r="J18" s="187">
        <f t="shared" si="0"/>
        <v>-7.6175709364552979E-2</v>
      </c>
      <c r="K18" s="186">
        <v>6.499798836911598</v>
      </c>
      <c r="L18" s="187">
        <f t="shared" si="1"/>
        <v>-0.32660976867883651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6.220779220779221</v>
      </c>
      <c r="D19" s="187">
        <v>-1.2079309678614418</v>
      </c>
      <c r="E19" s="186">
        <v>6.9308398023994355</v>
      </c>
      <c r="F19" s="187">
        <f t="shared" si="0"/>
        <v>0.71006058162021457</v>
      </c>
      <c r="G19" s="186">
        <v>7.2594999762797094</v>
      </c>
      <c r="H19" s="187">
        <f t="shared" si="0"/>
        <v>0.32866017388027391</v>
      </c>
      <c r="I19" s="186">
        <v>6.7909695542611646</v>
      </c>
      <c r="J19" s="187">
        <f t="shared" si="0"/>
        <v>-0.46853042201854489</v>
      </c>
      <c r="K19" s="186">
        <v>6.9614775499721784</v>
      </c>
      <c r="L19" s="187">
        <f t="shared" si="1"/>
        <v>0.17050799571101383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5.3013895543842837</v>
      </c>
      <c r="D20" s="187">
        <v>-1.8246712828427594</v>
      </c>
      <c r="E20" s="186">
        <v>6.2279114435907807</v>
      </c>
      <c r="F20" s="187">
        <f t="shared" si="0"/>
        <v>0.92652188920649703</v>
      </c>
      <c r="G20" s="186">
        <v>6.7056474124973162</v>
      </c>
      <c r="H20" s="187">
        <f t="shared" si="0"/>
        <v>0.47773596890653547</v>
      </c>
      <c r="I20" s="186">
        <v>6.5663159638803741</v>
      </c>
      <c r="J20" s="187">
        <f t="shared" si="0"/>
        <v>-0.13933144861694213</v>
      </c>
      <c r="K20" s="186">
        <v>6.8930442249892661</v>
      </c>
      <c r="L20" s="187">
        <f t="shared" si="1"/>
        <v>0.32672826110889197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6.3173322576307651</v>
      </c>
      <c r="D21" s="189">
        <v>-1.1030430860612865</v>
      </c>
      <c r="E21" s="188">
        <v>5.5219885141008653</v>
      </c>
      <c r="F21" s="189">
        <f t="shared" si="0"/>
        <v>-0.79534374352989978</v>
      </c>
      <c r="G21" s="188">
        <v>6.81836284648623</v>
      </c>
      <c r="H21" s="189">
        <f t="shared" si="0"/>
        <v>1.2963743323853647</v>
      </c>
      <c r="I21" s="188">
        <v>6.7723569064660403</v>
      </c>
      <c r="J21" s="189">
        <f t="shared" si="0"/>
        <v>-4.6005940020189762E-2</v>
      </c>
      <c r="K21" s="188">
        <v>6.910044821236232</v>
      </c>
      <c r="L21" s="189">
        <f t="shared" si="1"/>
        <v>0.13768791477019171</v>
      </c>
      <c r="M21" s="188">
        <v>7.2210485636996005</v>
      </c>
      <c r="N21" s="189">
        <v>0.22716270332382393</v>
      </c>
    </row>
    <row r="22" spans="1:15" ht="6" customHeight="1" x14ac:dyDescent="0.25"/>
    <row r="23" spans="1:15" x14ac:dyDescent="0.25">
      <c r="B23" s="105" t="s">
        <v>55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5" x14ac:dyDescent="0.25">
      <c r="N24" s="193"/>
    </row>
    <row r="26" spans="1:15" ht="48.75" customHeight="1" thickBot="1" x14ac:dyDescent="0.3">
      <c r="B26" s="272" t="s">
        <v>300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39"/>
      <c r="N27" s="39"/>
      <c r="O27" s="1" t="s">
        <v>95</v>
      </c>
    </row>
    <row r="28" spans="1:15" ht="22.5" thickTop="1" thickBot="1" x14ac:dyDescent="0.3">
      <c r="B28" s="123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09"/>
      <c r="C29" s="296">
        <v>2020</v>
      </c>
      <c r="D29" s="297"/>
      <c r="E29" s="298">
        <v>2021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f>M$7</f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CONCATENATE("def ",RIGHT(M29,2),"/",RIGHT(K29,2))</f>
        <v>def 25/24</v>
      </c>
    </row>
    <row r="31" spans="1:15" x14ac:dyDescent="0.25">
      <c r="B31" s="116" t="s">
        <v>71</v>
      </c>
      <c r="C31" s="186">
        <v>7.1722886288253331</v>
      </c>
      <c r="D31" s="187">
        <v>-0.87553624568665711</v>
      </c>
      <c r="E31" s="186">
        <v>4.0495641770637496</v>
      </c>
      <c r="F31" s="187">
        <f t="shared" ref="F31:J43" si="3">IFERROR(E31-C31,"-")</f>
        <v>-3.1227244517615835</v>
      </c>
      <c r="G31" s="186">
        <v>7.4232942910967319</v>
      </c>
      <c r="H31" s="187">
        <f t="shared" si="3"/>
        <v>3.3737301140329823</v>
      </c>
      <c r="I31" s="186">
        <v>7.3121399847842623</v>
      </c>
      <c r="J31" s="187">
        <f t="shared" si="3"/>
        <v>-0.11115430631246959</v>
      </c>
      <c r="K31" s="186">
        <v>7.7830106115304671</v>
      </c>
      <c r="L31" s="187">
        <f t="shared" ref="L31:L43" si="4">IFERROR(K31-I31,"-")</f>
        <v>0.47087062674620483</v>
      </c>
      <c r="M31" s="186">
        <v>7.6305019305019304</v>
      </c>
      <c r="N31" s="187">
        <f>IFERROR(M31-K31,"-")</f>
        <v>-0.15250868102853676</v>
      </c>
    </row>
    <row r="32" spans="1:15" x14ac:dyDescent="0.25">
      <c r="B32" s="116" t="s">
        <v>73</v>
      </c>
      <c r="C32" s="186">
        <v>7.7980511144824369</v>
      </c>
      <c r="D32" s="187">
        <v>0.24538060109288207</v>
      </c>
      <c r="E32" s="186">
        <v>3.3648678658671995</v>
      </c>
      <c r="F32" s="187">
        <f t="shared" si="3"/>
        <v>-4.4331832486152374</v>
      </c>
      <c r="G32" s="186">
        <v>6.4787005649717511</v>
      </c>
      <c r="H32" s="187">
        <f t="shared" si="3"/>
        <v>3.1138326991045515</v>
      </c>
      <c r="I32" s="186">
        <v>6.7495257166947722</v>
      </c>
      <c r="J32" s="187">
        <f t="shared" si="3"/>
        <v>0.27082515172302113</v>
      </c>
      <c r="K32" s="186">
        <v>7.0446694460988688</v>
      </c>
      <c r="L32" s="187">
        <f t="shared" si="4"/>
        <v>0.29514372940409661</v>
      </c>
      <c r="M32" s="186">
        <v>7.1990871891721753</v>
      </c>
      <c r="N32" s="187">
        <f t="shared" ref="N32:N33" si="5">IFERROR(M32-K32,"-")</f>
        <v>0.15441774307330647</v>
      </c>
    </row>
    <row r="33" spans="2:15" x14ac:dyDescent="0.25">
      <c r="B33" s="116" t="s">
        <v>75</v>
      </c>
      <c r="C33" s="186">
        <v>9.5442463533225279</v>
      </c>
      <c r="D33" s="187">
        <v>2.2861546909714141</v>
      </c>
      <c r="E33" s="186">
        <v>3.9265434880576837</v>
      </c>
      <c r="F33" s="187">
        <f t="shared" si="3"/>
        <v>-5.6177028652648442</v>
      </c>
      <c r="G33" s="186">
        <v>6.8313158042902993</v>
      </c>
      <c r="H33" s="187">
        <f t="shared" si="3"/>
        <v>2.9047723162326156</v>
      </c>
      <c r="I33" s="186">
        <v>6.7355343379730819</v>
      </c>
      <c r="J33" s="187">
        <f t="shared" si="3"/>
        <v>-9.5781466317217401E-2</v>
      </c>
      <c r="K33" s="186">
        <v>6.5830399855582638</v>
      </c>
      <c r="L33" s="187">
        <f t="shared" si="4"/>
        <v>-0.15249435241481812</v>
      </c>
      <c r="M33" s="186">
        <v>6.8430692311616754</v>
      </c>
      <c r="N33" s="187">
        <f t="shared" si="5"/>
        <v>0.26002924560341167</v>
      </c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3.1638516792855755</v>
      </c>
      <c r="F34" s="187" t="str">
        <f t="shared" si="3"/>
        <v>-</v>
      </c>
      <c r="G34" s="186">
        <v>6.5079556291723133</v>
      </c>
      <c r="H34" s="187">
        <f t="shared" si="3"/>
        <v>3.3441039498867378</v>
      </c>
      <c r="I34" s="186">
        <v>6.2256879784812744</v>
      </c>
      <c r="J34" s="187">
        <f t="shared" si="3"/>
        <v>-0.28226765069103887</v>
      </c>
      <c r="K34" s="186">
        <v>7.0874621376027696</v>
      </c>
      <c r="L34" s="187">
        <f t="shared" si="4"/>
        <v>0.86177415912149513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3.4084800302858222</v>
      </c>
      <c r="F35" s="187" t="str">
        <f t="shared" si="3"/>
        <v>-</v>
      </c>
      <c r="G35" s="186">
        <v>6.3496859616363945</v>
      </c>
      <c r="H35" s="187">
        <f t="shared" si="3"/>
        <v>2.9412059313505723</v>
      </c>
      <c r="I35" s="186">
        <v>6.6629379024337005</v>
      </c>
      <c r="J35" s="187">
        <f t="shared" si="3"/>
        <v>0.31325194079730601</v>
      </c>
      <c r="K35" s="186">
        <v>7.071705031574659</v>
      </c>
      <c r="L35" s="187">
        <f t="shared" si="4"/>
        <v>0.40876712914095847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5.217721518987342</v>
      </c>
      <c r="F36" s="187" t="str">
        <f t="shared" si="3"/>
        <v>-</v>
      </c>
      <c r="G36" s="186">
        <v>7.3215162773125115</v>
      </c>
      <c r="H36" s="187">
        <f t="shared" si="3"/>
        <v>2.1037947583251695</v>
      </c>
      <c r="I36" s="186">
        <v>6.9370747342968002</v>
      </c>
      <c r="J36" s="187">
        <f t="shared" si="3"/>
        <v>-0.38444154301571132</v>
      </c>
      <c r="K36" s="186">
        <v>7.119649250246459</v>
      </c>
      <c r="L36" s="187">
        <f t="shared" si="4"/>
        <v>0.18257451594965879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5.9580014482259234</v>
      </c>
      <c r="F37" s="187" t="str">
        <f t="shared" si="3"/>
        <v>-</v>
      </c>
      <c r="G37" s="186">
        <v>7.2865069625993701</v>
      </c>
      <c r="H37" s="187">
        <f t="shared" si="3"/>
        <v>1.3285055143734468</v>
      </c>
      <c r="I37" s="186">
        <v>6.9112867374660407</v>
      </c>
      <c r="J37" s="187">
        <f t="shared" si="3"/>
        <v>-0.37522022513332942</v>
      </c>
      <c r="K37" s="186">
        <v>7.1540335151987531</v>
      </c>
      <c r="L37" s="187">
        <f t="shared" si="4"/>
        <v>0.24274677773271236</v>
      </c>
      <c r="M37" s="186"/>
      <c r="N37" s="187"/>
    </row>
    <row r="38" spans="2:15" x14ac:dyDescent="0.25">
      <c r="B38" s="116" t="s">
        <v>85</v>
      </c>
      <c r="C38" s="186">
        <v>4.5153065649119766</v>
      </c>
      <c r="D38" s="187">
        <v>-2.8611240796310389</v>
      </c>
      <c r="E38" s="186">
        <v>5.031186868686869</v>
      </c>
      <c r="F38" s="187">
        <f t="shared" si="3"/>
        <v>0.51588030377489247</v>
      </c>
      <c r="G38" s="186">
        <v>7.3807104118825428</v>
      </c>
      <c r="H38" s="187">
        <f t="shared" si="3"/>
        <v>2.3495235431956738</v>
      </c>
      <c r="I38" s="186">
        <v>7.3794321023981171</v>
      </c>
      <c r="J38" s="187">
        <f t="shared" si="3"/>
        <v>-1.2783094844257548E-3</v>
      </c>
      <c r="K38" s="186">
        <v>7.2201022146507663</v>
      </c>
      <c r="L38" s="187">
        <f t="shared" si="4"/>
        <v>-0.1593298877473508</v>
      </c>
      <c r="M38" s="186"/>
      <c r="N38" s="187"/>
    </row>
    <row r="39" spans="2:15" x14ac:dyDescent="0.25">
      <c r="B39" s="116" t="s">
        <v>87</v>
      </c>
      <c r="C39" s="186">
        <v>3.9986810287975381</v>
      </c>
      <c r="D39" s="187">
        <v>-3.4416486738812964</v>
      </c>
      <c r="E39" s="186">
        <v>5.8902299289588269</v>
      </c>
      <c r="F39" s="187">
        <f t="shared" si="3"/>
        <v>1.8915489001612888</v>
      </c>
      <c r="G39" s="186">
        <v>6.9096228868660594</v>
      </c>
      <c r="H39" s="187">
        <f t="shared" si="3"/>
        <v>1.0193929579072325</v>
      </c>
      <c r="I39" s="186">
        <v>6.9975186104218361</v>
      </c>
      <c r="J39" s="187">
        <f t="shared" si="3"/>
        <v>8.7895723555776684E-2</v>
      </c>
      <c r="K39" s="186">
        <v>7.0984699200185464</v>
      </c>
      <c r="L39" s="187">
        <f t="shared" si="4"/>
        <v>0.10095130959671028</v>
      </c>
      <c r="M39" s="186"/>
      <c r="N39" s="187"/>
    </row>
    <row r="40" spans="2:15" x14ac:dyDescent="0.25">
      <c r="B40" s="116" t="s">
        <v>89</v>
      </c>
      <c r="C40" s="186">
        <v>3.5746102449888641</v>
      </c>
      <c r="D40" s="187">
        <v>-3.6582917882828547</v>
      </c>
      <c r="E40" s="186">
        <v>5.9594374235629841</v>
      </c>
      <c r="F40" s="187">
        <f t="shared" si="3"/>
        <v>2.38482717857412</v>
      </c>
      <c r="G40" s="186">
        <v>6.9936959076824445</v>
      </c>
      <c r="H40" s="187">
        <f t="shared" si="3"/>
        <v>1.0342584841194604</v>
      </c>
      <c r="I40" s="186">
        <v>6.9798752558230195</v>
      </c>
      <c r="J40" s="187">
        <f t="shared" si="3"/>
        <v>-1.3820651859425048E-2</v>
      </c>
      <c r="K40" s="186">
        <v>6.6309703145768717</v>
      </c>
      <c r="L40" s="187">
        <f t="shared" si="4"/>
        <v>-0.34890494124614779</v>
      </c>
      <c r="M40" s="186"/>
      <c r="N40" s="187"/>
    </row>
    <row r="41" spans="2:15" x14ac:dyDescent="0.25">
      <c r="B41" s="116" t="s">
        <v>91</v>
      </c>
      <c r="C41" s="186">
        <v>6.106996819627442</v>
      </c>
      <c r="D41" s="187">
        <v>-1.4409483858520105</v>
      </c>
      <c r="E41" s="186">
        <v>6.9410620974602013</v>
      </c>
      <c r="F41" s="187">
        <f t="shared" si="3"/>
        <v>0.8340652778327593</v>
      </c>
      <c r="G41" s="186">
        <v>7.5262712888029952</v>
      </c>
      <c r="H41" s="187">
        <f t="shared" si="3"/>
        <v>0.58520919134279392</v>
      </c>
      <c r="I41" s="186">
        <v>6.7701183875318449</v>
      </c>
      <c r="J41" s="187">
        <f t="shared" si="3"/>
        <v>-0.75615290127115031</v>
      </c>
      <c r="K41" s="186">
        <v>7.0974414220307027</v>
      </c>
      <c r="L41" s="187">
        <f t="shared" si="4"/>
        <v>0.3273230344988578</v>
      </c>
      <c r="M41" s="186"/>
      <c r="N41" s="187"/>
    </row>
    <row r="42" spans="2:15" x14ac:dyDescent="0.25">
      <c r="B42" s="116" t="s">
        <v>93</v>
      </c>
      <c r="C42" s="186">
        <v>5.2586779911373709</v>
      </c>
      <c r="D42" s="187">
        <v>-2.0825300625539045</v>
      </c>
      <c r="E42" s="186">
        <v>6.2516087926091108</v>
      </c>
      <c r="F42" s="187">
        <f t="shared" si="3"/>
        <v>0.99293080147173995</v>
      </c>
      <c r="G42" s="186">
        <v>6.8146903504560727</v>
      </c>
      <c r="H42" s="187">
        <f t="shared" si="3"/>
        <v>0.5630815578469619</v>
      </c>
      <c r="I42" s="186">
        <v>6.5663884479492038</v>
      </c>
      <c r="J42" s="187">
        <f t="shared" si="3"/>
        <v>-0.2483019025068689</v>
      </c>
      <c r="K42" s="186">
        <v>7.0378726397229885</v>
      </c>
      <c r="L42" s="187">
        <f t="shared" si="4"/>
        <v>0.47148419177378464</v>
      </c>
      <c r="M42" s="186"/>
      <c r="N42" s="187"/>
    </row>
    <row r="43" spans="2:15" ht="15.75" x14ac:dyDescent="0.25">
      <c r="B43" s="119" t="s">
        <v>30</v>
      </c>
      <c r="C43" s="188">
        <v>6.1436409624489263</v>
      </c>
      <c r="D43" s="189">
        <v>-1.5301397799910923</v>
      </c>
      <c r="E43" s="188">
        <v>5.4757354833176084</v>
      </c>
      <c r="F43" s="189">
        <f t="shared" si="3"/>
        <v>-0.66790547913131793</v>
      </c>
      <c r="G43" s="188">
        <v>6.9692850855190303</v>
      </c>
      <c r="H43" s="189">
        <f t="shared" si="3"/>
        <v>1.4935496022014219</v>
      </c>
      <c r="I43" s="188">
        <v>6.8539201732403097</v>
      </c>
      <c r="J43" s="189">
        <f t="shared" si="3"/>
        <v>-0.11536491227872059</v>
      </c>
      <c r="K43" s="188">
        <v>7.063027169075573</v>
      </c>
      <c r="L43" s="189">
        <f t="shared" si="4"/>
        <v>0.20910699583526338</v>
      </c>
      <c r="M43" s="188">
        <v>7.2139348159104113</v>
      </c>
      <c r="N43" s="189">
        <v>0.1153014231593712</v>
      </c>
    </row>
    <row r="44" spans="2:15" ht="6" customHeight="1" x14ac:dyDescent="0.25"/>
    <row r="45" spans="2:15" x14ac:dyDescent="0.25">
      <c r="B45" s="105" t="s">
        <v>55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8" spans="2:15" ht="48.75" customHeight="1" thickBot="1" x14ac:dyDescent="0.3">
      <c r="B48" s="272" t="s">
        <v>301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39"/>
      <c r="N49" s="39"/>
      <c r="O49" s="1" t="s">
        <v>99</v>
      </c>
    </row>
    <row r="50" spans="1:15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09"/>
      <c r="C51" s="296">
        <v>2020</v>
      </c>
      <c r="D51" s="297"/>
      <c r="E51" s="298">
        <v>2021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f>M$7</f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71</v>
      </c>
      <c r="C53" s="186">
        <v>6.6858373639661428</v>
      </c>
      <c r="D53" s="187">
        <v>-1.3342627393150197</v>
      </c>
      <c r="E53" s="186" t="s">
        <v>248</v>
      </c>
      <c r="F53" s="187" t="str">
        <f t="shared" ref="F53:J65" si="6">IFERROR(E53-C53,"-")</f>
        <v>-</v>
      </c>
      <c r="G53" s="186">
        <v>7.9259781077273219</v>
      </c>
      <c r="H53" s="187" t="str">
        <f t="shared" si="6"/>
        <v>-</v>
      </c>
      <c r="I53" s="186">
        <v>7.5696016069635084</v>
      </c>
      <c r="J53" s="187">
        <f t="shared" si="6"/>
        <v>-0.35637650076381355</v>
      </c>
      <c r="K53" s="186">
        <v>7.9239933119687889</v>
      </c>
      <c r="L53" s="187">
        <f t="shared" ref="L53:L65" si="7">IFERROR(K53-I53,"-")</f>
        <v>0.3543917050052805</v>
      </c>
      <c r="M53" s="186">
        <v>7.7086852477477477</v>
      </c>
      <c r="N53" s="187">
        <f>IFERROR(M53-K53,"-")</f>
        <v>-0.21530806422104121</v>
      </c>
    </row>
    <row r="54" spans="1:15" x14ac:dyDescent="0.25">
      <c r="A54" s="1"/>
      <c r="B54" s="116" t="s">
        <v>73</v>
      </c>
      <c r="C54" s="186">
        <v>7.6288147622427251</v>
      </c>
      <c r="D54" s="187">
        <v>-0.22527807205583095</v>
      </c>
      <c r="E54" s="186" t="s">
        <v>248</v>
      </c>
      <c r="F54" s="187" t="str">
        <f t="shared" si="6"/>
        <v>-</v>
      </c>
      <c r="G54" s="186">
        <v>6.6174134790528232</v>
      </c>
      <c r="H54" s="187" t="str">
        <f t="shared" si="6"/>
        <v>-</v>
      </c>
      <c r="I54" s="186">
        <v>7.1070247129791788</v>
      </c>
      <c r="J54" s="187">
        <f t="shared" si="6"/>
        <v>0.48961123392635564</v>
      </c>
      <c r="K54" s="186">
        <v>7.2324605998983227</v>
      </c>
      <c r="L54" s="187">
        <f t="shared" si="7"/>
        <v>0.12543588691914387</v>
      </c>
      <c r="M54" s="186">
        <v>7.367411718026716</v>
      </c>
      <c r="N54" s="187">
        <f t="shared" ref="N54:N55" si="8">IFERROR(M54-K54,"-")</f>
        <v>0.13495111812839333</v>
      </c>
    </row>
    <row r="55" spans="1:15" x14ac:dyDescent="0.25">
      <c r="A55" s="1"/>
      <c r="B55" s="116" t="s">
        <v>75</v>
      </c>
      <c r="C55" s="186">
        <v>8.848810437452034</v>
      </c>
      <c r="D55" s="187">
        <v>1.4140643511595563</v>
      </c>
      <c r="E55" s="186" t="s">
        <v>248</v>
      </c>
      <c r="F55" s="187" t="str">
        <f t="shared" si="6"/>
        <v>-</v>
      </c>
      <c r="G55" s="186">
        <v>6.8081226387678004</v>
      </c>
      <c r="H55" s="187" t="str">
        <f t="shared" si="6"/>
        <v>-</v>
      </c>
      <c r="I55" s="186">
        <v>7.0281066163120052</v>
      </c>
      <c r="J55" s="187">
        <f t="shared" si="6"/>
        <v>0.21998397754420473</v>
      </c>
      <c r="K55" s="186">
        <v>6.6665713795666344</v>
      </c>
      <c r="L55" s="187">
        <f t="shared" si="7"/>
        <v>-0.3615352367453708</v>
      </c>
      <c r="M55" s="186">
        <v>7.0097489486427937</v>
      </c>
      <c r="N55" s="187">
        <f t="shared" si="8"/>
        <v>0.34317756907615937</v>
      </c>
    </row>
    <row r="56" spans="1:15" x14ac:dyDescent="0.25">
      <c r="A56" s="1"/>
      <c r="B56" s="116" t="s">
        <v>77</v>
      </c>
      <c r="C56" s="186" t="s">
        <v>248</v>
      </c>
      <c r="D56" s="187" t="s">
        <v>248</v>
      </c>
      <c r="E56" s="186" t="s">
        <v>248</v>
      </c>
      <c r="F56" s="187" t="str">
        <f t="shared" si="6"/>
        <v>-</v>
      </c>
      <c r="G56" s="186">
        <v>6.5498000499875033</v>
      </c>
      <c r="H56" s="187" t="str">
        <f t="shared" si="6"/>
        <v>-</v>
      </c>
      <c r="I56" s="186">
        <v>6.4091439688715957</v>
      </c>
      <c r="J56" s="187">
        <f t="shared" si="6"/>
        <v>-0.14065608111590766</v>
      </c>
      <c r="K56" s="186">
        <v>7.219209496829893</v>
      </c>
      <c r="L56" s="187">
        <f t="shared" si="7"/>
        <v>0.81006552795829734</v>
      </c>
      <c r="M56" s="186"/>
      <c r="N56" s="187"/>
    </row>
    <row r="57" spans="1:15" x14ac:dyDescent="0.25">
      <c r="A57" s="1"/>
      <c r="B57" s="116" t="s">
        <v>79</v>
      </c>
      <c r="C57" s="186" t="s">
        <v>248</v>
      </c>
      <c r="D57" s="187" t="s">
        <v>248</v>
      </c>
      <c r="E57" s="186" t="s">
        <v>248</v>
      </c>
      <c r="F57" s="187" t="str">
        <f t="shared" si="6"/>
        <v>-</v>
      </c>
      <c r="G57" s="186">
        <v>6.3911605532170777</v>
      </c>
      <c r="H57" s="187" t="str">
        <f t="shared" si="6"/>
        <v>-</v>
      </c>
      <c r="I57" s="186">
        <v>6.6776628459603016</v>
      </c>
      <c r="J57" s="187">
        <f t="shared" si="6"/>
        <v>0.28650229274322392</v>
      </c>
      <c r="K57" s="186">
        <v>7.0987581312832644</v>
      </c>
      <c r="L57" s="187">
        <f t="shared" si="7"/>
        <v>0.42109528532296281</v>
      </c>
      <c r="M57" s="186"/>
      <c r="N57" s="187"/>
    </row>
    <row r="58" spans="1:15" x14ac:dyDescent="0.25">
      <c r="A58" s="1"/>
      <c r="B58" s="116" t="s">
        <v>81</v>
      </c>
      <c r="C58" s="186" t="s">
        <v>248</v>
      </c>
      <c r="D58" s="187" t="s">
        <v>248</v>
      </c>
      <c r="E58" s="186" t="s">
        <v>248</v>
      </c>
      <c r="F58" s="187" t="str">
        <f t="shared" si="6"/>
        <v>-</v>
      </c>
      <c r="G58" s="186">
        <v>7.6223715960013791</v>
      </c>
      <c r="H58" s="187" t="str">
        <f t="shared" si="6"/>
        <v>-</v>
      </c>
      <c r="I58" s="186">
        <v>7.1394742559200521</v>
      </c>
      <c r="J58" s="187">
        <f t="shared" si="6"/>
        <v>-0.48289734008132701</v>
      </c>
      <c r="K58" s="186">
        <v>7.222138964577657</v>
      </c>
      <c r="L58" s="187">
        <f t="shared" si="7"/>
        <v>8.2664708657604891E-2</v>
      </c>
      <c r="M58" s="186"/>
      <c r="N58" s="187"/>
    </row>
    <row r="59" spans="1:15" x14ac:dyDescent="0.25">
      <c r="A59" s="1"/>
      <c r="B59" s="116" t="s">
        <v>83</v>
      </c>
      <c r="C59" s="186" t="s">
        <v>248</v>
      </c>
      <c r="D59" s="187" t="s">
        <v>248</v>
      </c>
      <c r="E59" s="186">
        <v>6.5758733624454146</v>
      </c>
      <c r="F59" s="187" t="str">
        <f t="shared" si="6"/>
        <v>-</v>
      </c>
      <c r="G59" s="186">
        <v>7.7461226264676037</v>
      </c>
      <c r="H59" s="187">
        <f t="shared" si="6"/>
        <v>1.1702492640221891</v>
      </c>
      <c r="I59" s="186">
        <v>7.1045693075643159</v>
      </c>
      <c r="J59" s="187">
        <f t="shared" si="6"/>
        <v>-0.64155331890328782</v>
      </c>
      <c r="K59" s="186">
        <v>7.3560683324834271</v>
      </c>
      <c r="L59" s="187">
        <f t="shared" si="7"/>
        <v>0.25149902491911114</v>
      </c>
      <c r="M59" s="186"/>
      <c r="N59" s="187"/>
    </row>
    <row r="60" spans="1:15" x14ac:dyDescent="0.25">
      <c r="A60" s="1"/>
      <c r="B60" s="116" t="s">
        <v>85</v>
      </c>
      <c r="C60" s="186">
        <v>4.7418665400142483</v>
      </c>
      <c r="D60" s="187">
        <v>-2.2227567206840977</v>
      </c>
      <c r="E60" s="186">
        <v>5.4869713369412709</v>
      </c>
      <c r="F60" s="187">
        <f t="shared" si="6"/>
        <v>0.74510479692702258</v>
      </c>
      <c r="G60" s="186">
        <v>7.6563286361348766</v>
      </c>
      <c r="H60" s="187">
        <f t="shared" si="6"/>
        <v>2.1693572991936056</v>
      </c>
      <c r="I60" s="186">
        <v>7.7446084724005138</v>
      </c>
      <c r="J60" s="187">
        <f t="shared" si="6"/>
        <v>8.8279836265637179E-2</v>
      </c>
      <c r="K60" s="186">
        <v>7.669089242454004</v>
      </c>
      <c r="L60" s="187">
        <f t="shared" si="7"/>
        <v>-7.5519229946509725E-2</v>
      </c>
      <c r="M60" s="186"/>
      <c r="N60" s="187"/>
    </row>
    <row r="61" spans="1:15" x14ac:dyDescent="0.25">
      <c r="A61" s="1"/>
      <c r="B61" s="116" t="s">
        <v>87</v>
      </c>
      <c r="C61" s="186" t="s">
        <v>248</v>
      </c>
      <c r="D61" s="187" t="s">
        <v>248</v>
      </c>
      <c r="E61" s="186">
        <v>6.1032858936793639</v>
      </c>
      <c r="F61" s="187" t="str">
        <f t="shared" si="6"/>
        <v>-</v>
      </c>
      <c r="G61" s="186">
        <v>7.0747476304230563</v>
      </c>
      <c r="H61" s="187">
        <f t="shared" si="6"/>
        <v>0.97146173674369241</v>
      </c>
      <c r="I61" s="186">
        <v>7.0548697823760254</v>
      </c>
      <c r="J61" s="187">
        <f t="shared" si="6"/>
        <v>-1.9877848047030966E-2</v>
      </c>
      <c r="K61" s="186">
        <v>7.4543844791746858</v>
      </c>
      <c r="L61" s="187">
        <f t="shared" si="7"/>
        <v>0.39951469679866047</v>
      </c>
      <c r="M61" s="186"/>
      <c r="N61" s="187"/>
    </row>
    <row r="62" spans="1:15" x14ac:dyDescent="0.25">
      <c r="A62" s="1"/>
      <c r="B62" s="116" t="s">
        <v>89</v>
      </c>
      <c r="C62" s="186" t="s">
        <v>248</v>
      </c>
      <c r="D62" s="187" t="s">
        <v>248</v>
      </c>
      <c r="E62" s="186">
        <v>6.2974696288341496</v>
      </c>
      <c r="F62" s="187" t="str">
        <f t="shared" si="6"/>
        <v>-</v>
      </c>
      <c r="G62" s="186">
        <v>7.0171175404443851</v>
      </c>
      <c r="H62" s="187">
        <f t="shared" si="6"/>
        <v>0.71964791161023545</v>
      </c>
      <c r="I62" s="186">
        <v>7.3329767822311709</v>
      </c>
      <c r="J62" s="187">
        <f t="shared" si="6"/>
        <v>0.31585924178678582</v>
      </c>
      <c r="K62" s="186">
        <v>6.8535038932146826</v>
      </c>
      <c r="L62" s="187">
        <f t="shared" si="7"/>
        <v>-0.47947288901648832</v>
      </c>
      <c r="M62" s="186"/>
      <c r="N62" s="187"/>
    </row>
    <row r="63" spans="1:15" x14ac:dyDescent="0.25">
      <c r="A63" s="1"/>
      <c r="B63" s="116" t="s">
        <v>91</v>
      </c>
      <c r="C63" s="186" t="s">
        <v>248</v>
      </c>
      <c r="D63" s="187" t="s">
        <v>248</v>
      </c>
      <c r="E63" s="186">
        <v>7.1325370675453046</v>
      </c>
      <c r="F63" s="187" t="str">
        <f t="shared" si="6"/>
        <v>-</v>
      </c>
      <c r="G63" s="186">
        <v>7.4343215592562171</v>
      </c>
      <c r="H63" s="187">
        <f t="shared" si="6"/>
        <v>0.30178449171091248</v>
      </c>
      <c r="I63" s="186">
        <v>7.0038556349156185</v>
      </c>
      <c r="J63" s="187">
        <f t="shared" si="6"/>
        <v>-0.4304659243405986</v>
      </c>
      <c r="K63" s="186">
        <v>7.313558145989453</v>
      </c>
      <c r="L63" s="187">
        <f t="shared" si="7"/>
        <v>0.30970251107383451</v>
      </c>
      <c r="M63" s="186"/>
      <c r="N63" s="187"/>
    </row>
    <row r="64" spans="1:15" x14ac:dyDescent="0.25">
      <c r="A64" s="1"/>
      <c r="B64" s="116" t="s">
        <v>93</v>
      </c>
      <c r="C64" s="186" t="s">
        <v>248</v>
      </c>
      <c r="D64" s="187" t="s">
        <v>248</v>
      </c>
      <c r="E64" s="186">
        <v>6.3402881271733733</v>
      </c>
      <c r="F64" s="187" t="str">
        <f t="shared" si="6"/>
        <v>-</v>
      </c>
      <c r="G64" s="186">
        <v>6.6331723867936843</v>
      </c>
      <c r="H64" s="187">
        <f t="shared" si="6"/>
        <v>0.29288425962031095</v>
      </c>
      <c r="I64" s="186">
        <v>6.6860472644868887</v>
      </c>
      <c r="J64" s="187">
        <f t="shared" si="6"/>
        <v>5.2874877693204425E-2</v>
      </c>
      <c r="K64" s="186">
        <v>7.1532647919929193</v>
      </c>
      <c r="L64" s="187">
        <f t="shared" si="7"/>
        <v>0.46721752750603063</v>
      </c>
      <c r="M64" s="186"/>
      <c r="N64" s="187"/>
    </row>
    <row r="65" spans="1:15" ht="15.75" x14ac:dyDescent="0.25">
      <c r="B65" s="119" t="s">
        <v>30</v>
      </c>
      <c r="C65" s="188" t="s">
        <v>248</v>
      </c>
      <c r="D65" s="189" t="s">
        <v>248</v>
      </c>
      <c r="E65" s="188">
        <v>5.6931988597987475</v>
      </c>
      <c r="F65" s="189" t="str">
        <f t="shared" si="6"/>
        <v>-</v>
      </c>
      <c r="G65" s="188">
        <v>7.0897793341589743</v>
      </c>
      <c r="H65" s="189">
        <f t="shared" si="6"/>
        <v>1.3965804743602268</v>
      </c>
      <c r="I65" s="188">
        <v>7.0736233461824725</v>
      </c>
      <c r="J65" s="189">
        <f t="shared" si="6"/>
        <v>-1.6155987976501862E-2</v>
      </c>
      <c r="K65" s="188">
        <v>7.2451577712929884</v>
      </c>
      <c r="L65" s="189">
        <f t="shared" si="7"/>
        <v>0.17153442511051598</v>
      </c>
      <c r="M65" s="188">
        <v>7.3504353233830848</v>
      </c>
      <c r="N65" s="189">
        <v>0.11738011226940515</v>
      </c>
    </row>
    <row r="66" spans="1:15" ht="6" customHeight="1" x14ac:dyDescent="0.25"/>
    <row r="67" spans="1:15" x14ac:dyDescent="0.25">
      <c r="B67" s="105" t="s">
        <v>55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</row>
    <row r="70" spans="1:15" ht="48.75" customHeight="1" thickBot="1" x14ac:dyDescent="0.3">
      <c r="B70" s="272" t="s">
        <v>302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39"/>
      <c r="N71" s="39"/>
      <c r="O71" s="1" t="s">
        <v>102</v>
      </c>
    </row>
    <row r="72" spans="1:15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09"/>
      <c r="C73" s="296">
        <v>2020</v>
      </c>
      <c r="D73" s="297"/>
      <c r="E73" s="298">
        <v>2021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f>M$7</f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71</v>
      </c>
      <c r="C75" s="186">
        <v>9.5154714233709505</v>
      </c>
      <c r="D75" s="187">
        <v>1.2690286231432903</v>
      </c>
      <c r="E75" s="186" t="s">
        <v>248</v>
      </c>
      <c r="F75" s="187" t="str">
        <f t="shared" ref="F75:J87" si="9">IFERROR(E75-C75,"-")</f>
        <v>-</v>
      </c>
      <c r="G75" s="186">
        <v>5.8678739101274315</v>
      </c>
      <c r="H75" s="187" t="str">
        <f t="shared" si="9"/>
        <v>-</v>
      </c>
      <c r="I75" s="186">
        <v>6.2030573983270836</v>
      </c>
      <c r="J75" s="187">
        <f t="shared" si="9"/>
        <v>0.33518348819965205</v>
      </c>
      <c r="K75" s="186">
        <v>7.2678207739307537</v>
      </c>
      <c r="L75" s="187">
        <f t="shared" ref="L75:L87" si="10">IFERROR(K75-I75,"-")</f>
        <v>1.0647633756036701</v>
      </c>
      <c r="M75" s="186">
        <v>7.3472718001019892</v>
      </c>
      <c r="N75" s="187">
        <f>IFERROR(M75-K75,"-")</f>
        <v>7.9451026171235561E-2</v>
      </c>
    </row>
    <row r="76" spans="1:15" x14ac:dyDescent="0.25">
      <c r="A76" s="1"/>
      <c r="B76" s="116" t="s">
        <v>73</v>
      </c>
      <c r="C76" s="186">
        <v>8.580380577427821</v>
      </c>
      <c r="D76" s="187">
        <v>2.816912132071228</v>
      </c>
      <c r="E76" s="186" t="s">
        <v>248</v>
      </c>
      <c r="F76" s="187" t="str">
        <f t="shared" si="9"/>
        <v>-</v>
      </c>
      <c r="G76" s="186">
        <v>5.999748427672956</v>
      </c>
      <c r="H76" s="187" t="str">
        <f t="shared" si="9"/>
        <v>-</v>
      </c>
      <c r="I76" s="186">
        <v>5.2008991289688113</v>
      </c>
      <c r="J76" s="187">
        <f t="shared" si="9"/>
        <v>-0.79884929870414467</v>
      </c>
      <c r="K76" s="186">
        <v>6.3748866727107885</v>
      </c>
      <c r="L76" s="187">
        <f t="shared" si="10"/>
        <v>1.1739875437419771</v>
      </c>
      <c r="M76" s="186">
        <v>6.5530456852791881</v>
      </c>
      <c r="N76" s="187">
        <f t="shared" ref="N76:N77" si="11">IFERROR(M76-K76,"-")</f>
        <v>0.17815901256839961</v>
      </c>
    </row>
    <row r="77" spans="1:15" x14ac:dyDescent="0.25">
      <c r="A77" s="1"/>
      <c r="B77" s="116" t="s">
        <v>75</v>
      </c>
      <c r="C77" s="186">
        <v>13.32776617954071</v>
      </c>
      <c r="D77" s="187">
        <v>7.0527980537438548</v>
      </c>
      <c r="E77" s="186" t="s">
        <v>248</v>
      </c>
      <c r="F77" s="187" t="str">
        <f t="shared" si="9"/>
        <v>-</v>
      </c>
      <c r="G77" s="186">
        <v>6.9111833875406559</v>
      </c>
      <c r="H77" s="187" t="str">
        <f t="shared" si="9"/>
        <v>-</v>
      </c>
      <c r="I77" s="186">
        <v>5.6217860105059438</v>
      </c>
      <c r="J77" s="187">
        <f t="shared" si="9"/>
        <v>-1.289397377034712</v>
      </c>
      <c r="K77" s="186">
        <v>6.2699807156631673</v>
      </c>
      <c r="L77" s="187">
        <f t="shared" si="10"/>
        <v>0.64819470515722344</v>
      </c>
      <c r="M77" s="186">
        <v>6.1735346813411827</v>
      </c>
      <c r="N77" s="187">
        <f t="shared" si="11"/>
        <v>-9.6446034321984619E-2</v>
      </c>
    </row>
    <row r="78" spans="1:15" x14ac:dyDescent="0.25">
      <c r="A78" s="1"/>
      <c r="B78" s="116" t="s">
        <v>77</v>
      </c>
      <c r="C78" s="186" t="s">
        <v>248</v>
      </c>
      <c r="D78" s="187" t="s">
        <v>248</v>
      </c>
      <c r="E78" s="186" t="s">
        <v>248</v>
      </c>
      <c r="F78" s="187" t="str">
        <f t="shared" si="9"/>
        <v>-</v>
      </c>
      <c r="G78" s="186">
        <v>6.3370757846389383</v>
      </c>
      <c r="H78" s="187" t="str">
        <f t="shared" si="9"/>
        <v>-</v>
      </c>
      <c r="I78" s="186">
        <v>5.5025562372188137</v>
      </c>
      <c r="J78" s="187">
        <f t="shared" si="9"/>
        <v>-0.83451954742012457</v>
      </c>
      <c r="K78" s="186">
        <v>6.5540688148552704</v>
      </c>
      <c r="L78" s="187">
        <f t="shared" si="10"/>
        <v>1.0515125776364567</v>
      </c>
      <c r="M78" s="186"/>
      <c r="N78" s="187"/>
    </row>
    <row r="79" spans="1:15" x14ac:dyDescent="0.25">
      <c r="A79" s="1"/>
      <c r="B79" s="116" t="s">
        <v>79</v>
      </c>
      <c r="C79" s="186" t="s">
        <v>248</v>
      </c>
      <c r="D79" s="187" t="s">
        <v>248</v>
      </c>
      <c r="E79" s="186" t="s">
        <v>248</v>
      </c>
      <c r="F79" s="187" t="str">
        <f t="shared" si="9"/>
        <v>-</v>
      </c>
      <c r="G79" s="186">
        <v>6.2233920805676357</v>
      </c>
      <c r="H79" s="187" t="str">
        <f t="shared" si="9"/>
        <v>-</v>
      </c>
      <c r="I79" s="186">
        <v>6.6105027376804379</v>
      </c>
      <c r="J79" s="187">
        <f t="shared" si="9"/>
        <v>0.38711065711280224</v>
      </c>
      <c r="K79" s="186">
        <v>6.9784921892687342</v>
      </c>
      <c r="L79" s="187">
        <f t="shared" si="10"/>
        <v>0.36798945158829621</v>
      </c>
      <c r="M79" s="186"/>
      <c r="N79" s="187"/>
    </row>
    <row r="80" spans="1:15" x14ac:dyDescent="0.25">
      <c r="A80" s="1"/>
      <c r="B80" s="116" t="s">
        <v>81</v>
      </c>
      <c r="C80" s="186" t="s">
        <v>248</v>
      </c>
      <c r="D80" s="187" t="s">
        <v>248</v>
      </c>
      <c r="E80" s="186" t="s">
        <v>248</v>
      </c>
      <c r="F80" s="187" t="str">
        <f t="shared" si="9"/>
        <v>-</v>
      </c>
      <c r="G80" s="186">
        <v>6.5052606967500584</v>
      </c>
      <c r="H80" s="187" t="str">
        <f t="shared" si="9"/>
        <v>-</v>
      </c>
      <c r="I80" s="186">
        <v>6.2337695017614498</v>
      </c>
      <c r="J80" s="187">
        <f t="shared" si="9"/>
        <v>-0.27149119498860852</v>
      </c>
      <c r="K80" s="186">
        <v>6.792074896581755</v>
      </c>
      <c r="L80" s="187">
        <f t="shared" si="10"/>
        <v>0.55830539482030517</v>
      </c>
      <c r="M80" s="186"/>
      <c r="N80" s="187"/>
    </row>
    <row r="81" spans="1:15" x14ac:dyDescent="0.25">
      <c r="A81" s="1"/>
      <c r="B81" s="116" t="s">
        <v>83</v>
      </c>
      <c r="C81" s="186" t="s">
        <v>248</v>
      </c>
      <c r="D81" s="187" t="s">
        <v>248</v>
      </c>
      <c r="E81" s="186">
        <v>4.7408602150537638</v>
      </c>
      <c r="F81" s="187" t="str">
        <f t="shared" si="9"/>
        <v>-</v>
      </c>
      <c r="G81" s="186">
        <v>6.0040444893832152</v>
      </c>
      <c r="H81" s="187">
        <f t="shared" si="9"/>
        <v>1.2631842743294515</v>
      </c>
      <c r="I81" s="186">
        <v>6.2574150248971643</v>
      </c>
      <c r="J81" s="187">
        <f t="shared" si="9"/>
        <v>0.25337053551394906</v>
      </c>
      <c r="K81" s="186">
        <v>6.4991735537190083</v>
      </c>
      <c r="L81" s="187">
        <f t="shared" si="10"/>
        <v>0.24175852882184401</v>
      </c>
      <c r="M81" s="186"/>
      <c r="N81" s="187"/>
    </row>
    <row r="82" spans="1:15" x14ac:dyDescent="0.25">
      <c r="A82" s="1"/>
      <c r="B82" s="116" t="s">
        <v>85</v>
      </c>
      <c r="C82" s="186">
        <v>3.9015760694757158</v>
      </c>
      <c r="D82" s="187">
        <v>-5.5490024429209779</v>
      </c>
      <c r="E82" s="186">
        <v>4.2553735926305016</v>
      </c>
      <c r="F82" s="187">
        <f t="shared" si="9"/>
        <v>0.35379752315478585</v>
      </c>
      <c r="G82" s="186">
        <v>6.4222270837891049</v>
      </c>
      <c r="H82" s="187">
        <f t="shared" si="9"/>
        <v>2.1668534911586033</v>
      </c>
      <c r="I82" s="186">
        <v>6.1968405736853045</v>
      </c>
      <c r="J82" s="187">
        <f t="shared" si="9"/>
        <v>-0.2253865101038004</v>
      </c>
      <c r="K82" s="186">
        <v>5.9193854324734447</v>
      </c>
      <c r="L82" s="187">
        <f t="shared" si="10"/>
        <v>-0.27745514121185977</v>
      </c>
      <c r="M82" s="186"/>
      <c r="N82" s="187"/>
    </row>
    <row r="83" spans="1:15" x14ac:dyDescent="0.25">
      <c r="A83" s="1"/>
      <c r="B83" s="116" t="s">
        <v>87</v>
      </c>
      <c r="C83" s="186" t="s">
        <v>248</v>
      </c>
      <c r="D83" s="187" t="s">
        <v>248</v>
      </c>
      <c r="E83" s="186">
        <v>5.3142857142857141</v>
      </c>
      <c r="F83" s="187" t="str">
        <f t="shared" si="9"/>
        <v>-</v>
      </c>
      <c r="G83" s="186">
        <v>6.3658969804618115</v>
      </c>
      <c r="H83" s="187">
        <f t="shared" si="9"/>
        <v>1.0516112661760975</v>
      </c>
      <c r="I83" s="186">
        <v>6.8024271844660191</v>
      </c>
      <c r="J83" s="187">
        <f t="shared" si="9"/>
        <v>0.43653020400420761</v>
      </c>
      <c r="K83" s="186">
        <v>6.0145369284876908</v>
      </c>
      <c r="L83" s="187">
        <f t="shared" si="10"/>
        <v>-0.78789025597832829</v>
      </c>
      <c r="M83" s="186"/>
      <c r="N83" s="187"/>
    </row>
    <row r="84" spans="1:15" x14ac:dyDescent="0.25">
      <c r="A84" s="1"/>
      <c r="B84" s="116" t="s">
        <v>89</v>
      </c>
      <c r="C84" s="186" t="s">
        <v>248</v>
      </c>
      <c r="D84" s="187" t="s">
        <v>248</v>
      </c>
      <c r="E84" s="186">
        <v>4.8935449735449739</v>
      </c>
      <c r="F84" s="187" t="str">
        <f t="shared" si="9"/>
        <v>-</v>
      </c>
      <c r="G84" s="186">
        <v>6.9023815755037949</v>
      </c>
      <c r="H84" s="187">
        <f t="shared" si="9"/>
        <v>2.0088366019588211</v>
      </c>
      <c r="I84" s="186">
        <v>5.767552387124649</v>
      </c>
      <c r="J84" s="187">
        <f t="shared" si="9"/>
        <v>-1.1348291883791459</v>
      </c>
      <c r="K84" s="186">
        <v>5.7592592592592595</v>
      </c>
      <c r="L84" s="187">
        <f t="shared" si="10"/>
        <v>-8.2931278653894935E-3</v>
      </c>
      <c r="M84" s="186"/>
      <c r="N84" s="187"/>
    </row>
    <row r="85" spans="1:15" x14ac:dyDescent="0.25">
      <c r="A85" s="1"/>
      <c r="B85" s="116" t="s">
        <v>91</v>
      </c>
      <c r="C85" s="186" t="s">
        <v>248</v>
      </c>
      <c r="D85" s="187" t="s">
        <v>248</v>
      </c>
      <c r="E85" s="186">
        <v>6.4027327466419637</v>
      </c>
      <c r="F85" s="187" t="str">
        <f t="shared" si="9"/>
        <v>-</v>
      </c>
      <c r="G85" s="186">
        <v>7.9150615724660565</v>
      </c>
      <c r="H85" s="187">
        <f t="shared" si="9"/>
        <v>1.5123288258240928</v>
      </c>
      <c r="I85" s="186">
        <v>5.8892329680800382</v>
      </c>
      <c r="J85" s="187">
        <f t="shared" si="9"/>
        <v>-2.0258286043860183</v>
      </c>
      <c r="K85" s="186">
        <v>6.3474596677100887</v>
      </c>
      <c r="L85" s="187">
        <f t="shared" si="10"/>
        <v>0.45822669963005058</v>
      </c>
      <c r="M85" s="186"/>
      <c r="N85" s="187"/>
    </row>
    <row r="86" spans="1:15" x14ac:dyDescent="0.25">
      <c r="A86" s="1"/>
      <c r="B86" s="116" t="s">
        <v>93</v>
      </c>
      <c r="C86" s="186" t="s">
        <v>248</v>
      </c>
      <c r="D86" s="187" t="s">
        <v>248</v>
      </c>
      <c r="E86" s="186">
        <v>5.9554879734586672</v>
      </c>
      <c r="F86" s="187" t="str">
        <f t="shared" si="9"/>
        <v>-</v>
      </c>
      <c r="G86" s="186">
        <v>7.6278865828705058</v>
      </c>
      <c r="H86" s="187">
        <f t="shared" si="9"/>
        <v>1.6723986094118386</v>
      </c>
      <c r="I86" s="186">
        <v>6.1138589618021548</v>
      </c>
      <c r="J86" s="187">
        <f t="shared" si="9"/>
        <v>-1.514027621068351</v>
      </c>
      <c r="K86" s="186">
        <v>6.5914120126448896</v>
      </c>
      <c r="L86" s="187">
        <f t="shared" si="10"/>
        <v>0.47755305084273481</v>
      </c>
      <c r="M86" s="186"/>
      <c r="N86" s="187"/>
    </row>
    <row r="87" spans="1:15" ht="15.75" x14ac:dyDescent="0.25">
      <c r="B87" s="119" t="s">
        <v>30</v>
      </c>
      <c r="C87" s="188" t="s">
        <v>248</v>
      </c>
      <c r="D87" s="189" t="s">
        <v>248</v>
      </c>
      <c r="E87" s="188">
        <v>4.826008140370079</v>
      </c>
      <c r="F87" s="189" t="str">
        <f t="shared" si="9"/>
        <v>-</v>
      </c>
      <c r="G87" s="188">
        <v>6.5524744117336713</v>
      </c>
      <c r="H87" s="189">
        <f t="shared" si="9"/>
        <v>1.7264662713635923</v>
      </c>
      <c r="I87" s="188">
        <v>6.0468086842964412</v>
      </c>
      <c r="J87" s="189">
        <f t="shared" si="9"/>
        <v>-0.50566572743723004</v>
      </c>
      <c r="K87" s="188">
        <v>6.4281585702062936</v>
      </c>
      <c r="L87" s="189">
        <f t="shared" si="10"/>
        <v>0.3813498859098523</v>
      </c>
      <c r="M87" s="188">
        <v>6.6917325176310642</v>
      </c>
      <c r="N87" s="189">
        <v>8.482854284825514E-2</v>
      </c>
    </row>
    <row r="88" spans="1:15" ht="6" customHeight="1" x14ac:dyDescent="0.25"/>
    <row r="89" spans="1:15" x14ac:dyDescent="0.25">
      <c r="B89" s="105" t="s">
        <v>55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  <row r="92" spans="1:15" ht="48.75" customHeight="1" thickBot="1" x14ac:dyDescent="0.3">
      <c r="B92" s="272" t="s">
        <v>303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114</v>
      </c>
    </row>
    <row r="93" spans="1:15" ht="10.5" customHeight="1" thickBot="1" x14ac:dyDescent="0.3">
      <c r="B93" s="106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39"/>
      <c r="N93" s="39"/>
      <c r="O93" s="1" t="s">
        <v>115</v>
      </c>
    </row>
    <row r="94" spans="1:15" ht="22.5" thickTop="1" thickBot="1" x14ac:dyDescent="0.3">
      <c r="B94" s="123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09"/>
      <c r="C95" s="296">
        <v>2020</v>
      </c>
      <c r="D95" s="297"/>
      <c r="E95" s="298">
        <v>2021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298">
        <f>M$7</f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CONCATENATE("def ",RIGHT(M95,2),"/",RIGHT(K95,2))</f>
        <v>def 25/24</v>
      </c>
    </row>
    <row r="97" spans="2:14" x14ac:dyDescent="0.25">
      <c r="B97" s="116" t="s">
        <v>71</v>
      </c>
      <c r="C97" s="186">
        <v>8.5498812351543947</v>
      </c>
      <c r="D97" s="187">
        <v>0.97130451165550635</v>
      </c>
      <c r="E97" s="186">
        <v>7.459677419354839</v>
      </c>
      <c r="F97" s="187">
        <f t="shared" ref="F97:J109" si="12">IFERROR(E97-C97,"-")</f>
        <v>-1.0902038157995557</v>
      </c>
      <c r="G97" s="186">
        <v>7.1522573030392449</v>
      </c>
      <c r="H97" s="187">
        <f t="shared" si="12"/>
        <v>-0.30742011631559407</v>
      </c>
      <c r="I97" s="186">
        <v>7.1824853228962819</v>
      </c>
      <c r="J97" s="187">
        <f t="shared" si="12"/>
        <v>3.0228019857037047E-2</v>
      </c>
      <c r="K97" s="186">
        <v>7.124313186813187</v>
      </c>
      <c r="L97" s="187">
        <f t="shared" ref="L97:L109" si="13">IFERROR(K97-I97,"-")</f>
        <v>-5.8172136083094905E-2</v>
      </c>
      <c r="M97" s="186">
        <v>7.185766257389723</v>
      </c>
      <c r="N97" s="187">
        <f>IFERROR(M97-K97,"-")</f>
        <v>6.1453070576535929E-2</v>
      </c>
    </row>
    <row r="98" spans="2:14" x14ac:dyDescent="0.25">
      <c r="B98" s="116" t="s">
        <v>73</v>
      </c>
      <c r="C98" s="186">
        <v>7.4531813865147196</v>
      </c>
      <c r="D98" s="187">
        <v>-3.656445047038126E-2</v>
      </c>
      <c r="E98" s="186">
        <v>5.3148734177215191</v>
      </c>
      <c r="F98" s="187">
        <f t="shared" si="12"/>
        <v>-2.1383079687932005</v>
      </c>
      <c r="G98" s="186">
        <v>6.7112960161371662</v>
      </c>
      <c r="H98" s="187">
        <f t="shared" si="12"/>
        <v>1.3964225984156471</v>
      </c>
      <c r="I98" s="186">
        <v>6.8844282238442824</v>
      </c>
      <c r="J98" s="187">
        <f t="shared" si="12"/>
        <v>0.17313220770711624</v>
      </c>
      <c r="K98" s="186">
        <v>6.5791147627882323</v>
      </c>
      <c r="L98" s="187">
        <f t="shared" si="13"/>
        <v>-0.30531346105605017</v>
      </c>
      <c r="M98" s="186">
        <v>7.3258347146578258</v>
      </c>
      <c r="N98" s="187">
        <f t="shared" ref="N98:N99" si="14">IFERROR(M98-K98,"-")</f>
        <v>0.7467199518695935</v>
      </c>
    </row>
    <row r="99" spans="2:14" x14ac:dyDescent="0.25">
      <c r="B99" s="116" t="s">
        <v>75</v>
      </c>
      <c r="C99" s="186">
        <v>8.57847866419295</v>
      </c>
      <c r="D99" s="187">
        <v>2.0284403500167052</v>
      </c>
      <c r="E99" s="186">
        <v>4.8379487179487182</v>
      </c>
      <c r="F99" s="187">
        <f t="shared" si="12"/>
        <v>-3.7405299462442319</v>
      </c>
      <c r="G99" s="186">
        <v>6.1686800894854583</v>
      </c>
      <c r="H99" s="187">
        <f t="shared" si="12"/>
        <v>1.3307313715367401</v>
      </c>
      <c r="I99" s="186">
        <v>6.7464559609574719</v>
      </c>
      <c r="J99" s="187">
        <f t="shared" si="12"/>
        <v>0.57777587147201359</v>
      </c>
      <c r="K99" s="186">
        <v>5.9644093882262412</v>
      </c>
      <c r="L99" s="187">
        <f t="shared" si="13"/>
        <v>-0.78204657273123068</v>
      </c>
      <c r="M99" s="186">
        <v>7.2472490455872443</v>
      </c>
      <c r="N99" s="187">
        <f t="shared" si="14"/>
        <v>1.282839657361003</v>
      </c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4.4596036585365857</v>
      </c>
      <c r="F100" s="187" t="str">
        <f t="shared" si="12"/>
        <v>-</v>
      </c>
      <c r="G100" s="186">
        <v>5.7547217325610678</v>
      </c>
      <c r="H100" s="187">
        <f t="shared" si="12"/>
        <v>1.2951180740244821</v>
      </c>
      <c r="I100" s="186">
        <v>5.8959537572254339</v>
      </c>
      <c r="J100" s="187">
        <f t="shared" si="12"/>
        <v>0.14123202466436613</v>
      </c>
      <c r="K100" s="186">
        <v>6.3570083400591875</v>
      </c>
      <c r="L100" s="187">
        <f t="shared" si="13"/>
        <v>0.46105458283375356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3.953896103896104</v>
      </c>
      <c r="F101" s="187" t="str">
        <f t="shared" si="12"/>
        <v>-</v>
      </c>
      <c r="G101" s="186">
        <v>5.3110938712179987</v>
      </c>
      <c r="H101" s="187">
        <f t="shared" si="12"/>
        <v>1.3571977673218947</v>
      </c>
      <c r="I101" s="186">
        <v>5.6957466625271653</v>
      </c>
      <c r="J101" s="187">
        <f t="shared" si="12"/>
        <v>0.38465279130916663</v>
      </c>
      <c r="K101" s="186">
        <v>5.5242591135588777</v>
      </c>
      <c r="L101" s="187">
        <f t="shared" si="13"/>
        <v>-0.17148754896828766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4.488826815642458</v>
      </c>
      <c r="F102" s="187" t="str">
        <f t="shared" si="12"/>
        <v>-</v>
      </c>
      <c r="G102" s="186">
        <v>5.3068219633943432</v>
      </c>
      <c r="H102" s="187">
        <f t="shared" si="12"/>
        <v>0.8179951477518852</v>
      </c>
      <c r="I102" s="186">
        <v>5.7669104204753197</v>
      </c>
      <c r="J102" s="187">
        <f t="shared" si="12"/>
        <v>0.46008845708097645</v>
      </c>
      <c r="K102" s="186">
        <v>5.5762331838565027</v>
      </c>
      <c r="L102" s="187">
        <f t="shared" si="13"/>
        <v>-0.19067723661881697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6.0620796689084324</v>
      </c>
      <c r="F103" s="187" t="str">
        <f t="shared" si="12"/>
        <v>-</v>
      </c>
      <c r="G103" s="186">
        <v>5.2538919413919416</v>
      </c>
      <c r="H103" s="187">
        <f t="shared" si="12"/>
        <v>-0.80818772751649082</v>
      </c>
      <c r="I103" s="186">
        <v>6.5770280327462167</v>
      </c>
      <c r="J103" s="187">
        <f t="shared" si="12"/>
        <v>1.3231360913542751</v>
      </c>
      <c r="K103" s="186">
        <v>6.1647193585337918</v>
      </c>
      <c r="L103" s="187">
        <f t="shared" si="13"/>
        <v>-0.4123086742124249</v>
      </c>
      <c r="M103" s="186"/>
      <c r="N103" s="187"/>
    </row>
    <row r="104" spans="2:14" x14ac:dyDescent="0.25">
      <c r="B104" s="116" t="s">
        <v>85</v>
      </c>
      <c r="C104" s="186">
        <v>4.7885487528344672</v>
      </c>
      <c r="D104" s="187">
        <v>-2.5236410734682622</v>
      </c>
      <c r="E104" s="186">
        <v>6.3088786994581074</v>
      </c>
      <c r="F104" s="187">
        <f t="shared" si="12"/>
        <v>1.5203299466236402</v>
      </c>
      <c r="G104" s="186">
        <v>6.5515267175572518</v>
      </c>
      <c r="H104" s="187">
        <f t="shared" si="12"/>
        <v>0.24264801809914438</v>
      </c>
      <c r="I104" s="186">
        <v>6.1520376175548588</v>
      </c>
      <c r="J104" s="187">
        <f t="shared" si="12"/>
        <v>-0.39948910000239302</v>
      </c>
      <c r="K104" s="186">
        <v>6.5305823209049016</v>
      </c>
      <c r="L104" s="187">
        <f t="shared" si="13"/>
        <v>0.37854470335004287</v>
      </c>
      <c r="M104" s="186"/>
      <c r="N104" s="187"/>
    </row>
    <row r="105" spans="2:14" x14ac:dyDescent="0.25">
      <c r="B105" s="116" t="s">
        <v>87</v>
      </c>
      <c r="C105" s="186">
        <v>4.0127551020408161</v>
      </c>
      <c r="D105" s="187">
        <v>-3.2957266950157296</v>
      </c>
      <c r="E105" s="186">
        <v>5.477022058823529</v>
      </c>
      <c r="F105" s="187">
        <f t="shared" si="12"/>
        <v>1.4642669567827129</v>
      </c>
      <c r="G105" s="186">
        <v>5.9750933997509339</v>
      </c>
      <c r="H105" s="187">
        <f t="shared" si="12"/>
        <v>0.4980713409274049</v>
      </c>
      <c r="I105" s="186">
        <v>6.0209015361369929</v>
      </c>
      <c r="J105" s="187">
        <f t="shared" si="12"/>
        <v>4.5808136386058962E-2</v>
      </c>
      <c r="K105" s="186">
        <v>5.9559572301425661</v>
      </c>
      <c r="L105" s="187">
        <f t="shared" si="13"/>
        <v>-6.4944305994426799E-2</v>
      </c>
      <c r="M105" s="186"/>
      <c r="N105" s="187"/>
    </row>
    <row r="106" spans="2:14" x14ac:dyDescent="0.25">
      <c r="B106" s="116" t="s">
        <v>89</v>
      </c>
      <c r="C106" s="186">
        <v>4.2004830917874392</v>
      </c>
      <c r="D106" s="187">
        <v>-2.4052353565826206</v>
      </c>
      <c r="E106" s="186">
        <v>5.7539817974971559</v>
      </c>
      <c r="F106" s="187">
        <f t="shared" si="12"/>
        <v>1.5534987057097167</v>
      </c>
      <c r="G106" s="186">
        <v>6.4300360210584646</v>
      </c>
      <c r="H106" s="187">
        <f t="shared" si="12"/>
        <v>0.67605422356130873</v>
      </c>
      <c r="I106" s="186">
        <v>6.1241917502787064</v>
      </c>
      <c r="J106" s="187">
        <f t="shared" si="12"/>
        <v>-0.30584427077975818</v>
      </c>
      <c r="K106" s="186">
        <v>5.8792705931670506</v>
      </c>
      <c r="L106" s="187">
        <f t="shared" si="13"/>
        <v>-0.24492115711165585</v>
      </c>
      <c r="M106" s="186"/>
      <c r="N106" s="187"/>
    </row>
    <row r="107" spans="2:14" x14ac:dyDescent="0.25">
      <c r="B107" s="116" t="s">
        <v>91</v>
      </c>
      <c r="C107" s="186">
        <v>7.1730038022813689</v>
      </c>
      <c r="D107" s="187">
        <v>3.489099258184325E-2</v>
      </c>
      <c r="E107" s="186">
        <v>6.8810650887573965</v>
      </c>
      <c r="F107" s="187">
        <f t="shared" si="12"/>
        <v>-0.29193871352397238</v>
      </c>
      <c r="G107" s="186">
        <v>6.2824596328245965</v>
      </c>
      <c r="H107" s="187">
        <f t="shared" si="12"/>
        <v>-0.59860545593280001</v>
      </c>
      <c r="I107" s="186">
        <v>6.8906399235912126</v>
      </c>
      <c r="J107" s="187">
        <f t="shared" si="12"/>
        <v>0.60818029076661606</v>
      </c>
      <c r="K107" s="186">
        <v>6.4353897457273863</v>
      </c>
      <c r="L107" s="187">
        <f t="shared" si="13"/>
        <v>-0.45525017786382627</v>
      </c>
      <c r="M107" s="186"/>
      <c r="N107" s="187"/>
    </row>
    <row r="108" spans="2:14" x14ac:dyDescent="0.25">
      <c r="B108" s="116" t="s">
        <v>93</v>
      </c>
      <c r="C108" s="186">
        <v>5.5751479289940828</v>
      </c>
      <c r="D108" s="187">
        <v>-1.0231398550032829</v>
      </c>
      <c r="E108" s="186">
        <v>6.1369528001956466</v>
      </c>
      <c r="F108" s="187">
        <f t="shared" si="12"/>
        <v>0.56180487120156375</v>
      </c>
      <c r="G108" s="186">
        <v>6.2551784927280742</v>
      </c>
      <c r="H108" s="187">
        <f t="shared" si="12"/>
        <v>0.11822569253242765</v>
      </c>
      <c r="I108" s="186">
        <v>6.5660091047040972</v>
      </c>
      <c r="J108" s="187">
        <f t="shared" si="12"/>
        <v>0.31083061197602291</v>
      </c>
      <c r="K108" s="186">
        <v>6.3361764094029542</v>
      </c>
      <c r="L108" s="187">
        <f t="shared" si="13"/>
        <v>-0.22983269530114292</v>
      </c>
      <c r="M108" s="186"/>
      <c r="N108" s="187"/>
    </row>
    <row r="109" spans="2:14" ht="15.75" x14ac:dyDescent="0.25">
      <c r="B109" s="119" t="s">
        <v>30</v>
      </c>
      <c r="C109" s="188">
        <v>7.0010211375472275</v>
      </c>
      <c r="D109" s="189">
        <v>0.22502895325510153</v>
      </c>
      <c r="E109" s="188">
        <v>5.7489897289105913</v>
      </c>
      <c r="F109" s="189">
        <f t="shared" si="12"/>
        <v>-1.2520314086366362</v>
      </c>
      <c r="G109" s="188">
        <v>6.1223728147711647</v>
      </c>
      <c r="H109" s="189">
        <f t="shared" si="12"/>
        <v>0.37338308586057334</v>
      </c>
      <c r="I109" s="188">
        <v>6.3953136352627755</v>
      </c>
      <c r="J109" s="189">
        <f t="shared" si="12"/>
        <v>0.27294082049161084</v>
      </c>
      <c r="K109" s="188">
        <v>6.214340786430224</v>
      </c>
      <c r="L109" s="189">
        <f t="shared" si="13"/>
        <v>-0.18097284883255149</v>
      </c>
      <c r="M109" s="188">
        <v>7.2519504359798068</v>
      </c>
      <c r="N109" s="189">
        <v>0.73384563052212659</v>
      </c>
    </row>
    <row r="110" spans="2:14" ht="6" customHeight="1" x14ac:dyDescent="0.25"/>
    <row r="111" spans="2:14" x14ac:dyDescent="0.25">
      <c r="B111" s="105" t="s">
        <v>55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98151-239E-47DD-9602-37F2ED14D3E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A3ECD-5D93-4926-9BAD-3DC69B5A4880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4"/>
    </row>
    <row r="2" spans="1:16" ht="18.75" x14ac:dyDescent="0.3">
      <c r="D2" s="194"/>
    </row>
    <row r="4" spans="1:16" ht="48.75" customHeight="1" thickBot="1" x14ac:dyDescent="0.3">
      <c r="B4" s="272" t="s">
        <v>304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P4" s="1" t="s">
        <v>150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151</v>
      </c>
    </row>
    <row r="6" spans="1:16" ht="22.5" thickTop="1" thickBot="1" x14ac:dyDescent="0.3">
      <c r="B6" s="109"/>
      <c r="C6" s="294" t="s">
        <v>152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6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6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CONCATENATE("var ",RIGHT(M7,2),"/",RIGHT(K7,2))</f>
        <v>var 25/24</v>
      </c>
    </row>
    <row r="9" spans="1:16" x14ac:dyDescent="0.25">
      <c r="A9" s="1" t="s">
        <v>70</v>
      </c>
      <c r="B9" s="116" t="s">
        <v>71</v>
      </c>
      <c r="C9" s="195">
        <v>0.7387999999999999</v>
      </c>
      <c r="D9" s="118">
        <v>9.42751742041259E-3</v>
      </c>
      <c r="E9" s="195">
        <v>0.22309999999999999</v>
      </c>
      <c r="F9" s="118">
        <f t="shared" ref="F9:L21" si="0">IFERROR(E9/C9-1,"-")</f>
        <v>-0.6980238224147266</v>
      </c>
      <c r="G9" s="195">
        <v>0.57789999999999997</v>
      </c>
      <c r="H9" s="118">
        <f t="shared" si="0"/>
        <v>1.5903182429403855</v>
      </c>
      <c r="I9" s="195">
        <v>0.82430000000000003</v>
      </c>
      <c r="J9" s="118">
        <f t="shared" si="0"/>
        <v>0.42637134452327397</v>
      </c>
      <c r="K9" s="195">
        <v>0.872</v>
      </c>
      <c r="L9" s="118">
        <f t="shared" si="0"/>
        <v>5.7867281329613052E-2</v>
      </c>
      <c r="M9" s="195">
        <v>0.84379999999999999</v>
      </c>
      <c r="N9" s="118">
        <f t="shared" ref="N9:N11" si="1">IFERROR(M9/K9-1,"-")</f>
        <v>-3.2339449541284426E-2</v>
      </c>
    </row>
    <row r="10" spans="1:16" x14ac:dyDescent="0.25">
      <c r="A10" s="1" t="s">
        <v>72</v>
      </c>
      <c r="B10" s="116" t="s">
        <v>73</v>
      </c>
      <c r="C10" s="195">
        <v>0.82779999999999998</v>
      </c>
      <c r="D10" s="118">
        <v>0.10270414280005347</v>
      </c>
      <c r="E10" s="195">
        <v>0.2339</v>
      </c>
      <c r="F10" s="118">
        <f t="shared" si="0"/>
        <v>-0.71744382701135545</v>
      </c>
      <c r="G10" s="195">
        <v>0.78700000000000003</v>
      </c>
      <c r="H10" s="118">
        <f t="shared" si="0"/>
        <v>2.3646857631466442</v>
      </c>
      <c r="I10" s="195">
        <v>0.87060000000000004</v>
      </c>
      <c r="J10" s="118">
        <f t="shared" si="0"/>
        <v>0.10622617534942824</v>
      </c>
      <c r="K10" s="195">
        <v>0.89639999999999997</v>
      </c>
      <c r="L10" s="118">
        <f t="shared" si="0"/>
        <v>2.9634734665747731E-2</v>
      </c>
      <c r="M10" s="195">
        <v>0.9244</v>
      </c>
      <c r="N10" s="118">
        <f t="shared" si="1"/>
        <v>3.1236055332440893E-2</v>
      </c>
    </row>
    <row r="11" spans="1:16" x14ac:dyDescent="0.25">
      <c r="A11" s="1" t="s">
        <v>74</v>
      </c>
      <c r="B11" s="116" t="s">
        <v>75</v>
      </c>
      <c r="C11" s="195">
        <v>0.36729999999999996</v>
      </c>
      <c r="D11" s="118">
        <v>-0.49337931034482763</v>
      </c>
      <c r="E11" s="195">
        <v>0.25269999999999998</v>
      </c>
      <c r="F11" s="118">
        <f t="shared" si="0"/>
        <v>-0.31200653416825486</v>
      </c>
      <c r="G11" s="195">
        <v>0.74909999999999999</v>
      </c>
      <c r="H11" s="118">
        <f t="shared" si="0"/>
        <v>1.9643846458250893</v>
      </c>
      <c r="I11" s="195">
        <v>0.73480000000000001</v>
      </c>
      <c r="J11" s="118">
        <f t="shared" si="0"/>
        <v>-1.9089574155653377E-2</v>
      </c>
      <c r="K11" s="195">
        <v>0.88939999999999997</v>
      </c>
      <c r="L11" s="118">
        <f t="shared" si="0"/>
        <v>0.21039738704409361</v>
      </c>
      <c r="M11" s="195">
        <v>0.82620000000000005</v>
      </c>
      <c r="N11" s="118">
        <f t="shared" si="1"/>
        <v>-7.1059140993928405E-2</v>
      </c>
    </row>
    <row r="12" spans="1:16" x14ac:dyDescent="0.25">
      <c r="A12" s="1" t="s">
        <v>76</v>
      </c>
      <c r="B12" s="116" t="s">
        <v>77</v>
      </c>
      <c r="C12" s="195">
        <v>0</v>
      </c>
      <c r="D12" s="118">
        <v>-1</v>
      </c>
      <c r="E12" s="195">
        <v>0.2611</v>
      </c>
      <c r="F12" s="118" t="str">
        <f t="shared" si="0"/>
        <v>-</v>
      </c>
      <c r="G12" s="195">
        <v>0.79280000000000006</v>
      </c>
      <c r="H12" s="118">
        <f t="shared" si="0"/>
        <v>2.0363845270011494</v>
      </c>
      <c r="I12" s="195">
        <v>0.78159999999999996</v>
      </c>
      <c r="J12" s="118">
        <f t="shared" si="0"/>
        <v>-1.4127144298688332E-2</v>
      </c>
      <c r="K12" s="195">
        <v>0.80359999999999998</v>
      </c>
      <c r="L12" s="118">
        <f t="shared" si="0"/>
        <v>2.814738996929389E-2</v>
      </c>
      <c r="M12" s="195"/>
      <c r="N12" s="118"/>
    </row>
    <row r="13" spans="1:16" x14ac:dyDescent="0.25">
      <c r="A13" s="1" t="s">
        <v>78</v>
      </c>
      <c r="B13" s="116" t="s">
        <v>79</v>
      </c>
      <c r="C13" s="195">
        <v>0</v>
      </c>
      <c r="D13" s="118">
        <v>-1</v>
      </c>
      <c r="E13" s="195">
        <v>0.27500000000000002</v>
      </c>
      <c r="F13" s="118" t="str">
        <f t="shared" si="0"/>
        <v>-</v>
      </c>
      <c r="G13" s="195">
        <v>0.63340000000000007</v>
      </c>
      <c r="H13" s="118">
        <f t="shared" si="0"/>
        <v>1.3032727272727271</v>
      </c>
      <c r="I13" s="195">
        <v>0.73349999999999993</v>
      </c>
      <c r="J13" s="118">
        <f t="shared" si="0"/>
        <v>0.15803599621092501</v>
      </c>
      <c r="K13" s="195">
        <v>0.80420000000000003</v>
      </c>
      <c r="L13" s="118">
        <f t="shared" si="0"/>
        <v>9.6387184730743147E-2</v>
      </c>
      <c r="M13" s="195"/>
      <c r="N13" s="118"/>
    </row>
    <row r="14" spans="1:16" x14ac:dyDescent="0.25">
      <c r="A14" s="1" t="s">
        <v>80</v>
      </c>
      <c r="B14" s="116" t="s">
        <v>81</v>
      </c>
      <c r="C14" s="195">
        <v>0</v>
      </c>
      <c r="D14" s="118">
        <v>-1</v>
      </c>
      <c r="E14" s="195">
        <v>0.20440000000000003</v>
      </c>
      <c r="F14" s="118" t="str">
        <f t="shared" si="0"/>
        <v>-</v>
      </c>
      <c r="G14" s="195">
        <v>0.6873999999999999</v>
      </c>
      <c r="H14" s="118">
        <f t="shared" si="0"/>
        <v>2.363013698630136</v>
      </c>
      <c r="I14" s="195">
        <v>0.76780000000000004</v>
      </c>
      <c r="J14" s="118">
        <f t="shared" si="0"/>
        <v>0.11696246726796655</v>
      </c>
      <c r="K14" s="195">
        <v>0.81640000000000001</v>
      </c>
      <c r="L14" s="118">
        <f t="shared" si="0"/>
        <v>6.3297733784839716E-2</v>
      </c>
      <c r="M14" s="195"/>
      <c r="N14" s="118"/>
    </row>
    <row r="15" spans="1:16" x14ac:dyDescent="0.25">
      <c r="A15" s="1" t="s">
        <v>82</v>
      </c>
      <c r="B15" s="116" t="s">
        <v>83</v>
      </c>
      <c r="C15" s="195">
        <v>0</v>
      </c>
      <c r="D15" s="118">
        <v>-1</v>
      </c>
      <c r="E15" s="195">
        <v>0.39960000000000001</v>
      </c>
      <c r="F15" s="118" t="str">
        <f t="shared" si="0"/>
        <v>-</v>
      </c>
      <c r="G15" s="195">
        <v>0.80249999999999999</v>
      </c>
      <c r="H15" s="118">
        <f t="shared" si="0"/>
        <v>1.008258258258258</v>
      </c>
      <c r="I15" s="195">
        <v>0.83689999999999998</v>
      </c>
      <c r="J15" s="118">
        <f t="shared" si="0"/>
        <v>4.2866043613707161E-2</v>
      </c>
      <c r="K15" s="195">
        <v>0.87379999999999991</v>
      </c>
      <c r="L15" s="118">
        <f t="shared" si="0"/>
        <v>4.4091289281873447E-2</v>
      </c>
      <c r="M15" s="195"/>
      <c r="N15" s="118"/>
    </row>
    <row r="16" spans="1:16" x14ac:dyDescent="0.25">
      <c r="A16" s="1" t="s">
        <v>84</v>
      </c>
      <c r="B16" s="116" t="s">
        <v>85</v>
      </c>
      <c r="C16" s="195">
        <v>0.43909999999999999</v>
      </c>
      <c r="D16" s="118">
        <v>-0.48426121681935641</v>
      </c>
      <c r="E16" s="195">
        <v>0.62039999999999995</v>
      </c>
      <c r="F16" s="118">
        <f t="shared" si="0"/>
        <v>0.41289000227738559</v>
      </c>
      <c r="G16" s="195">
        <v>0.89769999999999994</v>
      </c>
      <c r="H16" s="118">
        <f t="shared" si="0"/>
        <v>0.44696969696969702</v>
      </c>
      <c r="I16" s="195">
        <v>0.91459999999999997</v>
      </c>
      <c r="J16" s="118">
        <f t="shared" si="0"/>
        <v>1.8825888381419187E-2</v>
      </c>
      <c r="K16" s="195">
        <v>0.90269999999999995</v>
      </c>
      <c r="L16" s="118">
        <f t="shared" si="0"/>
        <v>-1.3011152416356864E-2</v>
      </c>
      <c r="M16" s="195"/>
      <c r="N16" s="118"/>
    </row>
    <row r="17" spans="1:29" x14ac:dyDescent="0.25">
      <c r="A17" s="1" t="s">
        <v>86</v>
      </c>
      <c r="B17" s="116" t="s">
        <v>87</v>
      </c>
      <c r="C17" s="195">
        <v>0.20370000000000002</v>
      </c>
      <c r="D17" s="118">
        <v>-0.74345088161209061</v>
      </c>
      <c r="E17" s="195">
        <v>0.5484</v>
      </c>
      <c r="F17" s="118">
        <f t="shared" si="0"/>
        <v>1.6921944035346095</v>
      </c>
      <c r="G17" s="195">
        <v>0.70709999999999995</v>
      </c>
      <c r="H17" s="118">
        <f t="shared" si="0"/>
        <v>0.2893873085339167</v>
      </c>
      <c r="I17" s="195">
        <v>0.78359999999999996</v>
      </c>
      <c r="J17" s="118">
        <f t="shared" si="0"/>
        <v>0.10818837505303347</v>
      </c>
      <c r="K17" s="195">
        <v>0.75800000000000001</v>
      </c>
      <c r="L17" s="118">
        <f t="shared" si="0"/>
        <v>-3.2669729453802865E-2</v>
      </c>
      <c r="M17" s="195"/>
      <c r="N17" s="118"/>
    </row>
    <row r="18" spans="1:29" x14ac:dyDescent="0.25">
      <c r="A18" s="1" t="s">
        <v>88</v>
      </c>
      <c r="B18" s="116" t="s">
        <v>89</v>
      </c>
      <c r="C18" s="195">
        <v>0.20949999999999999</v>
      </c>
      <c r="D18" s="118">
        <v>-0.72292024864435922</v>
      </c>
      <c r="E18" s="195">
        <v>0.69010000000000005</v>
      </c>
      <c r="F18" s="118">
        <f t="shared" si="0"/>
        <v>2.2940334128878286</v>
      </c>
      <c r="G18" s="195">
        <v>0.77500000000000002</v>
      </c>
      <c r="H18" s="118">
        <f t="shared" si="0"/>
        <v>0.12302564845674535</v>
      </c>
      <c r="I18" s="195">
        <v>0.85840000000000005</v>
      </c>
      <c r="J18" s="118">
        <f t="shared" si="0"/>
        <v>0.10761290322580641</v>
      </c>
      <c r="K18" s="195">
        <v>0.89359999999999995</v>
      </c>
      <c r="L18" s="118">
        <f t="shared" si="0"/>
        <v>4.1006523765144243E-2</v>
      </c>
      <c r="M18" s="195"/>
      <c r="N18" s="118"/>
      <c r="AB18" s="196"/>
    </row>
    <row r="19" spans="1:29" x14ac:dyDescent="0.25">
      <c r="A19" s="1" t="s">
        <v>90</v>
      </c>
      <c r="B19" s="116" t="s">
        <v>91</v>
      </c>
      <c r="C19" s="195">
        <v>0.27260000000000001</v>
      </c>
      <c r="D19" s="118">
        <v>-0.61223328591749637</v>
      </c>
      <c r="E19" s="195">
        <v>0.71479999999999999</v>
      </c>
      <c r="F19" s="118">
        <f t="shared" si="0"/>
        <v>1.6221570066030813</v>
      </c>
      <c r="G19" s="195">
        <v>0.79510000000000003</v>
      </c>
      <c r="H19" s="118">
        <f t="shared" si="0"/>
        <v>0.11233911583659761</v>
      </c>
      <c r="I19" s="195">
        <v>0.85420000000000007</v>
      </c>
      <c r="J19" s="118">
        <f t="shared" si="0"/>
        <v>7.4330272921645069E-2</v>
      </c>
      <c r="K19" s="195">
        <v>0.83440000000000003</v>
      </c>
      <c r="L19" s="118">
        <f t="shared" si="0"/>
        <v>-2.317958323577618E-2</v>
      </c>
      <c r="M19" s="195"/>
      <c r="N19" s="118"/>
      <c r="AB19" s="196"/>
      <c r="AC19" s="196"/>
    </row>
    <row r="20" spans="1:29" x14ac:dyDescent="0.25">
      <c r="A20" s="1" t="s">
        <v>92</v>
      </c>
      <c r="B20" s="116" t="s">
        <v>93</v>
      </c>
      <c r="C20" s="195">
        <v>0.2797</v>
      </c>
      <c r="D20" s="118">
        <v>-0.60031437553586742</v>
      </c>
      <c r="E20" s="195">
        <v>0.61990000000000001</v>
      </c>
      <c r="F20" s="118">
        <f t="shared" si="0"/>
        <v>1.2163031819806935</v>
      </c>
      <c r="G20" s="195">
        <v>0.78520000000000001</v>
      </c>
      <c r="H20" s="118">
        <f t="shared" si="0"/>
        <v>0.26665591224391028</v>
      </c>
      <c r="I20" s="195">
        <v>0.79709999999999992</v>
      </c>
      <c r="J20" s="118">
        <f t="shared" si="0"/>
        <v>1.5155374426897517E-2</v>
      </c>
      <c r="K20" s="195">
        <v>0.79709999999999992</v>
      </c>
      <c r="L20" s="118">
        <f t="shared" si="0"/>
        <v>0</v>
      </c>
      <c r="M20" s="195"/>
      <c r="N20" s="118"/>
      <c r="O20" s="124"/>
    </row>
    <row r="21" spans="1:29" ht="15.75" x14ac:dyDescent="0.25">
      <c r="A21" s="1" t="s">
        <v>0</v>
      </c>
      <c r="B21" s="119" t="s">
        <v>30</v>
      </c>
      <c r="C21" s="197">
        <v>0.49125694136118242</v>
      </c>
      <c r="D21" s="121">
        <v>-0.33462581029377603</v>
      </c>
      <c r="E21" s="197">
        <v>0.48201408869433904</v>
      </c>
      <c r="F21" s="121">
        <f t="shared" si="0"/>
        <v>-1.881470140906949E-2</v>
      </c>
      <c r="G21" s="197">
        <v>0.74892677369097149</v>
      </c>
      <c r="H21" s="121">
        <f t="shared" si="0"/>
        <v>0.5537445714909186</v>
      </c>
      <c r="I21" s="197">
        <v>0.81331329152256404</v>
      </c>
      <c r="J21" s="121">
        <f t="shared" si="0"/>
        <v>8.5971713248110149E-2</v>
      </c>
      <c r="K21" s="197">
        <v>0.84524916570756325</v>
      </c>
      <c r="L21" s="121">
        <f t="shared" si="0"/>
        <v>3.9266386665357089E-2</v>
      </c>
      <c r="M21" s="197"/>
      <c r="N21" s="121"/>
      <c r="O21" s="306"/>
    </row>
    <row r="22" spans="1:29" ht="6" customHeight="1" x14ac:dyDescent="0.25">
      <c r="O22" s="306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6"/>
    </row>
    <row r="24" spans="1:29" x14ac:dyDescent="0.25">
      <c r="C24" s="198"/>
      <c r="K24" s="198"/>
      <c r="M24" s="198"/>
      <c r="N24" s="118"/>
      <c r="O24" s="306"/>
    </row>
    <row r="26" spans="1:29" ht="21.75" customHeight="1" thickBot="1" x14ac:dyDescent="0.3">
      <c r="B26" s="272" t="s">
        <v>305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P26" s="1" t="s">
        <v>153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154</v>
      </c>
    </row>
    <row r="28" spans="1:29" ht="22.5" thickTop="1" thickBot="1" x14ac:dyDescent="0.3">
      <c r="B28" s="109"/>
      <c r="C28" s="294" t="s">
        <v>60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29" ht="22.5" thickTop="1" thickBot="1" x14ac:dyDescent="0.3">
      <c r="B29" s="109"/>
      <c r="C29" s="296">
        <f>C$7</f>
        <v>2020</v>
      </c>
      <c r="D29" s="311"/>
      <c r="E29" s="296">
        <f>E$7</f>
        <v>2021</v>
      </c>
      <c r="F29" s="311"/>
      <c r="G29" s="296">
        <f>G$7</f>
        <v>2022</v>
      </c>
      <c r="H29" s="311"/>
      <c r="I29" s="296">
        <f>I$7</f>
        <v>2023</v>
      </c>
      <c r="J29" s="311"/>
      <c r="K29" s="296">
        <f>K$7</f>
        <v>2024</v>
      </c>
      <c r="L29" s="311"/>
      <c r="M29" s="111">
        <f>M$7</f>
        <v>2025</v>
      </c>
      <c r="N29" s="112"/>
    </row>
    <row r="30" spans="1:29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29" x14ac:dyDescent="0.25">
      <c r="B31" s="116" t="s">
        <v>71</v>
      </c>
      <c r="C31" s="195">
        <v>0.8327</v>
      </c>
      <c r="D31" s="118"/>
      <c r="E31" s="195">
        <v>0.32579999999999998</v>
      </c>
      <c r="F31" s="118">
        <f t="shared" ref="F31:J42" si="2">IFERROR(E31/C31-1,"-")</f>
        <v>-0.60874264440975145</v>
      </c>
      <c r="G31" s="195">
        <v>0.61520000000000008</v>
      </c>
      <c r="H31" s="118">
        <f t="shared" si="2"/>
        <v>0.88827501534683884</v>
      </c>
      <c r="I31" s="195">
        <v>0.91280000000000006</v>
      </c>
      <c r="J31" s="118">
        <f t="shared" si="2"/>
        <v>0.48374512353706112</v>
      </c>
      <c r="K31" s="195">
        <v>0.96530000000000005</v>
      </c>
      <c r="L31" s="118">
        <f t="shared" ref="L31:L43" si="3">IFERROR(K31/I31-1,"-")</f>
        <v>5.7515337423312829E-2</v>
      </c>
      <c r="M31" s="195">
        <v>0.93849999999999989</v>
      </c>
      <c r="N31" s="118">
        <f t="shared" ref="N31:N33" si="4">IFERROR(M31/K31-1,"-")</f>
        <v>-2.776338961980751E-2</v>
      </c>
    </row>
    <row r="32" spans="1:29" x14ac:dyDescent="0.25">
      <c r="B32" s="116" t="s">
        <v>73</v>
      </c>
      <c r="C32" s="195">
        <v>0.9698</v>
      </c>
      <c r="D32" s="118"/>
      <c r="E32" s="195">
        <v>0.40229999999999999</v>
      </c>
      <c r="F32" s="118">
        <f t="shared" si="2"/>
        <v>-0.58517220045370177</v>
      </c>
      <c r="G32" s="195">
        <v>0.86180000000000012</v>
      </c>
      <c r="H32" s="118">
        <f t="shared" si="2"/>
        <v>1.1421824509072835</v>
      </c>
      <c r="I32" s="195">
        <v>0.96200000000000008</v>
      </c>
      <c r="J32" s="118">
        <f t="shared" si="2"/>
        <v>0.11626827570201903</v>
      </c>
      <c r="K32" s="195">
        <v>1.0661</v>
      </c>
      <c r="L32" s="118">
        <f t="shared" si="3"/>
        <v>0.10821205821205826</v>
      </c>
      <c r="M32" s="195">
        <v>1.0306999999999999</v>
      </c>
      <c r="N32" s="118">
        <f t="shared" si="4"/>
        <v>-3.3205140230747721E-2</v>
      </c>
    </row>
    <row r="33" spans="2:16" x14ac:dyDescent="0.25">
      <c r="B33" s="116" t="s">
        <v>75</v>
      </c>
      <c r="C33" s="195">
        <v>0.39979999999999999</v>
      </c>
      <c r="D33" s="118"/>
      <c r="E33" s="195">
        <v>0.41789999999999999</v>
      </c>
      <c r="F33" s="118">
        <f t="shared" si="2"/>
        <v>4.5272636318159032E-2</v>
      </c>
      <c r="G33" s="195">
        <v>0.8236</v>
      </c>
      <c r="H33" s="118">
        <f t="shared" si="2"/>
        <v>0.97080641301746828</v>
      </c>
      <c r="I33" s="195">
        <v>0.7944</v>
      </c>
      <c r="J33" s="118">
        <f t="shared" si="2"/>
        <v>-3.5454103933948544E-2</v>
      </c>
      <c r="K33" s="195">
        <v>0.98959999999999992</v>
      </c>
      <c r="L33" s="118">
        <f t="shared" si="3"/>
        <v>0.2457200402819737</v>
      </c>
      <c r="M33" s="195">
        <v>0.90989999999999993</v>
      </c>
      <c r="N33" s="118">
        <f t="shared" si="4"/>
        <v>-8.0537590945836679E-2</v>
      </c>
    </row>
    <row r="34" spans="2:16" x14ac:dyDescent="0.25">
      <c r="B34" s="116" t="s">
        <v>77</v>
      </c>
      <c r="C34" s="195">
        <v>0</v>
      </c>
      <c r="D34" s="118"/>
      <c r="E34" s="195">
        <v>0.40389999999999998</v>
      </c>
      <c r="F34" s="118" t="str">
        <f t="shared" si="2"/>
        <v>-</v>
      </c>
      <c r="G34" s="195">
        <v>0.90949999999999998</v>
      </c>
      <c r="H34" s="118">
        <f t="shared" si="2"/>
        <v>1.2517949987620698</v>
      </c>
      <c r="I34" s="195">
        <v>0.88819999999999988</v>
      </c>
      <c r="J34" s="118">
        <f t="shared" si="2"/>
        <v>-2.3419461242440986E-2</v>
      </c>
      <c r="K34" s="195">
        <v>0.91859999999999997</v>
      </c>
      <c r="L34" s="118">
        <f t="shared" si="3"/>
        <v>3.4226525557307097E-2</v>
      </c>
      <c r="M34" s="195"/>
      <c r="N34" s="118"/>
    </row>
    <row r="35" spans="2:16" x14ac:dyDescent="0.25">
      <c r="B35" s="116" t="s">
        <v>79</v>
      </c>
      <c r="C35" s="195">
        <v>0</v>
      </c>
      <c r="D35" s="118"/>
      <c r="E35" s="195">
        <v>0.43189999999999995</v>
      </c>
      <c r="F35" s="118" t="str">
        <f t="shared" si="2"/>
        <v>-</v>
      </c>
      <c r="G35" s="195">
        <v>0.76180000000000003</v>
      </c>
      <c r="H35" s="118">
        <f t="shared" si="2"/>
        <v>0.76383422088446418</v>
      </c>
      <c r="I35" s="195">
        <v>0.872</v>
      </c>
      <c r="J35" s="118">
        <f t="shared" si="2"/>
        <v>0.14465739039117875</v>
      </c>
      <c r="K35" s="195">
        <v>0.94200000000000006</v>
      </c>
      <c r="L35" s="118">
        <f t="shared" si="3"/>
        <v>8.0275229357798183E-2</v>
      </c>
      <c r="M35" s="195"/>
      <c r="N35" s="118"/>
    </row>
    <row r="36" spans="2:16" x14ac:dyDescent="0.25">
      <c r="B36" s="116" t="s">
        <v>81</v>
      </c>
      <c r="C36" s="195">
        <v>0</v>
      </c>
      <c r="D36" s="118"/>
      <c r="E36" s="195">
        <v>0.26039999999999996</v>
      </c>
      <c r="F36" s="118" t="str">
        <f t="shared" si="2"/>
        <v>-</v>
      </c>
      <c r="G36" s="195">
        <v>0.81559999999999999</v>
      </c>
      <c r="H36" s="118">
        <f t="shared" si="2"/>
        <v>2.1321044546851002</v>
      </c>
      <c r="I36" s="195">
        <v>0.9104000000000001</v>
      </c>
      <c r="J36" s="118">
        <f t="shared" si="2"/>
        <v>0.11623344776851408</v>
      </c>
      <c r="K36" s="195">
        <v>0.96189999999999998</v>
      </c>
      <c r="L36" s="118">
        <f t="shared" si="3"/>
        <v>5.656854130052702E-2</v>
      </c>
      <c r="M36" s="195"/>
      <c r="N36" s="118"/>
    </row>
    <row r="37" spans="2:16" x14ac:dyDescent="0.25">
      <c r="B37" s="116" t="s">
        <v>83</v>
      </c>
      <c r="C37" s="195">
        <v>0</v>
      </c>
      <c r="D37" s="118"/>
      <c r="E37" s="195">
        <v>0.4869</v>
      </c>
      <c r="F37" s="118" t="str">
        <f t="shared" si="2"/>
        <v>-</v>
      </c>
      <c r="G37" s="195">
        <v>0.92709999999999992</v>
      </c>
      <c r="H37" s="118">
        <f t="shared" si="2"/>
        <v>0.90408708153624961</v>
      </c>
      <c r="I37" s="195">
        <v>0.94920000000000004</v>
      </c>
      <c r="J37" s="118">
        <f t="shared" si="2"/>
        <v>2.3837773702944709E-2</v>
      </c>
      <c r="K37" s="195">
        <v>0.99629999999999996</v>
      </c>
      <c r="L37" s="118">
        <f t="shared" si="3"/>
        <v>4.9620733249051696E-2</v>
      </c>
      <c r="M37" s="195"/>
      <c r="N37" s="118"/>
    </row>
    <row r="38" spans="2:16" x14ac:dyDescent="0.25">
      <c r="B38" s="116" t="s">
        <v>85</v>
      </c>
      <c r="C38" s="195">
        <v>0.52979999999999994</v>
      </c>
      <c r="D38" s="118"/>
      <c r="E38" s="195">
        <v>0.78590000000000004</v>
      </c>
      <c r="F38" s="118">
        <f t="shared" si="2"/>
        <v>0.48338995847489641</v>
      </c>
      <c r="G38" s="195">
        <v>1.0247999999999999</v>
      </c>
      <c r="H38" s="118">
        <f t="shared" si="2"/>
        <v>0.30398269499936359</v>
      </c>
      <c r="I38" s="195">
        <v>1.0207999999999999</v>
      </c>
      <c r="J38" s="118">
        <f t="shared" si="2"/>
        <v>-3.9032006245121043E-3</v>
      </c>
      <c r="K38" s="195">
        <v>1.0063</v>
      </c>
      <c r="L38" s="118">
        <f t="shared" si="3"/>
        <v>-1.4204545454545414E-2</v>
      </c>
      <c r="M38" s="195"/>
      <c r="N38" s="118"/>
    </row>
    <row r="39" spans="2:16" x14ac:dyDescent="0.25">
      <c r="B39" s="116" t="s">
        <v>87</v>
      </c>
      <c r="C39" s="195">
        <v>0.25850000000000001</v>
      </c>
      <c r="D39" s="118"/>
      <c r="E39" s="195">
        <v>0.68519999999999992</v>
      </c>
      <c r="F39" s="118">
        <f t="shared" si="2"/>
        <v>1.6506769825918757</v>
      </c>
      <c r="G39" s="195">
        <v>0.81950000000000001</v>
      </c>
      <c r="H39" s="118">
        <f t="shared" si="2"/>
        <v>0.19600116754232366</v>
      </c>
      <c r="I39" s="195">
        <v>0.88959999999999995</v>
      </c>
      <c r="J39" s="118">
        <f t="shared" si="2"/>
        <v>8.5539963392312401E-2</v>
      </c>
      <c r="K39" s="195">
        <v>0.85860000000000003</v>
      </c>
      <c r="L39" s="118">
        <f t="shared" si="3"/>
        <v>-3.484712230215814E-2</v>
      </c>
      <c r="M39" s="195"/>
      <c r="N39" s="118"/>
    </row>
    <row r="40" spans="2:16" x14ac:dyDescent="0.25">
      <c r="B40" s="116" t="s">
        <v>89</v>
      </c>
      <c r="C40" s="195">
        <v>0.28689999999999999</v>
      </c>
      <c r="D40" s="118"/>
      <c r="E40" s="195">
        <v>0.79390000000000005</v>
      </c>
      <c r="F40" s="118">
        <f t="shared" si="2"/>
        <v>1.7671662600209137</v>
      </c>
      <c r="G40" s="195">
        <v>0.8881</v>
      </c>
      <c r="H40" s="118">
        <f t="shared" si="2"/>
        <v>0.11865474241088281</v>
      </c>
      <c r="I40" s="195">
        <v>0.97180000000000011</v>
      </c>
      <c r="J40" s="118">
        <f t="shared" si="2"/>
        <v>9.424614345231408E-2</v>
      </c>
      <c r="K40" s="195">
        <v>1.0153000000000001</v>
      </c>
      <c r="L40" s="118">
        <f t="shared" si="3"/>
        <v>4.4762296768882548E-2</v>
      </c>
      <c r="M40" s="195"/>
      <c r="N40" s="118"/>
    </row>
    <row r="41" spans="2:16" x14ac:dyDescent="0.25">
      <c r="B41" s="116" t="s">
        <v>91</v>
      </c>
      <c r="C41" s="195">
        <v>0.38200000000000001</v>
      </c>
      <c r="D41" s="118"/>
      <c r="E41" s="195">
        <v>0.8012999999999999</v>
      </c>
      <c r="F41" s="118">
        <f t="shared" si="2"/>
        <v>1.0976439790575911</v>
      </c>
      <c r="G41" s="195">
        <v>0.87360000000000004</v>
      </c>
      <c r="H41" s="118">
        <f t="shared" si="2"/>
        <v>9.0228378884313232E-2</v>
      </c>
      <c r="I41" s="195">
        <v>0.95010000000000006</v>
      </c>
      <c r="J41" s="118">
        <f t="shared" si="2"/>
        <v>8.7568681318681341E-2</v>
      </c>
      <c r="K41" s="195">
        <v>0.92370000000000008</v>
      </c>
      <c r="L41" s="118">
        <f t="shared" si="3"/>
        <v>-2.7786548784338505E-2</v>
      </c>
      <c r="M41" s="195"/>
      <c r="N41" s="118"/>
    </row>
    <row r="42" spans="2:16" x14ac:dyDescent="0.25">
      <c r="B42" s="116" t="s">
        <v>93</v>
      </c>
      <c r="C42" s="195">
        <v>0.39159999999999995</v>
      </c>
      <c r="D42" s="118"/>
      <c r="E42" s="195">
        <v>0.66610000000000003</v>
      </c>
      <c r="F42" s="118">
        <f t="shared" si="2"/>
        <v>0.70097037793667027</v>
      </c>
      <c r="G42" s="195">
        <v>0.86670000000000003</v>
      </c>
      <c r="H42" s="118">
        <f t="shared" si="2"/>
        <v>0.30115598258519749</v>
      </c>
      <c r="I42" s="195">
        <v>0.87</v>
      </c>
      <c r="J42" s="118">
        <f t="shared" si="2"/>
        <v>3.8075458636206427E-3</v>
      </c>
      <c r="K42" s="195">
        <v>0.88249999999999995</v>
      </c>
      <c r="L42" s="118">
        <f t="shared" si="3"/>
        <v>1.4367816091954033E-2</v>
      </c>
      <c r="M42" s="195"/>
      <c r="N42" s="118"/>
    </row>
    <row r="43" spans="2:16" ht="15.75" x14ac:dyDescent="0.25">
      <c r="B43" s="119" t="s">
        <v>30</v>
      </c>
      <c r="C43" s="197">
        <v>0.52310000000000001</v>
      </c>
      <c r="D43" s="121">
        <v>-0.38489098729636306</v>
      </c>
      <c r="E43" s="197">
        <v>0.61734478770601819</v>
      </c>
      <c r="F43" s="121">
        <v>0.18016591035369567</v>
      </c>
      <c r="G43" s="197">
        <v>0.84878834356712252</v>
      </c>
      <c r="H43" s="121">
        <v>0.3749016116603523</v>
      </c>
      <c r="I43" s="197">
        <v>0.9159504223366709</v>
      </c>
      <c r="J43" s="121">
        <v>7.9127004133082934E-2</v>
      </c>
      <c r="K43" s="197">
        <v>0.95750805881643142</v>
      </c>
      <c r="L43" s="121">
        <f t="shared" si="3"/>
        <v>4.5371054443911207E-2</v>
      </c>
      <c r="M43" s="197"/>
      <c r="N43" s="121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8"/>
      <c r="K46" s="198"/>
      <c r="L46" s="198"/>
    </row>
    <row r="48" spans="2:16" ht="21.75" customHeight="1" thickBot="1" x14ac:dyDescent="0.3">
      <c r="B48" s="272" t="s">
        <v>306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P48" s="1" t="s">
        <v>155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156</v>
      </c>
    </row>
    <row r="50" spans="2:16" ht="22.5" thickTop="1" thickBot="1" x14ac:dyDescent="0.3">
      <c r="B50" s="109"/>
      <c r="C50" s="294" t="s">
        <v>61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2:16" ht="22.5" thickTop="1" thickBot="1" x14ac:dyDescent="0.3">
      <c r="B51" s="109"/>
      <c r="C51" s="296">
        <f>C$7</f>
        <v>2020</v>
      </c>
      <c r="D51" s="311"/>
      <c r="E51" s="296">
        <f>E$7</f>
        <v>2021</v>
      </c>
      <c r="F51" s="311"/>
      <c r="G51" s="296">
        <f>G$7</f>
        <v>2022</v>
      </c>
      <c r="H51" s="311"/>
      <c r="I51" s="296">
        <f>I$7</f>
        <v>2023</v>
      </c>
      <c r="J51" s="311"/>
      <c r="K51" s="296">
        <f>K$7</f>
        <v>2024</v>
      </c>
      <c r="L51" s="311"/>
      <c r="M51" s="111">
        <f>M$7</f>
        <v>2025</v>
      </c>
      <c r="N51" s="112"/>
    </row>
    <row r="52" spans="2:16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2:16" x14ac:dyDescent="0.25">
      <c r="B53" s="116" t="s">
        <v>71</v>
      </c>
      <c r="C53" s="195">
        <v>0.84459999999999991</v>
      </c>
      <c r="D53" s="118"/>
      <c r="E53" s="195">
        <v>0</v>
      </c>
      <c r="F53" s="118">
        <f t="shared" ref="F53:J64" si="5">IFERROR(E53/C53-1,"-")</f>
        <v>-1</v>
      </c>
      <c r="G53" s="195">
        <v>0</v>
      </c>
      <c r="H53" s="118" t="str">
        <f t="shared" si="5"/>
        <v>-</v>
      </c>
      <c r="I53" s="195">
        <v>0.98719999999999997</v>
      </c>
      <c r="J53" s="118" t="str">
        <f t="shared" si="5"/>
        <v>-</v>
      </c>
      <c r="K53" s="195">
        <v>0.99319999999999997</v>
      </c>
      <c r="L53" s="118">
        <f t="shared" ref="L53:L64" si="6">IFERROR(K53/I53-1,"-")</f>
        <v>6.0777957860616016E-3</v>
      </c>
      <c r="M53" s="195">
        <v>0.95640000000000003</v>
      </c>
      <c r="N53" s="118">
        <f t="shared" ref="N53:N55" si="7">IFERROR(M53/K53-1,"-")</f>
        <v>-3.7051953282319694E-2</v>
      </c>
    </row>
    <row r="54" spans="2:16" x14ac:dyDescent="0.25">
      <c r="B54" s="116" t="s">
        <v>73</v>
      </c>
      <c r="C54" s="195">
        <v>1.0042</v>
      </c>
      <c r="D54" s="118"/>
      <c r="E54" s="195">
        <v>0</v>
      </c>
      <c r="F54" s="118">
        <f t="shared" si="5"/>
        <v>-1</v>
      </c>
      <c r="G54" s="195">
        <v>0</v>
      </c>
      <c r="H54" s="118" t="str">
        <f t="shared" si="5"/>
        <v>-</v>
      </c>
      <c r="I54" s="195">
        <v>1.0593000000000001</v>
      </c>
      <c r="J54" s="118" t="str">
        <f t="shared" si="5"/>
        <v>-</v>
      </c>
      <c r="K54" s="195">
        <v>1.1003000000000001</v>
      </c>
      <c r="L54" s="118">
        <f t="shared" si="6"/>
        <v>3.8704805059945224E-2</v>
      </c>
      <c r="M54" s="195">
        <v>1.0770999999999999</v>
      </c>
      <c r="N54" s="118">
        <f t="shared" si="7"/>
        <v>-2.1085158593111109E-2</v>
      </c>
    </row>
    <row r="55" spans="2:16" x14ac:dyDescent="0.25">
      <c r="B55" s="116" t="s">
        <v>75</v>
      </c>
      <c r="C55" s="195">
        <v>0.40310000000000001</v>
      </c>
      <c r="D55" s="118"/>
      <c r="E55" s="195">
        <v>0</v>
      </c>
      <c r="F55" s="118">
        <f t="shared" si="5"/>
        <v>-1</v>
      </c>
      <c r="G55" s="195">
        <v>0</v>
      </c>
      <c r="H55" s="118" t="str">
        <f t="shared" si="5"/>
        <v>-</v>
      </c>
      <c r="I55" s="195">
        <v>0.84499999999999997</v>
      </c>
      <c r="J55" s="118" t="str">
        <f t="shared" si="5"/>
        <v>-</v>
      </c>
      <c r="K55" s="195">
        <v>1.0183</v>
      </c>
      <c r="L55" s="118">
        <f t="shared" si="6"/>
        <v>0.20508875739644972</v>
      </c>
      <c r="M55" s="195">
        <v>0.96069999999999989</v>
      </c>
      <c r="N55" s="118">
        <f t="shared" si="7"/>
        <v>-5.6564863006972499E-2</v>
      </c>
    </row>
    <row r="56" spans="2:16" x14ac:dyDescent="0.25">
      <c r="B56" s="116" t="s">
        <v>77</v>
      </c>
      <c r="C56" s="195">
        <v>0</v>
      </c>
      <c r="D56" s="118"/>
      <c r="E56" s="195">
        <v>0</v>
      </c>
      <c r="F56" s="118" t="str">
        <f t="shared" si="5"/>
        <v>-</v>
      </c>
      <c r="G56" s="195">
        <v>0</v>
      </c>
      <c r="H56" s="118" t="str">
        <f t="shared" si="5"/>
        <v>-</v>
      </c>
      <c r="I56" s="195">
        <v>0.95319999999999994</v>
      </c>
      <c r="J56" s="118" t="str">
        <f t="shared" si="5"/>
        <v>-</v>
      </c>
      <c r="K56" s="195">
        <v>0.96579999999999999</v>
      </c>
      <c r="L56" s="118">
        <f t="shared" si="6"/>
        <v>1.3218631976500195E-2</v>
      </c>
      <c r="M56" s="195"/>
      <c r="N56" s="118"/>
    </row>
    <row r="57" spans="2:16" x14ac:dyDescent="0.25">
      <c r="B57" s="116" t="s">
        <v>79</v>
      </c>
      <c r="C57" s="195">
        <v>0</v>
      </c>
      <c r="D57" s="118"/>
      <c r="E57" s="195">
        <v>0</v>
      </c>
      <c r="F57" s="118" t="str">
        <f t="shared" si="5"/>
        <v>-</v>
      </c>
      <c r="G57" s="195">
        <v>0</v>
      </c>
      <c r="H57" s="118" t="str">
        <f t="shared" si="5"/>
        <v>-</v>
      </c>
      <c r="I57" s="195">
        <v>0.89180000000000004</v>
      </c>
      <c r="J57" s="118" t="str">
        <f t="shared" si="5"/>
        <v>-</v>
      </c>
      <c r="K57" s="195">
        <v>0.94340000000000002</v>
      </c>
      <c r="L57" s="118">
        <f t="shared" si="6"/>
        <v>5.786050684009858E-2</v>
      </c>
      <c r="M57" s="195"/>
      <c r="N57" s="118"/>
    </row>
    <row r="58" spans="2:16" x14ac:dyDescent="0.25">
      <c r="B58" s="116" t="s">
        <v>81</v>
      </c>
      <c r="C58" s="195">
        <v>0</v>
      </c>
      <c r="D58" s="118"/>
      <c r="E58" s="195">
        <v>0</v>
      </c>
      <c r="F58" s="118" t="str">
        <f t="shared" si="5"/>
        <v>-</v>
      </c>
      <c r="G58" s="195">
        <v>0</v>
      </c>
      <c r="H58" s="118" t="str">
        <f t="shared" si="5"/>
        <v>-</v>
      </c>
      <c r="I58" s="195">
        <v>0.95090000000000008</v>
      </c>
      <c r="J58" s="118" t="str">
        <f t="shared" si="5"/>
        <v>-</v>
      </c>
      <c r="K58" s="195">
        <v>0.95669999999999999</v>
      </c>
      <c r="L58" s="118">
        <f t="shared" si="6"/>
        <v>6.0994846987063589E-3</v>
      </c>
      <c r="M58" s="195"/>
      <c r="N58" s="118"/>
    </row>
    <row r="59" spans="2:16" x14ac:dyDescent="0.25">
      <c r="B59" s="116" t="s">
        <v>83</v>
      </c>
      <c r="C59" s="195">
        <v>0</v>
      </c>
      <c r="D59" s="118"/>
      <c r="E59" s="195">
        <v>0</v>
      </c>
      <c r="F59" s="118" t="str">
        <f t="shared" si="5"/>
        <v>-</v>
      </c>
      <c r="G59" s="195">
        <v>0</v>
      </c>
      <c r="H59" s="118" t="str">
        <f t="shared" si="5"/>
        <v>-</v>
      </c>
      <c r="I59" s="195">
        <v>0.96950000000000003</v>
      </c>
      <c r="J59" s="118" t="str">
        <f t="shared" si="5"/>
        <v>-</v>
      </c>
      <c r="K59" s="195">
        <v>1.0078</v>
      </c>
      <c r="L59" s="118">
        <f t="shared" si="6"/>
        <v>3.9504899432697194E-2</v>
      </c>
      <c r="M59" s="195"/>
      <c r="N59" s="118"/>
    </row>
    <row r="60" spans="2:16" x14ac:dyDescent="0.25">
      <c r="B60" s="116" t="s">
        <v>85</v>
      </c>
      <c r="C60" s="195">
        <v>0.61080000000000001</v>
      </c>
      <c r="D60" s="118"/>
      <c r="E60" s="195">
        <v>0</v>
      </c>
      <c r="F60" s="118">
        <f t="shared" si="5"/>
        <v>-1</v>
      </c>
      <c r="G60" s="195">
        <v>0</v>
      </c>
      <c r="H60" s="118" t="str">
        <f t="shared" si="5"/>
        <v>-</v>
      </c>
      <c r="I60" s="195">
        <v>1.0537000000000001</v>
      </c>
      <c r="J60" s="118" t="str">
        <f t="shared" si="5"/>
        <v>-</v>
      </c>
      <c r="K60" s="195">
        <v>1.0227999999999999</v>
      </c>
      <c r="L60" s="118">
        <f t="shared" si="6"/>
        <v>-2.9325234886590223E-2</v>
      </c>
      <c r="M60" s="195"/>
      <c r="N60" s="118"/>
    </row>
    <row r="61" spans="2:16" x14ac:dyDescent="0.25">
      <c r="B61" s="116" t="s">
        <v>87</v>
      </c>
      <c r="C61" s="195">
        <v>0</v>
      </c>
      <c r="D61" s="118"/>
      <c r="E61" s="195">
        <v>0</v>
      </c>
      <c r="F61" s="118" t="str">
        <f t="shared" si="5"/>
        <v>-</v>
      </c>
      <c r="G61" s="195">
        <v>0</v>
      </c>
      <c r="H61" s="118" t="str">
        <f t="shared" si="5"/>
        <v>-</v>
      </c>
      <c r="I61" s="195">
        <v>0.89219999999999999</v>
      </c>
      <c r="J61" s="118" t="str">
        <f t="shared" si="5"/>
        <v>-</v>
      </c>
      <c r="K61" s="195">
        <v>0.87370000000000003</v>
      </c>
      <c r="L61" s="118">
        <f t="shared" si="6"/>
        <v>-2.0735261152208029E-2</v>
      </c>
      <c r="M61" s="195"/>
      <c r="N61" s="118"/>
    </row>
    <row r="62" spans="2:16" x14ac:dyDescent="0.25">
      <c r="B62" s="116" t="s">
        <v>89</v>
      </c>
      <c r="C62" s="195">
        <v>0</v>
      </c>
      <c r="D62" s="118"/>
      <c r="E62" s="195">
        <v>0</v>
      </c>
      <c r="F62" s="118" t="str">
        <f t="shared" si="5"/>
        <v>-</v>
      </c>
      <c r="G62" s="195">
        <v>0</v>
      </c>
      <c r="H62" s="118" t="str">
        <f t="shared" si="5"/>
        <v>-</v>
      </c>
      <c r="I62" s="195">
        <v>1.0177</v>
      </c>
      <c r="J62" s="118" t="str">
        <f t="shared" si="5"/>
        <v>-</v>
      </c>
      <c r="K62" s="195">
        <v>1.0761000000000001</v>
      </c>
      <c r="L62" s="118">
        <f t="shared" si="6"/>
        <v>5.7384297926697414E-2</v>
      </c>
      <c r="M62" s="195"/>
      <c r="N62" s="118"/>
    </row>
    <row r="63" spans="2:16" x14ac:dyDescent="0.25">
      <c r="B63" s="116" t="s">
        <v>91</v>
      </c>
      <c r="C63" s="195">
        <v>0</v>
      </c>
      <c r="D63" s="118"/>
      <c r="E63" s="195">
        <v>0</v>
      </c>
      <c r="F63" s="118" t="str">
        <f t="shared" si="5"/>
        <v>-</v>
      </c>
      <c r="G63" s="195">
        <v>0</v>
      </c>
      <c r="H63" s="118" t="str">
        <f t="shared" si="5"/>
        <v>-</v>
      </c>
      <c r="I63" s="195">
        <v>0.9998999999999999</v>
      </c>
      <c r="J63" s="118" t="str">
        <f t="shared" si="5"/>
        <v>-</v>
      </c>
      <c r="K63" s="195">
        <v>0.95109999999999995</v>
      </c>
      <c r="L63" s="118">
        <f t="shared" si="6"/>
        <v>-4.8804880488048763E-2</v>
      </c>
      <c r="M63" s="195"/>
      <c r="N63" s="118"/>
    </row>
    <row r="64" spans="2:16" x14ac:dyDescent="0.25">
      <c r="B64" s="116" t="s">
        <v>93</v>
      </c>
      <c r="C64" s="195">
        <v>0</v>
      </c>
      <c r="D64" s="118"/>
      <c r="E64" s="195">
        <v>0</v>
      </c>
      <c r="F64" s="118" t="str">
        <f t="shared" si="5"/>
        <v>-</v>
      </c>
      <c r="G64" s="195">
        <v>0</v>
      </c>
      <c r="H64" s="118" t="str">
        <f t="shared" si="5"/>
        <v>-</v>
      </c>
      <c r="I64" s="195">
        <v>0.90180000000000005</v>
      </c>
      <c r="J64" s="118" t="str">
        <f t="shared" si="5"/>
        <v>-</v>
      </c>
      <c r="K64" s="195">
        <v>0.91739999999999999</v>
      </c>
      <c r="L64" s="118">
        <f t="shared" si="6"/>
        <v>1.7298735861610126E-2</v>
      </c>
      <c r="M64" s="195"/>
      <c r="N64" s="118"/>
    </row>
    <row r="65" spans="2:16" ht="15.75" x14ac:dyDescent="0.25">
      <c r="B65" s="119" t="s">
        <v>30</v>
      </c>
      <c r="C65" s="197">
        <v>0</v>
      </c>
      <c r="D65" s="121">
        <v>-1</v>
      </c>
      <c r="E65" s="197">
        <v>0.62480000000000002</v>
      </c>
      <c r="F65" s="121" t="s">
        <v>248</v>
      </c>
      <c r="G65" s="197">
        <v>0.86230572081972345</v>
      </c>
      <c r="H65" s="121">
        <v>0.38013079516601067</v>
      </c>
      <c r="I65" s="197">
        <v>0.95995106478564085</v>
      </c>
      <c r="J65" s="121">
        <v>0.11323749988935927</v>
      </c>
      <c r="K65" s="197">
        <v>0.9824608507075423</v>
      </c>
      <c r="L65" s="121">
        <v>2.3448888956571823E-2</v>
      </c>
      <c r="M65" s="201"/>
      <c r="N65" s="200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C68" s="198"/>
      <c r="K68" s="198"/>
      <c r="L68" s="198"/>
    </row>
    <row r="70" spans="2:16" ht="21.75" customHeight="1" thickBot="1" x14ac:dyDescent="0.3">
      <c r="B70" s="272" t="s">
        <v>307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P70" s="1" t="s">
        <v>157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158</v>
      </c>
    </row>
    <row r="72" spans="2:16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2:16" ht="22.5" thickTop="1" thickBot="1" x14ac:dyDescent="0.3">
      <c r="B73" s="109"/>
      <c r="C73" s="296">
        <f>C$7</f>
        <v>2020</v>
      </c>
      <c r="D73" s="311"/>
      <c r="E73" s="296">
        <f>E$7</f>
        <v>2021</v>
      </c>
      <c r="F73" s="311"/>
      <c r="G73" s="296">
        <f>G$7</f>
        <v>2022</v>
      </c>
      <c r="H73" s="311"/>
      <c r="I73" s="296">
        <f>I$7</f>
        <v>2023</v>
      </c>
      <c r="J73" s="311"/>
      <c r="K73" s="296">
        <f>K$7</f>
        <v>2024</v>
      </c>
      <c r="L73" s="311"/>
      <c r="M73" s="111">
        <f>M$7</f>
        <v>2025</v>
      </c>
      <c r="N73" s="112"/>
    </row>
    <row r="74" spans="2:16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2:16" x14ac:dyDescent="0.25">
      <c r="B75" s="116" t="s">
        <v>71</v>
      </c>
      <c r="C75" s="195">
        <v>0.79469999999999996</v>
      </c>
      <c r="D75" s="118"/>
      <c r="E75" s="195">
        <v>0</v>
      </c>
      <c r="F75" s="118">
        <f t="shared" ref="F75:J86" si="8">IFERROR(E75/C75-1,"-")</f>
        <v>-1</v>
      </c>
      <c r="G75" s="195">
        <v>0</v>
      </c>
      <c r="H75" s="118" t="str">
        <f t="shared" si="8"/>
        <v>-</v>
      </c>
      <c r="I75" s="195">
        <v>0.65390000000000004</v>
      </c>
      <c r="J75" s="118" t="str">
        <f t="shared" si="8"/>
        <v>-</v>
      </c>
      <c r="K75" s="195">
        <v>0.86799999999999999</v>
      </c>
      <c r="L75" s="118">
        <f t="shared" ref="L75:L86" si="9">IFERROR(K75/I75-1,"-")</f>
        <v>0.32742009481572087</v>
      </c>
      <c r="M75" s="195">
        <v>0.87609999999999999</v>
      </c>
      <c r="N75" s="118">
        <f t="shared" ref="N75:N77" si="10">IFERROR(M75/K75-1,"-")</f>
        <v>9.3317972350230871E-3</v>
      </c>
    </row>
    <row r="76" spans="2:16" x14ac:dyDescent="0.25">
      <c r="B76" s="116" t="s">
        <v>73</v>
      </c>
      <c r="C76" s="195">
        <v>0.85</v>
      </c>
      <c r="D76" s="118"/>
      <c r="E76" s="195">
        <v>0</v>
      </c>
      <c r="F76" s="118">
        <f t="shared" si="8"/>
        <v>-1</v>
      </c>
      <c r="G76" s="195">
        <v>0</v>
      </c>
      <c r="H76" s="118" t="str">
        <f t="shared" si="8"/>
        <v>-</v>
      </c>
      <c r="I76" s="195">
        <v>0.62309999999999999</v>
      </c>
      <c r="J76" s="118" t="str">
        <f t="shared" si="8"/>
        <v>-</v>
      </c>
      <c r="K76" s="195">
        <v>0.94669999999999999</v>
      </c>
      <c r="L76" s="118">
        <f t="shared" si="9"/>
        <v>0.51933878992136084</v>
      </c>
      <c r="M76" s="195">
        <v>0.86909999999999998</v>
      </c>
      <c r="N76" s="118">
        <f t="shared" si="10"/>
        <v>-8.1968944755466344E-2</v>
      </c>
    </row>
    <row r="77" spans="2:16" x14ac:dyDescent="0.25">
      <c r="B77" s="116" t="s">
        <v>75</v>
      </c>
      <c r="C77" s="195">
        <v>0.38819999999999999</v>
      </c>
      <c r="D77" s="118"/>
      <c r="E77" s="195">
        <v>0</v>
      </c>
      <c r="F77" s="118">
        <f t="shared" si="8"/>
        <v>-1</v>
      </c>
      <c r="G77" s="195">
        <v>0</v>
      </c>
      <c r="H77" s="118" t="str">
        <f t="shared" si="8"/>
        <v>-</v>
      </c>
      <c r="I77" s="195">
        <v>0.61819999999999997</v>
      </c>
      <c r="J77" s="118" t="str">
        <f t="shared" si="8"/>
        <v>-</v>
      </c>
      <c r="K77" s="195">
        <v>0.88969999999999994</v>
      </c>
      <c r="L77" s="118">
        <f t="shared" si="9"/>
        <v>0.43917825946295697</v>
      </c>
      <c r="M77" s="195">
        <v>0.73329999999999995</v>
      </c>
      <c r="N77" s="118">
        <f t="shared" si="10"/>
        <v>-0.17578959199730249</v>
      </c>
    </row>
    <row r="78" spans="2:16" x14ac:dyDescent="0.25">
      <c r="B78" s="116" t="s">
        <v>77</v>
      </c>
      <c r="C78" s="195">
        <v>0</v>
      </c>
      <c r="D78" s="118"/>
      <c r="E78" s="195">
        <v>0</v>
      </c>
      <c r="F78" s="118" t="str">
        <f t="shared" si="8"/>
        <v>-</v>
      </c>
      <c r="G78" s="195">
        <v>0</v>
      </c>
      <c r="H78" s="118" t="str">
        <f t="shared" si="8"/>
        <v>-</v>
      </c>
      <c r="I78" s="195">
        <v>0.6762999999999999</v>
      </c>
      <c r="J78" s="118" t="str">
        <f t="shared" si="8"/>
        <v>-</v>
      </c>
      <c r="K78" s="195">
        <v>0.754</v>
      </c>
      <c r="L78" s="118">
        <f t="shared" si="9"/>
        <v>0.11488984178618966</v>
      </c>
      <c r="M78" s="195"/>
      <c r="N78" s="118"/>
    </row>
    <row r="79" spans="2:16" x14ac:dyDescent="0.25">
      <c r="B79" s="116" t="s">
        <v>79</v>
      </c>
      <c r="C79" s="195">
        <v>0</v>
      </c>
      <c r="D79" s="118"/>
      <c r="E79" s="195">
        <v>0</v>
      </c>
      <c r="F79" s="118" t="str">
        <f t="shared" si="8"/>
        <v>-</v>
      </c>
      <c r="G79" s="195">
        <v>0</v>
      </c>
      <c r="H79" s="118" t="str">
        <f t="shared" si="8"/>
        <v>-</v>
      </c>
      <c r="I79" s="195">
        <v>0.8075</v>
      </c>
      <c r="J79" s="118" t="str">
        <f t="shared" si="8"/>
        <v>-</v>
      </c>
      <c r="K79" s="195">
        <v>0.93720000000000003</v>
      </c>
      <c r="L79" s="118">
        <f t="shared" si="9"/>
        <v>0.16061919504643973</v>
      </c>
      <c r="M79" s="195"/>
      <c r="N79" s="118"/>
    </row>
    <row r="80" spans="2:16" x14ac:dyDescent="0.25">
      <c r="B80" s="116" t="s">
        <v>81</v>
      </c>
      <c r="C80" s="195">
        <v>0</v>
      </c>
      <c r="D80" s="118"/>
      <c r="E80" s="195">
        <v>0</v>
      </c>
      <c r="F80" s="118" t="str">
        <f t="shared" si="8"/>
        <v>-</v>
      </c>
      <c r="G80" s="195">
        <v>0</v>
      </c>
      <c r="H80" s="118" t="str">
        <f t="shared" si="8"/>
        <v>-</v>
      </c>
      <c r="I80" s="195">
        <v>0.77829999999999999</v>
      </c>
      <c r="J80" s="118" t="str">
        <f t="shared" si="8"/>
        <v>-</v>
      </c>
      <c r="K80" s="195">
        <v>0.98010000000000008</v>
      </c>
      <c r="L80" s="118">
        <f t="shared" si="9"/>
        <v>0.25928305280740083</v>
      </c>
      <c r="M80" s="195"/>
      <c r="N80" s="118"/>
    </row>
    <row r="81" spans="2:16" x14ac:dyDescent="0.25">
      <c r="B81" s="116" t="s">
        <v>83</v>
      </c>
      <c r="C81" s="195">
        <v>0</v>
      </c>
      <c r="D81" s="118"/>
      <c r="E81" s="195">
        <v>0</v>
      </c>
      <c r="F81" s="118" t="str">
        <f t="shared" si="8"/>
        <v>-</v>
      </c>
      <c r="G81" s="195">
        <v>0</v>
      </c>
      <c r="H81" s="118" t="str">
        <f t="shared" si="8"/>
        <v>-</v>
      </c>
      <c r="I81" s="195">
        <v>0.87879999999999991</v>
      </c>
      <c r="J81" s="118" t="str">
        <f t="shared" si="8"/>
        <v>-</v>
      </c>
      <c r="K81" s="195">
        <v>0.95640000000000003</v>
      </c>
      <c r="L81" s="118">
        <f t="shared" si="9"/>
        <v>8.8302230314064811E-2</v>
      </c>
      <c r="M81" s="195"/>
      <c r="N81" s="118"/>
    </row>
    <row r="82" spans="2:16" x14ac:dyDescent="0.25">
      <c r="B82" s="116" t="s">
        <v>85</v>
      </c>
      <c r="C82" s="195">
        <v>0.36880000000000002</v>
      </c>
      <c r="D82" s="118"/>
      <c r="E82" s="195">
        <v>0</v>
      </c>
      <c r="F82" s="118">
        <f t="shared" si="8"/>
        <v>-1</v>
      </c>
      <c r="G82" s="195">
        <v>0</v>
      </c>
      <c r="H82" s="118" t="str">
        <f t="shared" si="8"/>
        <v>-</v>
      </c>
      <c r="I82" s="195">
        <v>0.90639999999999998</v>
      </c>
      <c r="J82" s="118" t="str">
        <f t="shared" si="8"/>
        <v>-</v>
      </c>
      <c r="K82" s="195">
        <v>0.94879999999999998</v>
      </c>
      <c r="L82" s="118">
        <f t="shared" si="9"/>
        <v>4.6778464254192409E-2</v>
      </c>
      <c r="M82" s="195"/>
      <c r="N82" s="118"/>
    </row>
    <row r="83" spans="2:16" x14ac:dyDescent="0.25">
      <c r="B83" s="116" t="s">
        <v>87</v>
      </c>
      <c r="C83" s="195">
        <v>0</v>
      </c>
      <c r="D83" s="118"/>
      <c r="E83" s="195">
        <v>0</v>
      </c>
      <c r="F83" s="118" t="str">
        <f t="shared" si="8"/>
        <v>-</v>
      </c>
      <c r="G83" s="195">
        <v>0</v>
      </c>
      <c r="H83" s="118" t="str">
        <f t="shared" si="8"/>
        <v>-</v>
      </c>
      <c r="I83" s="195">
        <v>0.88049999999999995</v>
      </c>
      <c r="J83" s="118" t="str">
        <f t="shared" si="8"/>
        <v>-</v>
      </c>
      <c r="K83" s="195">
        <v>0.80590000000000006</v>
      </c>
      <c r="L83" s="118">
        <f t="shared" si="9"/>
        <v>-8.4724588302100945E-2</v>
      </c>
      <c r="M83" s="195"/>
      <c r="N83" s="118"/>
    </row>
    <row r="84" spans="2:16" x14ac:dyDescent="0.25">
      <c r="B84" s="116" t="s">
        <v>89</v>
      </c>
      <c r="C84" s="195">
        <v>0</v>
      </c>
      <c r="D84" s="118"/>
      <c r="E84" s="195">
        <v>0</v>
      </c>
      <c r="F84" s="118" t="str">
        <f t="shared" si="8"/>
        <v>-</v>
      </c>
      <c r="G84" s="195">
        <v>0</v>
      </c>
      <c r="H84" s="118" t="str">
        <f t="shared" si="8"/>
        <v>-</v>
      </c>
      <c r="I84" s="195">
        <v>0.81169999999999998</v>
      </c>
      <c r="J84" s="118" t="str">
        <f t="shared" si="8"/>
        <v>-</v>
      </c>
      <c r="K84" s="195">
        <v>0.80370000000000008</v>
      </c>
      <c r="L84" s="118">
        <f t="shared" si="9"/>
        <v>-9.8558580756435976E-3</v>
      </c>
      <c r="M84" s="195"/>
      <c r="N84" s="118"/>
    </row>
    <row r="85" spans="2:16" x14ac:dyDescent="0.25">
      <c r="B85" s="116" t="s">
        <v>91</v>
      </c>
      <c r="C85" s="195">
        <v>0</v>
      </c>
      <c r="D85" s="118"/>
      <c r="E85" s="195">
        <v>0</v>
      </c>
      <c r="F85" s="118" t="str">
        <f t="shared" si="8"/>
        <v>-</v>
      </c>
      <c r="G85" s="195">
        <v>0</v>
      </c>
      <c r="H85" s="118" t="str">
        <f t="shared" si="8"/>
        <v>-</v>
      </c>
      <c r="I85" s="195">
        <v>0.77670000000000006</v>
      </c>
      <c r="J85" s="118" t="str">
        <f t="shared" si="8"/>
        <v>-</v>
      </c>
      <c r="K85" s="195">
        <v>0.82819999999999994</v>
      </c>
      <c r="L85" s="118">
        <f t="shared" si="9"/>
        <v>6.6306167117290871E-2</v>
      </c>
      <c r="M85" s="195"/>
      <c r="N85" s="118"/>
    </row>
    <row r="86" spans="2:16" x14ac:dyDescent="0.25">
      <c r="B86" s="116" t="s">
        <v>93</v>
      </c>
      <c r="C86" s="195">
        <v>0</v>
      </c>
      <c r="D86" s="118"/>
      <c r="E86" s="195">
        <v>0</v>
      </c>
      <c r="F86" s="118" t="str">
        <f t="shared" si="8"/>
        <v>-</v>
      </c>
      <c r="G86" s="195">
        <v>0</v>
      </c>
      <c r="H86" s="118" t="str">
        <f t="shared" si="8"/>
        <v>-</v>
      </c>
      <c r="I86" s="195">
        <v>0.7591</v>
      </c>
      <c r="J86" s="118" t="str">
        <f t="shared" si="8"/>
        <v>-</v>
      </c>
      <c r="K86" s="195">
        <v>0.76069999999999993</v>
      </c>
      <c r="L86" s="118">
        <f t="shared" si="9"/>
        <v>2.1077591885125813E-3</v>
      </c>
      <c r="M86" s="195"/>
      <c r="N86" s="118"/>
    </row>
    <row r="87" spans="2:16" ht="15.75" x14ac:dyDescent="0.25">
      <c r="B87" s="119" t="s">
        <v>30</v>
      </c>
      <c r="C87" s="197">
        <v>0</v>
      </c>
      <c r="D87" s="121">
        <v>-1</v>
      </c>
      <c r="E87" s="197">
        <v>0.59250000000000003</v>
      </c>
      <c r="F87" s="121" t="s">
        <v>248</v>
      </c>
      <c r="G87" s="197">
        <v>0.80182500000000001</v>
      </c>
      <c r="H87" s="121">
        <v>0.35329113924050626</v>
      </c>
      <c r="I87" s="197">
        <v>0.76420833333333338</v>
      </c>
      <c r="J87" s="121">
        <v>-4.691381120152982E-2</v>
      </c>
      <c r="K87" s="197">
        <f>IFERROR(AVERAGE(K75:K86),"-")</f>
        <v>0.8732833333333333</v>
      </c>
      <c r="L87" s="121">
        <v>0.14122220300643629</v>
      </c>
      <c r="M87" s="199"/>
      <c r="N87" s="200"/>
    </row>
    <row r="88" spans="2:16" ht="6" customHeight="1" x14ac:dyDescent="0.25"/>
    <row r="89" spans="2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2:16" ht="21.75" customHeight="1" thickBot="1" x14ac:dyDescent="0.3">
      <c r="B92" s="272" t="s">
        <v>308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P92" s="1" t="s">
        <v>159</v>
      </c>
    </row>
    <row r="93" spans="2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160</v>
      </c>
    </row>
    <row r="94" spans="2:16" ht="22.5" thickTop="1" thickBot="1" x14ac:dyDescent="0.3">
      <c r="B94" s="109"/>
      <c r="C94" s="294" t="s">
        <v>32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2:16" ht="22.5" thickTop="1" thickBot="1" x14ac:dyDescent="0.3">
      <c r="B95" s="109"/>
      <c r="C95" s="296">
        <f>C$7</f>
        <v>2020</v>
      </c>
      <c r="D95" s="311"/>
      <c r="E95" s="296">
        <f>E$7</f>
        <v>2021</v>
      </c>
      <c r="F95" s="311"/>
      <c r="G95" s="296">
        <f>G$7</f>
        <v>2022</v>
      </c>
      <c r="H95" s="311"/>
      <c r="I95" s="296">
        <f>I$7</f>
        <v>2023</v>
      </c>
      <c r="J95" s="311"/>
      <c r="K95" s="296">
        <f>K$7</f>
        <v>2024</v>
      </c>
      <c r="L95" s="311"/>
      <c r="M95" s="111">
        <f>M$7</f>
        <v>2025</v>
      </c>
      <c r="N95" s="112"/>
    </row>
    <row r="96" spans="2:16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95">
        <v>0.56869999999999998</v>
      </c>
      <c r="D97" s="118"/>
      <c r="E97" s="195">
        <v>6.0400000000000002E-2</v>
      </c>
      <c r="F97" s="118">
        <f t="shared" ref="F97:J108" si="11">IFERROR(E97/C97-1,"-")</f>
        <v>-0.89379286091084931</v>
      </c>
      <c r="G97" s="195">
        <v>0.47100000000000003</v>
      </c>
      <c r="H97" s="118">
        <f t="shared" si="11"/>
        <v>6.798013245033113</v>
      </c>
      <c r="I97" s="195">
        <v>0.5706</v>
      </c>
      <c r="J97" s="118">
        <f t="shared" si="11"/>
        <v>0.2114649681528662</v>
      </c>
      <c r="K97" s="195">
        <v>0.60470000000000002</v>
      </c>
      <c r="L97" s="118">
        <f t="shared" ref="L97:L108" si="12">IFERROR(K97/I97-1,"-")</f>
        <v>5.9761654398878372E-2</v>
      </c>
      <c r="M97" s="195">
        <v>0.58520000000000005</v>
      </c>
      <c r="N97" s="118">
        <f t="shared" ref="N97:N99" si="13">IFERROR(M97/K97-1,"-")</f>
        <v>-3.2247395402678958E-2</v>
      </c>
    </row>
    <row r="98" spans="2:14" x14ac:dyDescent="0.25">
      <c r="B98" s="116" t="s">
        <v>73</v>
      </c>
      <c r="C98" s="195">
        <v>0.55230000000000001</v>
      </c>
      <c r="D98" s="118"/>
      <c r="E98" s="195">
        <v>8.09E-2</v>
      </c>
      <c r="F98" s="118">
        <f t="shared" si="11"/>
        <v>-0.85352163679159876</v>
      </c>
      <c r="G98" s="195">
        <v>0.57269999999999999</v>
      </c>
      <c r="H98" s="118">
        <f t="shared" si="11"/>
        <v>6.079110012360939</v>
      </c>
      <c r="I98" s="195">
        <v>0.60880000000000001</v>
      </c>
      <c r="J98" s="118">
        <f t="shared" si="11"/>
        <v>6.3034747686397719E-2</v>
      </c>
      <c r="K98" s="195">
        <v>0.53410000000000002</v>
      </c>
      <c r="L98" s="118">
        <f t="shared" si="12"/>
        <v>-0.12270039421813406</v>
      </c>
      <c r="M98" s="195">
        <v>0.63429999999999997</v>
      </c>
      <c r="N98" s="118">
        <f t="shared" si="13"/>
        <v>0.18760531735630015</v>
      </c>
    </row>
    <row r="99" spans="2:14" x14ac:dyDescent="0.25">
      <c r="B99" s="116" t="s">
        <v>75</v>
      </c>
      <c r="C99" s="195">
        <v>0.3044</v>
      </c>
      <c r="D99" s="118"/>
      <c r="E99" s="195">
        <v>0.1027</v>
      </c>
      <c r="F99" s="118">
        <f t="shared" si="11"/>
        <v>-0.66261498028909327</v>
      </c>
      <c r="G99" s="195">
        <v>0.53579999999999994</v>
      </c>
      <c r="H99" s="118">
        <f t="shared" si="11"/>
        <v>4.21713729308666</v>
      </c>
      <c r="I99" s="195">
        <v>0.56409999999999993</v>
      </c>
      <c r="J99" s="118">
        <f t="shared" si="11"/>
        <v>5.2818215752146402E-2</v>
      </c>
      <c r="K99" s="195">
        <v>0.60250000000000004</v>
      </c>
      <c r="L99" s="118">
        <f t="shared" si="12"/>
        <v>6.8073036695621481E-2</v>
      </c>
      <c r="M99" s="195">
        <v>0.59760000000000002</v>
      </c>
      <c r="N99" s="118">
        <f t="shared" si="13"/>
        <v>-8.1327800829875674E-3</v>
      </c>
    </row>
    <row r="100" spans="2:14" x14ac:dyDescent="0.25">
      <c r="B100" s="116" t="s">
        <v>77</v>
      </c>
      <c r="C100" s="195">
        <v>0</v>
      </c>
      <c r="D100" s="118"/>
      <c r="E100" s="195">
        <v>0.13159999999999999</v>
      </c>
      <c r="F100" s="118" t="str">
        <f t="shared" si="11"/>
        <v>-</v>
      </c>
      <c r="G100" s="195">
        <v>0.45890000000000003</v>
      </c>
      <c r="H100" s="118">
        <f t="shared" si="11"/>
        <v>2.4870820668693012</v>
      </c>
      <c r="I100" s="195">
        <v>0.49159999999999998</v>
      </c>
      <c r="J100" s="118">
        <f t="shared" si="11"/>
        <v>7.1257354543473372E-2</v>
      </c>
      <c r="K100" s="195">
        <v>0.47450000000000003</v>
      </c>
      <c r="L100" s="118">
        <f t="shared" si="12"/>
        <v>-3.4784377542717571E-2</v>
      </c>
      <c r="M100" s="195"/>
      <c r="N100" s="118"/>
    </row>
    <row r="101" spans="2:14" x14ac:dyDescent="0.25">
      <c r="B101" s="116" t="s">
        <v>79</v>
      </c>
      <c r="C101" s="195">
        <v>0</v>
      </c>
      <c r="D101" s="118"/>
      <c r="E101" s="195">
        <v>0.13250000000000001</v>
      </c>
      <c r="F101" s="118" t="str">
        <f t="shared" si="11"/>
        <v>-</v>
      </c>
      <c r="G101" s="195">
        <v>0.2661</v>
      </c>
      <c r="H101" s="118">
        <f t="shared" si="11"/>
        <v>1.0083018867924527</v>
      </c>
      <c r="I101" s="195">
        <v>0.35649999999999998</v>
      </c>
      <c r="J101" s="118">
        <f t="shared" si="11"/>
        <v>0.3397219090567456</v>
      </c>
      <c r="K101" s="195">
        <v>0.4093</v>
      </c>
      <c r="L101" s="118">
        <f t="shared" si="12"/>
        <v>0.14810659186535768</v>
      </c>
      <c r="M101" s="195"/>
      <c r="N101" s="118"/>
    </row>
    <row r="102" spans="2:14" x14ac:dyDescent="0.25">
      <c r="B102" s="116" t="s">
        <v>81</v>
      </c>
      <c r="C102" s="195">
        <v>0</v>
      </c>
      <c r="D102" s="118"/>
      <c r="E102" s="195">
        <v>0.14460000000000001</v>
      </c>
      <c r="F102" s="118" t="str">
        <f t="shared" si="11"/>
        <v>-</v>
      </c>
      <c r="G102" s="195">
        <v>0.32020000000000004</v>
      </c>
      <c r="H102" s="118">
        <f t="shared" si="11"/>
        <v>1.2143845089903182</v>
      </c>
      <c r="I102" s="195">
        <v>0.38009999999999999</v>
      </c>
      <c r="J102" s="118">
        <f t="shared" si="11"/>
        <v>0.1870705808869455</v>
      </c>
      <c r="K102" s="195">
        <v>0.39950000000000002</v>
      </c>
      <c r="L102" s="118">
        <f t="shared" si="12"/>
        <v>5.1039200210470925E-2</v>
      </c>
      <c r="M102" s="195"/>
      <c r="N102" s="118"/>
    </row>
    <row r="103" spans="2:14" x14ac:dyDescent="0.25">
      <c r="B103" s="116" t="s">
        <v>83</v>
      </c>
      <c r="C103" s="195">
        <v>0</v>
      </c>
      <c r="D103" s="118"/>
      <c r="E103" s="195">
        <v>0.22769999999999999</v>
      </c>
      <c r="F103" s="118" t="str">
        <f t="shared" si="11"/>
        <v>-</v>
      </c>
      <c r="G103" s="195">
        <v>0.44600000000000001</v>
      </c>
      <c r="H103" s="118">
        <f t="shared" si="11"/>
        <v>0.95871761089152407</v>
      </c>
      <c r="I103" s="195">
        <v>0.51519999999999999</v>
      </c>
      <c r="J103" s="118">
        <f t="shared" si="11"/>
        <v>0.15515695067264579</v>
      </c>
      <c r="K103" s="195">
        <v>0.52290000000000003</v>
      </c>
      <c r="L103" s="118">
        <f t="shared" si="12"/>
        <v>1.4945652173913082E-2</v>
      </c>
      <c r="M103" s="195"/>
      <c r="N103" s="118"/>
    </row>
    <row r="104" spans="2:14" x14ac:dyDescent="0.25">
      <c r="B104" s="116" t="s">
        <v>85</v>
      </c>
      <c r="C104" s="195">
        <v>0.21350000000000002</v>
      </c>
      <c r="D104" s="118"/>
      <c r="E104" s="195">
        <v>0.29410000000000003</v>
      </c>
      <c r="F104" s="118">
        <f t="shared" si="11"/>
        <v>0.37751756440281037</v>
      </c>
      <c r="G104" s="195">
        <v>0.53369999999999995</v>
      </c>
      <c r="H104" s="118">
        <f t="shared" si="11"/>
        <v>0.81468888133287964</v>
      </c>
      <c r="I104" s="195">
        <v>0.61020000000000008</v>
      </c>
      <c r="J104" s="118">
        <f t="shared" si="11"/>
        <v>0.14333895446880285</v>
      </c>
      <c r="K104" s="195">
        <v>0.60580000000000001</v>
      </c>
      <c r="L104" s="118">
        <f t="shared" si="12"/>
        <v>-7.2107505735825583E-3</v>
      </c>
      <c r="M104" s="195"/>
      <c r="N104" s="118"/>
    </row>
    <row r="105" spans="2:14" x14ac:dyDescent="0.25">
      <c r="B105" s="116" t="s">
        <v>87</v>
      </c>
      <c r="C105" s="195">
        <v>0.11220000000000001</v>
      </c>
      <c r="D105" s="118"/>
      <c r="E105" s="195">
        <v>0.23929999999999998</v>
      </c>
      <c r="F105" s="118">
        <f t="shared" si="11"/>
        <v>1.1327985739750441</v>
      </c>
      <c r="G105" s="195">
        <v>0.38539999999999996</v>
      </c>
      <c r="H105" s="118">
        <f t="shared" si="11"/>
        <v>0.61053071458420383</v>
      </c>
      <c r="I105" s="195">
        <v>0.48009999999999997</v>
      </c>
      <c r="J105" s="118">
        <f t="shared" si="11"/>
        <v>0.24571873378308262</v>
      </c>
      <c r="K105" s="195">
        <v>0.4698</v>
      </c>
      <c r="L105" s="118">
        <f t="shared" si="12"/>
        <v>-2.1453863778379434E-2</v>
      </c>
      <c r="M105" s="195"/>
      <c r="N105" s="118"/>
    </row>
    <row r="106" spans="2:14" x14ac:dyDescent="0.25">
      <c r="B106" s="116" t="s">
        <v>89</v>
      </c>
      <c r="C106" s="195">
        <v>0.08</v>
      </c>
      <c r="D106" s="118"/>
      <c r="E106" s="195">
        <v>0.3931</v>
      </c>
      <c r="F106" s="118">
        <f t="shared" si="11"/>
        <v>3.9137500000000003</v>
      </c>
      <c r="G106" s="195">
        <v>0.45100000000000001</v>
      </c>
      <c r="H106" s="118">
        <f t="shared" si="11"/>
        <v>0.14729076570847122</v>
      </c>
      <c r="I106" s="195">
        <v>0.53380000000000005</v>
      </c>
      <c r="J106" s="118">
        <f t="shared" si="11"/>
        <v>0.1835920177383592</v>
      </c>
      <c r="K106" s="195">
        <v>0.54510000000000003</v>
      </c>
      <c r="L106" s="118">
        <f t="shared" si="12"/>
        <v>2.1168977144998102E-2</v>
      </c>
      <c r="M106" s="195"/>
      <c r="N106" s="118"/>
    </row>
    <row r="107" spans="2:14" x14ac:dyDescent="0.25">
      <c r="B107" s="116" t="s">
        <v>91</v>
      </c>
      <c r="C107" s="195">
        <v>8.9700000000000002E-2</v>
      </c>
      <c r="D107" s="118"/>
      <c r="E107" s="195">
        <v>0.46700000000000003</v>
      </c>
      <c r="F107" s="118">
        <f t="shared" si="11"/>
        <v>4.2062430323299891</v>
      </c>
      <c r="G107" s="195">
        <v>0.57030000000000003</v>
      </c>
      <c r="H107" s="118">
        <f t="shared" si="11"/>
        <v>0.22119914346895064</v>
      </c>
      <c r="I107" s="195">
        <v>0.57950000000000002</v>
      </c>
      <c r="J107" s="118">
        <f t="shared" si="11"/>
        <v>1.6131860424338118E-2</v>
      </c>
      <c r="K107" s="195">
        <v>0.59079999999999999</v>
      </c>
      <c r="L107" s="118">
        <f t="shared" si="12"/>
        <v>1.9499568593615235E-2</v>
      </c>
      <c r="M107" s="195"/>
      <c r="N107" s="118"/>
    </row>
    <row r="108" spans="2:14" x14ac:dyDescent="0.25">
      <c r="B108" s="116" t="s">
        <v>93</v>
      </c>
      <c r="C108" s="195">
        <v>0.10249999999999999</v>
      </c>
      <c r="D108" s="118"/>
      <c r="E108" s="195">
        <v>0.48759999999999998</v>
      </c>
      <c r="F108" s="118">
        <f t="shared" si="11"/>
        <v>3.7570731707317071</v>
      </c>
      <c r="G108" s="195">
        <v>0.55159999999999998</v>
      </c>
      <c r="H108" s="118">
        <f t="shared" si="11"/>
        <v>0.13125512715340437</v>
      </c>
      <c r="I108" s="195">
        <v>0.58860000000000001</v>
      </c>
      <c r="J108" s="118">
        <f t="shared" si="11"/>
        <v>6.7077592458303137E-2</v>
      </c>
      <c r="K108" s="195">
        <v>0.56399999999999995</v>
      </c>
      <c r="L108" s="118">
        <f t="shared" si="12"/>
        <v>-4.1794087665647406E-2</v>
      </c>
      <c r="M108" s="195"/>
      <c r="N108" s="118"/>
    </row>
    <row r="109" spans="2:14" ht="15.75" x14ac:dyDescent="0.25">
      <c r="B109" s="119" t="s">
        <v>30</v>
      </c>
      <c r="C109" s="202">
        <v>0.28499999999999998</v>
      </c>
      <c r="D109" s="121">
        <v>-0.46748878923766823</v>
      </c>
      <c r="E109" s="202">
        <v>0.23810000000000001</v>
      </c>
      <c r="F109" s="121">
        <v>-0.1645614035087718</v>
      </c>
      <c r="G109" s="202">
        <v>0.46300000000000002</v>
      </c>
      <c r="H109" s="121">
        <v>0.94456110877782451</v>
      </c>
      <c r="I109" s="202">
        <v>0.52325833333333349</v>
      </c>
      <c r="J109" s="121">
        <v>0.13014758819294481</v>
      </c>
      <c r="K109" s="197">
        <f>IFERROR(AVERAGE(K97:K108),"-")</f>
        <v>0.5269166666666667</v>
      </c>
      <c r="L109" s="121">
        <v>7.5228665351743107E-3</v>
      </c>
      <c r="M109" s="202"/>
      <c r="N109" s="121"/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98"/>
      <c r="K112" s="198"/>
      <c r="L112" s="198"/>
    </row>
  </sheetData>
  <mergeCells count="37">
    <mergeCell ref="C95:D95"/>
    <mergeCell ref="E95:F95"/>
    <mergeCell ref="G95:H95"/>
    <mergeCell ref="I95:J95"/>
    <mergeCell ref="K95:L95"/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00C50-DC92-4FEC-BC90-8064BE4014FC}">
  <sheetPr>
    <tabColor theme="2" tint="-0.499984740745262"/>
  </sheetPr>
  <dimension ref="B4:B25"/>
  <sheetViews>
    <sheetView showGridLines="0" workbookViewId="0">
      <selection activeCell="G28" sqref="G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DCD73-CBA8-4C8A-A25B-93FA8004E1B5}">
  <sheetPr>
    <tabColor theme="2" tint="-9.9978637043366805E-2"/>
  </sheetPr>
  <dimension ref="B1:AW44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3"/>
    </row>
    <row r="5" spans="2:48" ht="50.25" customHeight="1" thickBot="1" x14ac:dyDescent="0.3">
      <c r="B5" s="272" t="s">
        <v>162</v>
      </c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P5" s="272" t="s">
        <v>163</v>
      </c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D5" s="272" t="s">
        <v>164</v>
      </c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143"/>
      <c r="AV5" s="143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4" t="s">
        <v>262</v>
      </c>
      <c r="D7" s="204" t="s">
        <v>263</v>
      </c>
      <c r="E7" s="204" t="s">
        <v>264</v>
      </c>
      <c r="F7" s="90" t="s">
        <v>265</v>
      </c>
      <c r="G7" s="90" t="s">
        <v>266</v>
      </c>
      <c r="H7" s="14" t="str">
        <f>CONCATENATE("var. ",RIGHT(G7,2),"/",RIGHT(F7,2))</f>
        <v>var. 25/24</v>
      </c>
      <c r="I7" s="204" t="s">
        <v>224</v>
      </c>
      <c r="J7" s="205" t="s">
        <v>225</v>
      </c>
      <c r="K7" s="205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5"/>
      <c r="Q7" s="204" t="s">
        <v>262</v>
      </c>
      <c r="R7" s="205" t="s">
        <v>263</v>
      </c>
      <c r="S7" s="205" t="s">
        <v>264</v>
      </c>
      <c r="T7" s="90" t="s">
        <v>265</v>
      </c>
      <c r="U7" s="90" t="s">
        <v>266</v>
      </c>
      <c r="V7" s="14" t="str">
        <f>CONCATENATE("var. ",RIGHT(U7,2),"/",RIGHT(T7,2))</f>
        <v>var. 25/24</v>
      </c>
      <c r="W7" s="204" t="s">
        <v>224</v>
      </c>
      <c r="X7" s="204" t="s">
        <v>225</v>
      </c>
      <c r="Y7" s="204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5"/>
      <c r="AE7" s="204" t="s">
        <v>262</v>
      </c>
      <c r="AF7" s="205" t="s">
        <v>263</v>
      </c>
      <c r="AG7" s="205" t="s">
        <v>264</v>
      </c>
      <c r="AH7" s="90" t="s">
        <v>265</v>
      </c>
      <c r="AI7" s="90" t="s">
        <v>266</v>
      </c>
      <c r="AJ7" s="14" t="str">
        <f>CONCATENATE("var. ",RIGHT(AI7,2),"/",RIGHT(AH7,2))</f>
        <v>var. 25/24</v>
      </c>
      <c r="AK7" s="206" t="str">
        <f>CONCATENATE("dif. ",RIGHT(AI7,2),"/",RIGHT(AH7,2))</f>
        <v>dif. 25/24</v>
      </c>
      <c r="AL7" s="207" t="str">
        <f>CONCATENATE("cuota ",RIGHT(AI7,2))</f>
        <v>cuota 25</v>
      </c>
      <c r="AM7" s="204" t="s">
        <v>224</v>
      </c>
      <c r="AN7" s="205" t="s">
        <v>225</v>
      </c>
      <c r="AO7" s="205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6" t="str">
        <f>CONCATENATE("dif. ",RIGHT(AQ7,2),"/",RIGHT(AP7,2))</f>
        <v>dif. 25/24</v>
      </c>
      <c r="AT7" s="206" t="str">
        <f>CONCATENATE("var. ",RIGHT(AQ7,2),"/",RIGHT(AM7,2))</f>
        <v>var. 25/21</v>
      </c>
      <c r="AU7" s="206" t="str">
        <f>CONCATENATE("dif. ",RIGHT(AQ7,2),"/",RIGHT(AM7,2))</f>
        <v>dif. 25/21</v>
      </c>
      <c r="AV7" s="207" t="str">
        <f>CONCATENATE("cuota ",RIGHT(AQ7,2))</f>
        <v>cuota 25</v>
      </c>
    </row>
    <row r="8" spans="2:48" ht="15.75" x14ac:dyDescent="0.25">
      <c r="B8" s="208" t="s">
        <v>43</v>
      </c>
      <c r="C8" s="209">
        <v>89.618265786415762</v>
      </c>
      <c r="D8" s="210">
        <v>108.77232178493246</v>
      </c>
      <c r="E8" s="210">
        <v>115.76095616739728</v>
      </c>
      <c r="F8" s="211">
        <v>133.34385581039143</v>
      </c>
      <c r="G8" s="210">
        <v>139.917589411986</v>
      </c>
      <c r="H8" s="133">
        <f>G8/F8-1</f>
        <v>4.9299111396194473E-2</v>
      </c>
      <c r="I8" s="209">
        <v>94.84</v>
      </c>
      <c r="J8" s="212">
        <v>110.91</v>
      </c>
      <c r="K8" s="212">
        <v>2650.73</v>
      </c>
      <c r="L8" s="212">
        <v>3096.38</v>
      </c>
      <c r="M8" s="212">
        <v>3220.48</v>
      </c>
      <c r="N8" s="133">
        <f t="shared" ref="N8:N18" si="0">M8/L8-1</f>
        <v>4.0079060063687333E-2</v>
      </c>
      <c r="P8" s="208" t="s">
        <v>43</v>
      </c>
      <c r="Q8" s="209">
        <v>21.511203139477821</v>
      </c>
      <c r="R8" s="211">
        <v>78.689518839833553</v>
      </c>
      <c r="S8" s="211">
        <v>100.09923466095674</v>
      </c>
      <c r="T8" s="211">
        <v>117.43982873812629</v>
      </c>
      <c r="U8" s="211">
        <v>122.32395761817511</v>
      </c>
      <c r="V8" s="133">
        <f t="shared" ref="V8:V18" si="1">U8/T8-1</f>
        <v>4.1588351520332356E-2</v>
      </c>
      <c r="W8" s="209">
        <v>27.65</v>
      </c>
      <c r="X8" s="212">
        <v>89.21</v>
      </c>
      <c r="Y8" s="212">
        <v>2255.0700000000002</v>
      </c>
      <c r="Z8" s="212">
        <v>2688.9400000000005</v>
      </c>
      <c r="AA8" s="212">
        <v>2746.4199999999996</v>
      </c>
      <c r="AB8" s="133">
        <f t="shared" ref="AB8:AB18" si="2">AA8/Z8-1</f>
        <v>2.1376453174856591E-2</v>
      </c>
      <c r="AD8" s="63" t="s">
        <v>43</v>
      </c>
      <c r="AE8" s="213">
        <v>39365321.840000004</v>
      </c>
      <c r="AF8" s="132">
        <v>358091164.28999996</v>
      </c>
      <c r="AG8" s="132">
        <v>479732883.94</v>
      </c>
      <c r="AH8" s="132">
        <v>569173760.06000006</v>
      </c>
      <c r="AI8" s="132">
        <v>587349543.13</v>
      </c>
      <c r="AJ8" s="133">
        <f t="shared" ref="AJ8:AJ18" si="3">AI8/AH8-1</f>
        <v>3.1933627910190276E-2</v>
      </c>
      <c r="AK8" s="132">
        <f t="shared" ref="AK8:AK18" si="4">AI8-AH8</f>
        <v>18175783.069999933</v>
      </c>
      <c r="AL8" s="134">
        <f t="shared" ref="AL8:AL18" si="5">AI8/AI$8</f>
        <v>1</v>
      </c>
      <c r="AM8" s="214">
        <v>16791024.449999999</v>
      </c>
      <c r="AN8" s="215">
        <v>141056136.27000001</v>
      </c>
      <c r="AO8" s="215">
        <v>486642973.31999999</v>
      </c>
      <c r="AP8" s="215">
        <v>591972578.95999992</v>
      </c>
      <c r="AQ8" s="215">
        <v>588801370.76000011</v>
      </c>
      <c r="AR8" s="133">
        <f t="shared" ref="AR8:AR18" si="6">AQ8/AP8-1</f>
        <v>-5.3570187415963311E-3</v>
      </c>
      <c r="AS8" s="132">
        <f t="shared" ref="AS8:AS18" si="7">AQ8-AP8</f>
        <v>-3171208.1999998093</v>
      </c>
      <c r="AT8" s="133">
        <f t="shared" ref="AT8:AT18" si="8">AQ8/AM8-1</f>
        <v>34.066435196573138</v>
      </c>
      <c r="AU8" s="132">
        <f t="shared" ref="AU8:AU18" si="9">AQ8-AM8</f>
        <v>572010346.31000006</v>
      </c>
      <c r="AV8" s="134">
        <f t="shared" ref="AV8:AV18" si="10">AQ8/AQ$8</f>
        <v>1</v>
      </c>
    </row>
    <row r="9" spans="2:48" x14ac:dyDescent="0.25">
      <c r="B9" s="15" t="s">
        <v>44</v>
      </c>
      <c r="C9" s="216">
        <v>120.85421846198088</v>
      </c>
      <c r="D9" s="217">
        <v>137.89263923860059</v>
      </c>
      <c r="E9" s="217">
        <v>146.0644597835674</v>
      </c>
      <c r="F9" s="217">
        <v>166.00742568848344</v>
      </c>
      <c r="G9" s="217">
        <v>172.49681420736923</v>
      </c>
      <c r="H9" s="74">
        <f>G9/F9-1</f>
        <v>3.9090953262917782E-2</v>
      </c>
      <c r="I9" s="216">
        <v>126.89</v>
      </c>
      <c r="J9" s="217">
        <v>139.5</v>
      </c>
      <c r="K9" s="217">
        <v>145.58000000000001</v>
      </c>
      <c r="L9" s="217">
        <v>172.32</v>
      </c>
      <c r="M9" s="217">
        <v>174.39</v>
      </c>
      <c r="N9" s="74">
        <f t="shared" si="0"/>
        <v>1.2012534818941489E-2</v>
      </c>
      <c r="P9" s="15" t="s">
        <v>44</v>
      </c>
      <c r="Q9" s="216">
        <v>30.187858303716119</v>
      </c>
      <c r="R9" s="217">
        <v>105.8994718178764</v>
      </c>
      <c r="S9" s="217">
        <v>129.52344732188837</v>
      </c>
      <c r="T9" s="217">
        <v>146.69870413777858</v>
      </c>
      <c r="U9" s="217">
        <v>154.54866125499461</v>
      </c>
      <c r="V9" s="74">
        <f t="shared" si="1"/>
        <v>5.3510746147037436E-2</v>
      </c>
      <c r="W9" s="216">
        <v>35.520000000000003</v>
      </c>
      <c r="X9" s="217">
        <v>119.6</v>
      </c>
      <c r="Y9" s="217">
        <v>128.18</v>
      </c>
      <c r="Z9" s="217">
        <v>153.65</v>
      </c>
      <c r="AA9" s="217">
        <v>153.99</v>
      </c>
      <c r="AB9" s="74">
        <f t="shared" si="2"/>
        <v>2.212821347217675E-3</v>
      </c>
      <c r="AD9" s="15" t="s">
        <v>44</v>
      </c>
      <c r="AE9" s="218">
        <v>18796994.449999999</v>
      </c>
      <c r="AF9" s="52">
        <v>175387427.66</v>
      </c>
      <c r="AG9" s="52">
        <v>229284452.67000002</v>
      </c>
      <c r="AH9" s="52">
        <v>266599341.76999998</v>
      </c>
      <c r="AI9" s="52">
        <v>265705671.06999999</v>
      </c>
      <c r="AJ9" s="74">
        <f t="shared" si="3"/>
        <v>-3.3521114270829155E-3</v>
      </c>
      <c r="AK9" s="52">
        <f t="shared" si="4"/>
        <v>-893670.69999998808</v>
      </c>
      <c r="AL9" s="98">
        <f t="shared" si="5"/>
        <v>0.45238082531578727</v>
      </c>
      <c r="AM9" s="219">
        <v>7520477.0700000003</v>
      </c>
      <c r="AN9" s="220">
        <v>68931463.450000003</v>
      </c>
      <c r="AO9" s="220">
        <v>78085918.790000007</v>
      </c>
      <c r="AP9" s="220">
        <v>95017947.019999996</v>
      </c>
      <c r="AQ9" s="220">
        <v>90040016.569999993</v>
      </c>
      <c r="AR9" s="74">
        <f t="shared" si="6"/>
        <v>-5.2389370704380878E-2</v>
      </c>
      <c r="AS9" s="52">
        <f t="shared" si="7"/>
        <v>-4977930.450000003</v>
      </c>
      <c r="AT9" s="74">
        <f t="shared" si="8"/>
        <v>10.97264691214596</v>
      </c>
      <c r="AU9" s="52">
        <f t="shared" si="9"/>
        <v>82519539.5</v>
      </c>
      <c r="AV9" s="98">
        <f t="shared" si="10"/>
        <v>0.15292086778565089</v>
      </c>
    </row>
    <row r="10" spans="2:48" x14ac:dyDescent="0.25">
      <c r="B10" s="19" t="s">
        <v>45</v>
      </c>
      <c r="C10" s="216">
        <v>68.213843464770363</v>
      </c>
      <c r="D10" s="217">
        <v>95.723510193187593</v>
      </c>
      <c r="E10" s="217">
        <v>105.05225210269565</v>
      </c>
      <c r="F10" s="217">
        <v>120.48405426738573</v>
      </c>
      <c r="G10" s="217">
        <v>128.98435077800659</v>
      </c>
      <c r="H10" s="74">
        <f>G10/F10-1</f>
        <v>7.0551215779612431E-2</v>
      </c>
      <c r="I10" s="216">
        <v>68.69</v>
      </c>
      <c r="J10" s="217">
        <v>95.6</v>
      </c>
      <c r="K10" s="217">
        <v>105.54</v>
      </c>
      <c r="L10" s="217">
        <v>121.81</v>
      </c>
      <c r="M10" s="217">
        <v>129.15</v>
      </c>
      <c r="N10" s="74">
        <f t="shared" si="0"/>
        <v>6.0257778507511794E-2</v>
      </c>
      <c r="P10" s="19" t="s">
        <v>45</v>
      </c>
      <c r="Q10" s="216">
        <v>12.839616125153853</v>
      </c>
      <c r="R10" s="217">
        <v>70.319007484018428</v>
      </c>
      <c r="S10" s="217">
        <v>91.763129336994083</v>
      </c>
      <c r="T10" s="217">
        <v>106.70877022546765</v>
      </c>
      <c r="U10" s="217">
        <v>111.69736179930187</v>
      </c>
      <c r="V10" s="74">
        <f t="shared" si="1"/>
        <v>4.674959296498038E-2</v>
      </c>
      <c r="W10" s="216">
        <v>17.27</v>
      </c>
      <c r="X10" s="217">
        <v>78.709999999999994</v>
      </c>
      <c r="Y10" s="217">
        <v>92.44</v>
      </c>
      <c r="Z10" s="217">
        <v>107.69</v>
      </c>
      <c r="AA10" s="217">
        <v>110.27</v>
      </c>
      <c r="AB10" s="74">
        <f t="shared" si="2"/>
        <v>2.3957656235490843E-2</v>
      </c>
      <c r="AD10" s="19" t="s">
        <v>45</v>
      </c>
      <c r="AE10" s="218">
        <v>5986482.459999999</v>
      </c>
      <c r="AF10" s="52">
        <v>88245485.270000011</v>
      </c>
      <c r="AG10" s="52">
        <v>119897766.28</v>
      </c>
      <c r="AH10" s="52">
        <v>140371881.87</v>
      </c>
      <c r="AI10" s="52">
        <v>147723902.47</v>
      </c>
      <c r="AJ10" s="74">
        <f t="shared" si="3"/>
        <v>5.2375308374142726E-2</v>
      </c>
      <c r="AK10" s="52">
        <f t="shared" si="4"/>
        <v>7352020.599999994</v>
      </c>
      <c r="AL10" s="98">
        <f t="shared" si="5"/>
        <v>0.2515093511144586</v>
      </c>
      <c r="AM10" s="219">
        <v>2511864.2999999998</v>
      </c>
      <c r="AN10" s="220">
        <v>34369849.039999999</v>
      </c>
      <c r="AO10" s="220">
        <v>40863262.899999999</v>
      </c>
      <c r="AP10" s="220">
        <v>48127770.539999999</v>
      </c>
      <c r="AQ10" s="220">
        <v>49040724.539999999</v>
      </c>
      <c r="AR10" s="74">
        <f t="shared" si="6"/>
        <v>1.8969380666433056E-2</v>
      </c>
      <c r="AS10" s="52">
        <f t="shared" si="7"/>
        <v>912954</v>
      </c>
      <c r="AT10" s="74">
        <f t="shared" si="8"/>
        <v>18.523636105660646</v>
      </c>
      <c r="AU10" s="52">
        <f t="shared" si="9"/>
        <v>46528860.240000002</v>
      </c>
      <c r="AV10" s="98">
        <f t="shared" si="10"/>
        <v>8.3289080113214217E-2</v>
      </c>
    </row>
    <row r="11" spans="2:48" x14ac:dyDescent="0.25">
      <c r="B11" s="19" t="s">
        <v>46</v>
      </c>
      <c r="C11" s="216">
        <v>55.723863424863737</v>
      </c>
      <c r="D11" s="217">
        <v>71.344207189114897</v>
      </c>
      <c r="E11" s="217">
        <v>84.606213815895359</v>
      </c>
      <c r="F11" s="217">
        <v>90.198090751527928</v>
      </c>
      <c r="G11" s="217">
        <v>108.62590529446831</v>
      </c>
      <c r="H11" s="74">
        <f>G11/F11-1</f>
        <v>0.20430382050662432</v>
      </c>
      <c r="I11" s="216">
        <v>57.26</v>
      </c>
      <c r="J11" s="217">
        <v>74.11</v>
      </c>
      <c r="K11" s="217">
        <v>87.02</v>
      </c>
      <c r="L11" s="217">
        <v>78.41</v>
      </c>
      <c r="M11" s="217">
        <v>101.96</v>
      </c>
      <c r="N11" s="74">
        <f t="shared" si="0"/>
        <v>0.30034434383369457</v>
      </c>
      <c r="P11" s="19" t="s">
        <v>46</v>
      </c>
      <c r="Q11" s="216">
        <v>17.790211293140118</v>
      </c>
      <c r="R11" s="217">
        <v>57.608646898001687</v>
      </c>
      <c r="S11" s="217">
        <v>68.994738233101771</v>
      </c>
      <c r="T11" s="217">
        <v>80.100125601258853</v>
      </c>
      <c r="U11" s="217">
        <v>86.070620661547053</v>
      </c>
      <c r="V11" s="74">
        <f t="shared" si="1"/>
        <v>7.4537898854360352E-2</v>
      </c>
      <c r="W11" s="216">
        <v>22.57</v>
      </c>
      <c r="X11" s="217">
        <v>60.52</v>
      </c>
      <c r="Y11" s="217">
        <v>69.69</v>
      </c>
      <c r="Z11" s="217">
        <v>66.64</v>
      </c>
      <c r="AA11" s="217">
        <v>80.05</v>
      </c>
      <c r="AB11" s="74">
        <f t="shared" si="2"/>
        <v>0.20123049219687861</v>
      </c>
      <c r="AD11" s="19" t="s">
        <v>46</v>
      </c>
      <c r="AE11" s="218">
        <v>377855.49</v>
      </c>
      <c r="AF11" s="52">
        <v>2051070.9700000002</v>
      </c>
      <c r="AG11" s="52">
        <v>2794292.58</v>
      </c>
      <c r="AH11" s="52">
        <v>3280087.79</v>
      </c>
      <c r="AI11" s="52">
        <v>3496136.64</v>
      </c>
      <c r="AJ11" s="74">
        <f t="shared" si="3"/>
        <v>6.5866788888598649E-2</v>
      </c>
      <c r="AK11" s="52">
        <f t="shared" si="4"/>
        <v>216048.85000000009</v>
      </c>
      <c r="AL11" s="98">
        <f t="shared" si="5"/>
        <v>5.9523952659756964E-3</v>
      </c>
      <c r="AM11" s="219">
        <v>165110.24</v>
      </c>
      <c r="AN11" s="220">
        <v>769230.74</v>
      </c>
      <c r="AO11" s="220">
        <v>972174.21</v>
      </c>
      <c r="AP11" s="220">
        <v>929605.3</v>
      </c>
      <c r="AQ11" s="220">
        <v>1116725.47</v>
      </c>
      <c r="AR11" s="74">
        <f t="shared" si="6"/>
        <v>0.20128991304158861</v>
      </c>
      <c r="AS11" s="52">
        <f t="shared" si="7"/>
        <v>187120.16999999993</v>
      </c>
      <c r="AT11" s="74">
        <f t="shared" si="8"/>
        <v>5.7635143041400703</v>
      </c>
      <c r="AU11" s="52">
        <f t="shared" si="9"/>
        <v>951615.23</v>
      </c>
      <c r="AV11" s="98">
        <f t="shared" si="10"/>
        <v>1.8966081355391168E-3</v>
      </c>
    </row>
    <row r="12" spans="2:48" x14ac:dyDescent="0.25">
      <c r="B12" s="19" t="s">
        <v>47</v>
      </c>
      <c r="C12" s="216">
        <v>158.49014417211896</v>
      </c>
      <c r="D12" s="217">
        <v>213.08463346249329</v>
      </c>
      <c r="E12" s="217">
        <v>145.57825476657206</v>
      </c>
      <c r="F12" s="217">
        <v>224.14910086137473</v>
      </c>
      <c r="G12" s="217">
        <v>221.53228142180976</v>
      </c>
      <c r="H12" s="74">
        <f t="shared" ref="H12:H18" si="11">G12/F12-1</f>
        <v>-1.1674458784393438E-2</v>
      </c>
      <c r="I12" s="216">
        <v>160.66</v>
      </c>
      <c r="J12" s="217">
        <v>278.27</v>
      </c>
      <c r="K12" s="217">
        <v>137.88</v>
      </c>
      <c r="L12" s="217">
        <v>208.45</v>
      </c>
      <c r="M12" s="217">
        <v>202.57</v>
      </c>
      <c r="N12" s="74">
        <f t="shared" si="0"/>
        <v>-2.8208203406092536E-2</v>
      </c>
      <c r="P12" s="19" t="s">
        <v>47</v>
      </c>
      <c r="Q12" s="216">
        <v>27.313771086231284</v>
      </c>
      <c r="R12" s="217">
        <v>108.60752917026694</v>
      </c>
      <c r="S12" s="217">
        <v>92.138538818695366</v>
      </c>
      <c r="T12" s="217">
        <v>152.8483525616318</v>
      </c>
      <c r="U12" s="217">
        <v>175.27053880903043</v>
      </c>
      <c r="V12" s="74">
        <f t="shared" si="1"/>
        <v>0.14669563571748356</v>
      </c>
      <c r="W12" s="216">
        <v>29.06</v>
      </c>
      <c r="X12" s="217">
        <v>163.96</v>
      </c>
      <c r="Y12" s="217">
        <v>85.86</v>
      </c>
      <c r="Z12" s="217">
        <v>142.4</v>
      </c>
      <c r="AA12" s="217">
        <v>158.16</v>
      </c>
      <c r="AB12" s="74">
        <f t="shared" si="2"/>
        <v>0.11067415730337071</v>
      </c>
      <c r="AD12" s="19" t="s">
        <v>47</v>
      </c>
      <c r="AE12" s="218">
        <v>3001643.72</v>
      </c>
      <c r="AF12" s="52">
        <v>15642205.450000003</v>
      </c>
      <c r="AG12" s="52">
        <v>13690900.16</v>
      </c>
      <c r="AH12" s="52">
        <v>16175983.68</v>
      </c>
      <c r="AI12" s="52">
        <v>26659000.43</v>
      </c>
      <c r="AJ12" s="74">
        <f t="shared" si="3"/>
        <v>0.64806054193546259</v>
      </c>
      <c r="AK12" s="52">
        <f t="shared" si="4"/>
        <v>10483016.75</v>
      </c>
      <c r="AL12" s="98">
        <f t="shared" si="5"/>
        <v>4.5388645895480806E-2</v>
      </c>
      <c r="AM12" s="219">
        <v>1100068.82</v>
      </c>
      <c r="AN12" s="220">
        <v>8391508.5500000007</v>
      </c>
      <c r="AO12" s="220">
        <v>4394371.29</v>
      </c>
      <c r="AP12" s="220">
        <v>4158270.6</v>
      </c>
      <c r="AQ12" s="220">
        <v>8286249.5499999998</v>
      </c>
      <c r="AR12" s="74">
        <f t="shared" si="6"/>
        <v>0.99271532497187653</v>
      </c>
      <c r="AS12" s="52">
        <f t="shared" si="7"/>
        <v>4127978.9499999997</v>
      </c>
      <c r="AT12" s="74">
        <f t="shared" si="8"/>
        <v>6.5324828768440133</v>
      </c>
      <c r="AU12" s="52">
        <f t="shared" si="9"/>
        <v>7186180.7299999995</v>
      </c>
      <c r="AV12" s="98">
        <f t="shared" si="10"/>
        <v>1.4073081282579992E-2</v>
      </c>
    </row>
    <row r="13" spans="2:48" x14ac:dyDescent="0.25">
      <c r="B13" s="19" t="s">
        <v>48</v>
      </c>
      <c r="C13" s="216">
        <v>35.566925192172484</v>
      </c>
      <c r="D13" s="217">
        <v>58.053139067807543</v>
      </c>
      <c r="E13" s="217">
        <v>66.607045091057046</v>
      </c>
      <c r="F13" s="217">
        <v>78.967029114581862</v>
      </c>
      <c r="G13" s="217">
        <v>84.909228172949057</v>
      </c>
      <c r="H13" s="74">
        <f t="shared" si="11"/>
        <v>7.5249115041988057E-2</v>
      </c>
      <c r="I13" s="216">
        <v>35.26</v>
      </c>
      <c r="J13" s="217">
        <v>57.74</v>
      </c>
      <c r="K13" s="217">
        <v>66.69</v>
      </c>
      <c r="L13" s="217">
        <v>80.489999999999995</v>
      </c>
      <c r="M13" s="217">
        <v>84.91</v>
      </c>
      <c r="N13" s="74">
        <f t="shared" si="0"/>
        <v>5.4913653870046097E-2</v>
      </c>
      <c r="P13" s="19" t="s">
        <v>48</v>
      </c>
      <c r="Q13" s="216">
        <v>9.0983269863062333</v>
      </c>
      <c r="R13" s="217">
        <v>37.182970430266224</v>
      </c>
      <c r="S13" s="217">
        <v>57.331700035379647</v>
      </c>
      <c r="T13" s="217">
        <v>69.684197986153634</v>
      </c>
      <c r="U13" s="217">
        <v>73.940207338882203</v>
      </c>
      <c r="V13" s="74">
        <f t="shared" si="1"/>
        <v>6.1075673907795336E-2</v>
      </c>
      <c r="W13" s="216">
        <v>11.23</v>
      </c>
      <c r="X13" s="217">
        <v>41.87</v>
      </c>
      <c r="Y13" s="217">
        <v>55.78</v>
      </c>
      <c r="Z13" s="217">
        <v>70.48</v>
      </c>
      <c r="AA13" s="217">
        <v>72.12</v>
      </c>
      <c r="AB13" s="74">
        <f t="shared" si="2"/>
        <v>2.326901248581148E-2</v>
      </c>
      <c r="AD13" s="19" t="s">
        <v>48</v>
      </c>
      <c r="AE13" s="218">
        <v>2224152.0300000003</v>
      </c>
      <c r="AF13" s="52">
        <v>29704893.18</v>
      </c>
      <c r="AG13" s="52">
        <v>48330131.920000002</v>
      </c>
      <c r="AH13" s="52">
        <v>61065247.619999997</v>
      </c>
      <c r="AI13" s="52">
        <v>65427034.079999998</v>
      </c>
      <c r="AJ13" s="74">
        <f t="shared" si="3"/>
        <v>7.1428293996984138E-2</v>
      </c>
      <c r="AK13" s="52">
        <f t="shared" si="4"/>
        <v>4361786.4600000009</v>
      </c>
      <c r="AL13" s="98">
        <f t="shared" si="5"/>
        <v>0.11139369195954038</v>
      </c>
      <c r="AM13" s="219">
        <v>858121.05</v>
      </c>
      <c r="AN13" s="220">
        <v>11556777.91</v>
      </c>
      <c r="AO13" s="220">
        <v>16256620.310000001</v>
      </c>
      <c r="AP13" s="220">
        <v>21051451.440000001</v>
      </c>
      <c r="AQ13" s="220">
        <v>22315893.789999999</v>
      </c>
      <c r="AR13" s="74">
        <f t="shared" si="6"/>
        <v>6.0064378629846926E-2</v>
      </c>
      <c r="AS13" s="52">
        <f t="shared" si="7"/>
        <v>1264442.3499999978</v>
      </c>
      <c r="AT13" s="74">
        <f t="shared" si="8"/>
        <v>25.005531259255321</v>
      </c>
      <c r="AU13" s="52">
        <f t="shared" si="9"/>
        <v>21457772.739999998</v>
      </c>
      <c r="AV13" s="98">
        <f t="shared" si="10"/>
        <v>3.7900546598924487E-2</v>
      </c>
    </row>
    <row r="14" spans="2:48" x14ac:dyDescent="0.25">
      <c r="B14" s="19" t="s">
        <v>49</v>
      </c>
      <c r="C14" s="216">
        <v>80.489713794811735</v>
      </c>
      <c r="D14" s="217">
        <v>92.21778077570292</v>
      </c>
      <c r="E14" s="217">
        <v>103.72879745271082</v>
      </c>
      <c r="F14" s="217">
        <v>117.87534472476844</v>
      </c>
      <c r="G14" s="217">
        <v>125.02319497408131</v>
      </c>
      <c r="H14" s="74">
        <f t="shared" si="11"/>
        <v>6.0639061255792326E-2</v>
      </c>
      <c r="I14" s="216">
        <v>81.78</v>
      </c>
      <c r="J14" s="217">
        <v>91.89</v>
      </c>
      <c r="K14" s="217">
        <v>102.3</v>
      </c>
      <c r="L14" s="217">
        <v>112.17</v>
      </c>
      <c r="M14" s="217">
        <v>129.56</v>
      </c>
      <c r="N14" s="74">
        <f t="shared" si="0"/>
        <v>0.15503253989480248</v>
      </c>
      <c r="P14" s="19" t="s">
        <v>49</v>
      </c>
      <c r="Q14" s="216">
        <v>29.196809108591758</v>
      </c>
      <c r="R14" s="217">
        <v>72.808284000455629</v>
      </c>
      <c r="S14" s="217">
        <v>91.051307023719744</v>
      </c>
      <c r="T14" s="217">
        <v>106.39943422128025</v>
      </c>
      <c r="U14" s="217">
        <v>110.30266995327329</v>
      </c>
      <c r="V14" s="74">
        <f t="shared" si="1"/>
        <v>3.6684741423299583E-2</v>
      </c>
      <c r="W14" s="216">
        <v>33.340000000000003</v>
      </c>
      <c r="X14" s="217">
        <v>72.150000000000006</v>
      </c>
      <c r="Y14" s="217">
        <v>90.67</v>
      </c>
      <c r="Z14" s="217">
        <v>100.06</v>
      </c>
      <c r="AA14" s="217">
        <v>112.3</v>
      </c>
      <c r="AB14" s="74">
        <f t="shared" si="2"/>
        <v>0.12232660403757745</v>
      </c>
      <c r="AD14" s="19" t="s">
        <v>49</v>
      </c>
      <c r="AE14" s="218">
        <v>622735.23</v>
      </c>
      <c r="AF14" s="52">
        <v>2070583.8599999999</v>
      </c>
      <c r="AG14" s="52">
        <v>2777979.9699999997</v>
      </c>
      <c r="AH14" s="52">
        <v>3330697.5</v>
      </c>
      <c r="AI14" s="52">
        <v>3415028.92</v>
      </c>
      <c r="AJ14" s="74">
        <f t="shared" si="3"/>
        <v>2.5319447352994295E-2</v>
      </c>
      <c r="AK14" s="52">
        <f t="shared" si="4"/>
        <v>84331.419999999925</v>
      </c>
      <c r="AL14" s="98">
        <f t="shared" si="5"/>
        <v>5.814304207680537E-3</v>
      </c>
      <c r="AM14" s="219">
        <v>244915.55</v>
      </c>
      <c r="AN14" s="220">
        <v>706740.46</v>
      </c>
      <c r="AO14" s="220">
        <v>952816.26</v>
      </c>
      <c r="AP14" s="220">
        <v>1067032.74</v>
      </c>
      <c r="AQ14" s="220">
        <v>1197596.29</v>
      </c>
      <c r="AR14" s="74">
        <f t="shared" si="6"/>
        <v>0.12236133447976494</v>
      </c>
      <c r="AS14" s="52">
        <f t="shared" si="7"/>
        <v>130563.55000000005</v>
      </c>
      <c r="AT14" s="74">
        <f t="shared" si="8"/>
        <v>3.8898336181594031</v>
      </c>
      <c r="AU14" s="52">
        <f t="shared" si="9"/>
        <v>952680.74</v>
      </c>
      <c r="AV14" s="98">
        <f t="shared" si="10"/>
        <v>2.0339563551867975E-3</v>
      </c>
    </row>
    <row r="15" spans="2:48" x14ac:dyDescent="0.25">
      <c r="B15" s="19" t="s">
        <v>50</v>
      </c>
      <c r="C15" s="216">
        <v>123.8452181482624</v>
      </c>
      <c r="D15" s="217">
        <v>119.22942738461825</v>
      </c>
      <c r="E15" s="217">
        <v>139.89231265275984</v>
      </c>
      <c r="F15" s="217">
        <v>173.31047197052678</v>
      </c>
      <c r="G15" s="217">
        <v>202.54784942346257</v>
      </c>
      <c r="H15" s="74">
        <f t="shared" si="11"/>
        <v>0.16869942779861513</v>
      </c>
      <c r="I15" s="216">
        <v>185.32</v>
      </c>
      <c r="J15" s="217">
        <v>117.98</v>
      </c>
      <c r="K15" s="217">
        <v>142.55000000000001</v>
      </c>
      <c r="L15" s="217">
        <v>187.49</v>
      </c>
      <c r="M15" s="217">
        <v>186.36</v>
      </c>
      <c r="N15" s="74">
        <f t="shared" si="0"/>
        <v>-6.0269881060323049E-3</v>
      </c>
      <c r="P15" s="19" t="s">
        <v>50</v>
      </c>
      <c r="Q15" s="216">
        <v>44.721584567096023</v>
      </c>
      <c r="R15" s="217">
        <v>93.152667017109749</v>
      </c>
      <c r="S15" s="217">
        <v>114.42043021425988</v>
      </c>
      <c r="T15" s="217">
        <v>155.65871244487377</v>
      </c>
      <c r="U15" s="217">
        <v>175.30596405228815</v>
      </c>
      <c r="V15" s="74">
        <f t="shared" si="1"/>
        <v>0.12622005732170249</v>
      </c>
      <c r="W15" s="216">
        <v>88.02</v>
      </c>
      <c r="X15" s="217">
        <v>96.98</v>
      </c>
      <c r="Y15" s="217">
        <v>119.84</v>
      </c>
      <c r="Z15" s="217">
        <v>169.51</v>
      </c>
      <c r="AA15" s="217">
        <v>157.13</v>
      </c>
      <c r="AB15" s="74">
        <f t="shared" si="2"/>
        <v>-7.3034039289717412E-2</v>
      </c>
      <c r="AD15" s="19" t="s">
        <v>50</v>
      </c>
      <c r="AE15" s="218">
        <v>2191711.67</v>
      </c>
      <c r="AF15" s="52">
        <v>12910952.43</v>
      </c>
      <c r="AG15" s="52">
        <v>18381154.149999999</v>
      </c>
      <c r="AH15" s="52">
        <v>25326681.25</v>
      </c>
      <c r="AI15" s="52">
        <v>28572730.84</v>
      </c>
      <c r="AJ15" s="74">
        <f t="shared" si="3"/>
        <v>0.12816719087503814</v>
      </c>
      <c r="AK15" s="52">
        <f t="shared" si="4"/>
        <v>3246049.59</v>
      </c>
      <c r="AL15" s="98">
        <f t="shared" si="5"/>
        <v>4.8646893786169002E-2</v>
      </c>
      <c r="AM15" s="219">
        <v>1746265.17</v>
      </c>
      <c r="AN15" s="220">
        <v>4629804.6500000004</v>
      </c>
      <c r="AO15" s="220">
        <v>6631113.2000000002</v>
      </c>
      <c r="AP15" s="220">
        <v>9395370.8599999994</v>
      </c>
      <c r="AQ15" s="220">
        <v>8821177.4600000009</v>
      </c>
      <c r="AR15" s="74">
        <f t="shared" si="6"/>
        <v>-6.1114500806410788E-2</v>
      </c>
      <c r="AS15" s="52">
        <f t="shared" si="7"/>
        <v>-574193.39999999851</v>
      </c>
      <c r="AT15" s="74">
        <f t="shared" si="8"/>
        <v>4.0514535888040424</v>
      </c>
      <c r="AU15" s="52">
        <f t="shared" si="9"/>
        <v>7074912.290000001</v>
      </c>
      <c r="AV15" s="98">
        <f t="shared" si="10"/>
        <v>1.4981584449462125E-2</v>
      </c>
    </row>
    <row r="16" spans="2:48" x14ac:dyDescent="0.25">
      <c r="B16" s="19" t="s">
        <v>51</v>
      </c>
      <c r="C16" s="216">
        <v>62.190553433769104</v>
      </c>
      <c r="D16" s="217">
        <v>77.183882062263137</v>
      </c>
      <c r="E16" s="217">
        <v>91.098164043137814</v>
      </c>
      <c r="F16" s="217">
        <v>102.84473209834509</v>
      </c>
      <c r="G16" s="217">
        <v>113.22300526530086</v>
      </c>
      <c r="H16" s="74">
        <f t="shared" si="11"/>
        <v>0.10091205407615389</v>
      </c>
      <c r="I16" s="216">
        <v>65.62</v>
      </c>
      <c r="J16" s="217">
        <v>76.33</v>
      </c>
      <c r="K16" s="217">
        <v>86.98</v>
      </c>
      <c r="L16" s="217">
        <v>97.47</v>
      </c>
      <c r="M16" s="217">
        <v>116.28</v>
      </c>
      <c r="N16" s="74">
        <f t="shared" si="0"/>
        <v>0.19298245614035081</v>
      </c>
      <c r="P16" s="19" t="s">
        <v>51</v>
      </c>
      <c r="Q16" s="216">
        <v>25.766976132429562</v>
      </c>
      <c r="R16" s="217">
        <v>58.760802809988739</v>
      </c>
      <c r="S16" s="217">
        <v>74.074766308182248</v>
      </c>
      <c r="T16" s="217">
        <v>87.551052408831197</v>
      </c>
      <c r="U16" s="217">
        <v>91.889402892959495</v>
      </c>
      <c r="V16" s="74">
        <f t="shared" si="1"/>
        <v>4.9552236835141539E-2</v>
      </c>
      <c r="W16" s="216">
        <v>32.5</v>
      </c>
      <c r="X16" s="217">
        <v>58.88</v>
      </c>
      <c r="Y16" s="217">
        <v>71.39</v>
      </c>
      <c r="Z16" s="217">
        <v>80.650000000000006</v>
      </c>
      <c r="AA16" s="217">
        <v>93.69</v>
      </c>
      <c r="AB16" s="74">
        <f t="shared" si="2"/>
        <v>0.16168629882207064</v>
      </c>
      <c r="AD16" s="19" t="s">
        <v>51</v>
      </c>
      <c r="AE16" s="218">
        <v>2311792</v>
      </c>
      <c r="AF16" s="52">
        <v>6989163.3499999996</v>
      </c>
      <c r="AG16" s="52">
        <v>10155901.950000001</v>
      </c>
      <c r="AH16" s="52">
        <v>11712172.27</v>
      </c>
      <c r="AI16" s="52">
        <v>11644247.449999999</v>
      </c>
      <c r="AJ16" s="74">
        <f t="shared" si="3"/>
        <v>-5.7995065675379154E-3</v>
      </c>
      <c r="AK16" s="52">
        <f t="shared" si="4"/>
        <v>-67924.820000000298</v>
      </c>
      <c r="AL16" s="98">
        <f t="shared" si="5"/>
        <v>1.9825072797277618E-2</v>
      </c>
      <c r="AM16" s="219">
        <v>1176700.08</v>
      </c>
      <c r="AN16" s="220">
        <v>2445706.7599999998</v>
      </c>
      <c r="AO16" s="220">
        <v>3372933.39</v>
      </c>
      <c r="AP16" s="220">
        <v>3675276.1</v>
      </c>
      <c r="AQ16" s="220">
        <v>4089197.45</v>
      </c>
      <c r="AR16" s="74">
        <f t="shared" si="6"/>
        <v>0.11262319856731318</v>
      </c>
      <c r="AS16" s="52">
        <f t="shared" si="7"/>
        <v>413921.35000000009</v>
      </c>
      <c r="AT16" s="74">
        <f t="shared" si="8"/>
        <v>2.4751399439014228</v>
      </c>
      <c r="AU16" s="52">
        <f t="shared" si="9"/>
        <v>2912497.37</v>
      </c>
      <c r="AV16" s="98">
        <f t="shared" si="10"/>
        <v>6.9449523269992314E-3</v>
      </c>
    </row>
    <row r="17" spans="2:48" x14ac:dyDescent="0.25">
      <c r="B17" s="19" t="s">
        <v>52</v>
      </c>
      <c r="C17" s="216">
        <v>87.912052426000244</v>
      </c>
      <c r="D17" s="217">
        <v>108.84823454765021</v>
      </c>
      <c r="E17" s="217">
        <v>125.22856834625475</v>
      </c>
      <c r="F17" s="217">
        <v>143.99469567348496</v>
      </c>
      <c r="G17" s="217">
        <v>121.45699914574628</v>
      </c>
      <c r="H17" s="74">
        <f t="shared" si="11"/>
        <v>-0.1565175468605039</v>
      </c>
      <c r="I17" s="216">
        <v>94.23</v>
      </c>
      <c r="J17" s="217">
        <v>107.77</v>
      </c>
      <c r="K17" s="217">
        <v>122.28</v>
      </c>
      <c r="L17" s="217">
        <v>145.09</v>
      </c>
      <c r="M17" s="217">
        <v>119.61</v>
      </c>
      <c r="N17" s="74">
        <f t="shared" si="0"/>
        <v>-0.17561513543317941</v>
      </c>
      <c r="P17" s="19" t="s">
        <v>52</v>
      </c>
      <c r="Q17" s="216">
        <v>24.453270046244103</v>
      </c>
      <c r="R17" s="217">
        <v>78.646029319263675</v>
      </c>
      <c r="S17" s="217">
        <v>109.85291554864664</v>
      </c>
      <c r="T17" s="217">
        <v>131.3148018223244</v>
      </c>
      <c r="U17" s="217">
        <v>108.83163609748769</v>
      </c>
      <c r="V17" s="74">
        <f t="shared" si="1"/>
        <v>-0.17121577623258022</v>
      </c>
      <c r="W17" s="216">
        <v>30.96</v>
      </c>
      <c r="X17" s="217">
        <v>85.4</v>
      </c>
      <c r="Y17" s="217">
        <v>100.17</v>
      </c>
      <c r="Z17" s="217">
        <v>131.55000000000001</v>
      </c>
      <c r="AA17" s="217">
        <v>104.41</v>
      </c>
      <c r="AB17" s="74">
        <f t="shared" si="2"/>
        <v>-0.20630938806537447</v>
      </c>
      <c r="AD17" s="19" t="s">
        <v>52</v>
      </c>
      <c r="AE17" s="218">
        <v>2551740.8600000003</v>
      </c>
      <c r="AF17" s="52">
        <v>19259328.960000001</v>
      </c>
      <c r="AG17" s="52">
        <v>26912264.420000002</v>
      </c>
      <c r="AH17" s="52">
        <v>32526551.590000004</v>
      </c>
      <c r="AI17" s="52">
        <v>26846885.149999999</v>
      </c>
      <c r="AJ17" s="74">
        <f t="shared" si="3"/>
        <v>-0.17461631074799111</v>
      </c>
      <c r="AK17" s="52">
        <f t="shared" si="4"/>
        <v>-5679666.4400000051</v>
      </c>
      <c r="AL17" s="98">
        <f t="shared" si="5"/>
        <v>4.5708531595908451E-2</v>
      </c>
      <c r="AM17" s="219">
        <v>941653.77</v>
      </c>
      <c r="AN17" s="220">
        <v>7203778.7699999996</v>
      </c>
      <c r="AO17" s="220">
        <v>8452868</v>
      </c>
      <c r="AP17" s="220">
        <v>11100170.68</v>
      </c>
      <c r="AQ17" s="220">
        <v>8871654.4100000001</v>
      </c>
      <c r="AR17" s="74">
        <f t="shared" si="6"/>
        <v>-0.20076414446629032</v>
      </c>
      <c r="AS17" s="52">
        <f t="shared" si="7"/>
        <v>-2228516.2699999996</v>
      </c>
      <c r="AT17" s="74">
        <f t="shared" si="8"/>
        <v>8.421354952999339</v>
      </c>
      <c r="AU17" s="52">
        <f t="shared" si="9"/>
        <v>7930000.6400000006</v>
      </c>
      <c r="AV17" s="98">
        <f t="shared" si="10"/>
        <v>1.5067312765506711E-2</v>
      </c>
    </row>
    <row r="18" spans="2:48" x14ac:dyDescent="0.25">
      <c r="B18" s="23" t="s">
        <v>53</v>
      </c>
      <c r="C18" s="216">
        <v>80.820996817021808</v>
      </c>
      <c r="D18" s="217">
        <v>67.594080166100653</v>
      </c>
      <c r="E18" s="217">
        <v>78.212653600428197</v>
      </c>
      <c r="F18" s="217">
        <v>86.667824220982894</v>
      </c>
      <c r="G18" s="217">
        <v>81.093885251617507</v>
      </c>
      <c r="H18" s="74">
        <f t="shared" si="11"/>
        <v>-6.4313821414890171E-2</v>
      </c>
      <c r="I18" s="216">
        <v>77.33</v>
      </c>
      <c r="J18" s="217">
        <v>64.7</v>
      </c>
      <c r="K18" s="217">
        <v>69</v>
      </c>
      <c r="L18" s="217">
        <v>82.15</v>
      </c>
      <c r="M18" s="217">
        <v>76</v>
      </c>
      <c r="N18" s="74">
        <f t="shared" si="0"/>
        <v>-7.4863055386488186E-2</v>
      </c>
      <c r="P18" s="23" t="s">
        <v>53</v>
      </c>
      <c r="Q18" s="216">
        <v>12.886211854334231</v>
      </c>
      <c r="R18" s="217">
        <v>44.767370387504492</v>
      </c>
      <c r="S18" s="217">
        <v>68.043210437244085</v>
      </c>
      <c r="T18" s="217">
        <v>76.246464718546207</v>
      </c>
      <c r="U18" s="217">
        <v>68.381807161538333</v>
      </c>
      <c r="V18" s="74">
        <f t="shared" si="1"/>
        <v>-0.10314783230985491</v>
      </c>
      <c r="W18" s="216">
        <v>15.12</v>
      </c>
      <c r="X18" s="217">
        <v>45.73</v>
      </c>
      <c r="Y18" s="217">
        <v>58.73</v>
      </c>
      <c r="Z18" s="217">
        <v>70.819999999999993</v>
      </c>
      <c r="AA18" s="217">
        <v>62.85</v>
      </c>
      <c r="AB18" s="74">
        <f t="shared" si="2"/>
        <v>-0.11253883083874605</v>
      </c>
      <c r="AD18" s="23" t="s">
        <v>53</v>
      </c>
      <c r="AE18" s="218">
        <v>1300213.94</v>
      </c>
      <c r="AF18" s="52">
        <v>5830053.1399999997</v>
      </c>
      <c r="AG18" s="52">
        <v>7508039.8500000006</v>
      </c>
      <c r="AH18" s="52">
        <v>8785114.7100000009</v>
      </c>
      <c r="AI18" s="52">
        <v>7858906.0399999991</v>
      </c>
      <c r="AJ18" s="74">
        <f t="shared" si="3"/>
        <v>-0.1054293200003078</v>
      </c>
      <c r="AK18" s="52">
        <f t="shared" si="4"/>
        <v>-926208.67000000179</v>
      </c>
      <c r="AL18" s="98">
        <f t="shared" si="5"/>
        <v>1.3380287993619094E-2</v>
      </c>
      <c r="AM18" s="219">
        <v>525848.4</v>
      </c>
      <c r="AN18" s="220">
        <v>2051275.93</v>
      </c>
      <c r="AO18" s="220">
        <v>2232246.09</v>
      </c>
      <c r="AP18" s="220">
        <v>2801297.71</v>
      </c>
      <c r="AQ18" s="220">
        <v>2487888.0299999998</v>
      </c>
      <c r="AR18" s="74">
        <f t="shared" si="6"/>
        <v>-0.1118801757061374</v>
      </c>
      <c r="AS18" s="52">
        <f t="shared" si="7"/>
        <v>-313409.68000000017</v>
      </c>
      <c r="AT18" s="74">
        <f t="shared" si="8"/>
        <v>3.7311887418503122</v>
      </c>
      <c r="AU18" s="52">
        <f t="shared" si="9"/>
        <v>1962039.63</v>
      </c>
      <c r="AV18" s="98">
        <f t="shared" si="10"/>
        <v>4.2253434749799212E-3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21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70" t="s">
        <v>165</v>
      </c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P21" s="270" t="s">
        <v>166</v>
      </c>
      <c r="Q21" s="270"/>
      <c r="R21" s="270"/>
      <c r="S21" s="270"/>
      <c r="T21" s="270"/>
      <c r="U21" s="270"/>
      <c r="V21" s="270"/>
      <c r="W21" s="270"/>
      <c r="X21" s="222"/>
      <c r="Y21" s="222"/>
      <c r="Z21" s="222"/>
      <c r="AA21" s="222"/>
      <c r="AB21" s="222"/>
      <c r="AD21" s="308" t="s">
        <v>167</v>
      </c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</row>
    <row r="22" spans="2:48" ht="24" customHeight="1" x14ac:dyDescent="0.25">
      <c r="B22" s="270" t="s">
        <v>168</v>
      </c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P22" s="309" t="s">
        <v>169</v>
      </c>
      <c r="Q22" s="309"/>
      <c r="R22" s="309"/>
      <c r="S22" s="309"/>
      <c r="T22" s="309"/>
      <c r="U22" s="309"/>
      <c r="V22" s="309"/>
      <c r="W22" s="309"/>
      <c r="X22" s="223"/>
      <c r="Y22" s="223"/>
      <c r="Z22" s="223"/>
      <c r="AA22" s="223"/>
      <c r="AB22" s="223"/>
      <c r="AQ22" s="52">
        <f>AQ11/M11</f>
        <v>10952.584052569635</v>
      </c>
    </row>
    <row r="23" spans="2:48" x14ac:dyDescent="0.25"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</row>
    <row r="27" spans="2:48" ht="50.25" customHeight="1" thickBot="1" x14ac:dyDescent="0.3">
      <c r="B27" s="272" t="s">
        <v>170</v>
      </c>
      <c r="C27" s="272"/>
      <c r="D27" s="272"/>
      <c r="E27" s="272"/>
      <c r="F27" s="272"/>
      <c r="G27" s="272"/>
      <c r="H27" s="272"/>
      <c r="I27" s="143"/>
      <c r="P27" s="272" t="s">
        <v>171</v>
      </c>
      <c r="Q27" s="272"/>
      <c r="R27" s="272"/>
      <c r="S27" s="272"/>
      <c r="T27" s="272"/>
      <c r="U27" s="272"/>
      <c r="V27" s="272"/>
      <c r="W27" s="272"/>
      <c r="AE27" s="272" t="s">
        <v>172</v>
      </c>
      <c r="AF27" s="272"/>
      <c r="AG27" s="272"/>
      <c r="AH27" s="272"/>
      <c r="AI27" s="272"/>
      <c r="AJ27" s="272"/>
      <c r="AK27" s="272"/>
      <c r="AL27" s="143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6" t="str">
        <f>CONCATENATE("dif. ",RIGHT(G29,2),"/",RIGHT(F29,2))</f>
        <v>dif. 24/23</v>
      </c>
      <c r="P29" s="85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6" t="str">
        <f>CONCATENATE("dif. ",RIGHT(U29,2),"/",RIGHT(T29,2))</f>
        <v>dif. 24/23</v>
      </c>
      <c r="AE29" s="85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6" t="str">
        <f>CONCATENATE("dif. ",RIGHT(AJ29,2),"/",RIGHT(AI29,2))</f>
        <v>dif. 24/23</v>
      </c>
    </row>
    <row r="30" spans="2:48" ht="15.75" x14ac:dyDescent="0.25">
      <c r="B30" s="208" t="s">
        <v>43</v>
      </c>
      <c r="C30" s="209">
        <v>95.05</v>
      </c>
      <c r="D30" s="209">
        <v>99.07</v>
      </c>
      <c r="E30" s="209">
        <v>105.63</v>
      </c>
      <c r="F30" s="209">
        <v>113.88</v>
      </c>
      <c r="G30" s="209">
        <v>125.25</v>
      </c>
      <c r="H30" s="133">
        <f>G30/F30-1</f>
        <v>9.984193888303472E-2</v>
      </c>
      <c r="I30" s="209">
        <f>G30-F30</f>
        <v>11.370000000000005</v>
      </c>
      <c r="P30" s="208" t="s">
        <v>43</v>
      </c>
      <c r="Q30" s="209">
        <v>47.83</v>
      </c>
      <c r="R30" s="209">
        <v>53</v>
      </c>
      <c r="S30" s="209">
        <v>80.58</v>
      </c>
      <c r="T30" s="209">
        <v>93.24</v>
      </c>
      <c r="U30" s="209">
        <v>104.71</v>
      </c>
      <c r="V30" s="133">
        <f>U30/T30-1</f>
        <v>0.12301587301587302</v>
      </c>
      <c r="W30" s="209">
        <f>U30-T30</f>
        <v>11.469999999999999</v>
      </c>
      <c r="AE30" s="208" t="s">
        <v>43</v>
      </c>
      <c r="AF30" s="214">
        <v>477122731.20999998</v>
      </c>
      <c r="AG30" s="214">
        <v>651901800.17999995</v>
      </c>
      <c r="AH30" s="214">
        <v>1528879517.8</v>
      </c>
      <c r="AI30" s="214">
        <v>1797799676.5999999</v>
      </c>
      <c r="AJ30" s="214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44</v>
      </c>
      <c r="C31" s="216">
        <v>119.42</v>
      </c>
      <c r="D31" s="216">
        <v>126.49</v>
      </c>
      <c r="E31" s="216">
        <v>131.02000000000001</v>
      </c>
      <c r="F31" s="216">
        <v>139.02000000000001</v>
      </c>
      <c r="G31" s="216">
        <v>151.54</v>
      </c>
      <c r="H31" s="74">
        <f t="shared" ref="H31:H35" si="12">G31/F31-1</f>
        <v>9.0058984318802882E-2</v>
      </c>
      <c r="I31" s="217">
        <f t="shared" ref="I31:I40" si="13">G31-F31</f>
        <v>12.519999999999982</v>
      </c>
      <c r="P31" s="15" t="s">
        <v>44</v>
      </c>
      <c r="Q31" s="216">
        <v>61.17</v>
      </c>
      <c r="R31" s="217">
        <v>72.88</v>
      </c>
      <c r="S31" s="217">
        <v>107.72</v>
      </c>
      <c r="T31" s="217">
        <v>119.35</v>
      </c>
      <c r="U31" s="217">
        <v>131.18</v>
      </c>
      <c r="V31" s="74">
        <f t="shared" ref="V31:V40" si="14">U31/T31-1</f>
        <v>9.9120234604105573E-2</v>
      </c>
      <c r="W31" s="217">
        <f t="shared" ref="W31:W40" si="15">U31-T31</f>
        <v>11.830000000000013</v>
      </c>
      <c r="AE31" s="15" t="s">
        <v>44</v>
      </c>
      <c r="AF31" s="219">
        <v>217815325.03999999</v>
      </c>
      <c r="AG31" s="220">
        <v>333738906.93000001</v>
      </c>
      <c r="AH31" s="220">
        <v>743382276.49000001</v>
      </c>
      <c r="AI31" s="220">
        <v>857710368.34000003</v>
      </c>
      <c r="AJ31" s="220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6">
        <v>89.5</v>
      </c>
      <c r="D32" s="216">
        <v>85.87</v>
      </c>
      <c r="E32" s="216">
        <v>93.47</v>
      </c>
      <c r="F32" s="216">
        <v>101.28999999999999</v>
      </c>
      <c r="G32" s="216">
        <v>115.79999999999998</v>
      </c>
      <c r="H32" s="74">
        <f t="shared" si="12"/>
        <v>0.14325204857340301</v>
      </c>
      <c r="I32" s="217">
        <f t="shared" si="13"/>
        <v>14.509999999999991</v>
      </c>
      <c r="P32" s="19" t="s">
        <v>45</v>
      </c>
      <c r="Q32" s="216">
        <v>44.55</v>
      </c>
      <c r="R32" s="217">
        <v>43.14</v>
      </c>
      <c r="S32" s="217">
        <v>71.23</v>
      </c>
      <c r="T32" s="217">
        <v>83.79</v>
      </c>
      <c r="U32" s="217">
        <v>97.120000000000019</v>
      </c>
      <c r="V32" s="74">
        <f t="shared" si="14"/>
        <v>0.15908819668218177</v>
      </c>
      <c r="W32" s="217">
        <f t="shared" si="15"/>
        <v>13.330000000000013</v>
      </c>
      <c r="AE32" s="19" t="s">
        <v>45</v>
      </c>
      <c r="AF32" s="219">
        <v>122348722.31</v>
      </c>
      <c r="AG32" s="220">
        <v>137154616.22</v>
      </c>
      <c r="AH32" s="220">
        <v>381071528.48000002</v>
      </c>
      <c r="AI32" s="220">
        <v>437636228.67000002</v>
      </c>
      <c r="AJ32" s="220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6">
        <v>70.819999999999993</v>
      </c>
      <c r="D33" s="216">
        <v>66.41</v>
      </c>
      <c r="E33" s="216">
        <v>77.45</v>
      </c>
      <c r="F33" s="216">
        <v>80.180000000000007</v>
      </c>
      <c r="G33" s="216">
        <v>89.86</v>
      </c>
      <c r="H33" s="74">
        <f t="shared" si="12"/>
        <v>0.12072836118732844</v>
      </c>
      <c r="I33" s="217">
        <f t="shared" si="13"/>
        <v>9.6799999999999926</v>
      </c>
      <c r="P33" s="19" t="s">
        <v>46</v>
      </c>
      <c r="Q33" s="216">
        <v>38.090000000000003</v>
      </c>
      <c r="R33" s="217">
        <v>36.92</v>
      </c>
      <c r="S33" s="217">
        <v>53.920000000000009</v>
      </c>
      <c r="T33" s="217">
        <v>54.70000000000001</v>
      </c>
      <c r="U33" s="217">
        <v>64.64</v>
      </c>
      <c r="V33" s="74">
        <f t="shared" si="14"/>
        <v>0.18171846435100525</v>
      </c>
      <c r="W33" s="217">
        <f t="shared" si="15"/>
        <v>9.9399999999999906</v>
      </c>
      <c r="AE33" s="19" t="s">
        <v>46</v>
      </c>
      <c r="AF33" s="219">
        <v>2812428.07</v>
      </c>
      <c r="AG33" s="220">
        <v>4381169.17</v>
      </c>
      <c r="AH33" s="220">
        <v>8179727.9699999997</v>
      </c>
      <c r="AI33" s="220">
        <v>8858381.8200000003</v>
      </c>
      <c r="AJ33" s="220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6">
        <v>135.87</v>
      </c>
      <c r="D34" s="216">
        <v>154.08000000000001</v>
      </c>
      <c r="E34" s="216">
        <v>185.51</v>
      </c>
      <c r="F34" s="216">
        <v>208.15999999999997</v>
      </c>
      <c r="G34" s="216">
        <v>202.39</v>
      </c>
      <c r="H34" s="74">
        <f t="shared" si="12"/>
        <v>-2.7719062259800031E-2</v>
      </c>
      <c r="I34" s="217">
        <f t="shared" si="13"/>
        <v>-5.7699999999999818</v>
      </c>
      <c r="P34" s="19" t="s">
        <v>47</v>
      </c>
      <c r="Q34" s="216">
        <v>44.86</v>
      </c>
      <c r="R34" s="217">
        <v>46.13</v>
      </c>
      <c r="S34" s="217">
        <v>94.79</v>
      </c>
      <c r="T34" s="217">
        <v>114.31</v>
      </c>
      <c r="U34" s="217">
        <v>127.83</v>
      </c>
      <c r="V34" s="74">
        <f t="shared" si="14"/>
        <v>0.11827486659084951</v>
      </c>
      <c r="W34" s="217">
        <f t="shared" si="15"/>
        <v>13.519999999999996</v>
      </c>
      <c r="AE34" s="19" t="s">
        <v>47</v>
      </c>
      <c r="AF34" s="219">
        <v>19929247.640000001</v>
      </c>
      <c r="AG34" s="220">
        <v>22694182.550000001</v>
      </c>
      <c r="AH34" s="220">
        <v>56687870.049999997</v>
      </c>
      <c r="AI34" s="220">
        <v>62672686.409999996</v>
      </c>
      <c r="AJ34" s="220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6">
        <v>53.52</v>
      </c>
      <c r="D35" s="216">
        <v>51.25</v>
      </c>
      <c r="E35" s="216">
        <v>59.12</v>
      </c>
      <c r="F35" s="216">
        <v>65.87</v>
      </c>
      <c r="G35" s="216">
        <v>74.569999999999993</v>
      </c>
      <c r="H35" s="74">
        <f t="shared" si="12"/>
        <v>0.13207833611659314</v>
      </c>
      <c r="I35" s="217">
        <f t="shared" si="13"/>
        <v>8.6999999999999886</v>
      </c>
      <c r="P35" s="19" t="s">
        <v>48</v>
      </c>
      <c r="Q35" s="216">
        <v>28.760000000000005</v>
      </c>
      <c r="R35" s="217">
        <v>28.24</v>
      </c>
      <c r="S35" s="217">
        <v>42.01</v>
      </c>
      <c r="T35" s="217">
        <v>51.99</v>
      </c>
      <c r="U35" s="217">
        <v>61.31</v>
      </c>
      <c r="V35" s="74">
        <f t="shared" si="14"/>
        <v>0.17926524331602223</v>
      </c>
      <c r="W35" s="217">
        <f t="shared" si="15"/>
        <v>9.32</v>
      </c>
      <c r="AE35" s="19" t="s">
        <v>48</v>
      </c>
      <c r="AF35" s="219">
        <v>46497100.399999999</v>
      </c>
      <c r="AG35" s="220">
        <v>54944687.289999999</v>
      </c>
      <c r="AH35" s="220">
        <v>136922674.63999999</v>
      </c>
      <c r="AI35" s="220">
        <v>177625996.66999999</v>
      </c>
      <c r="AJ35" s="220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6">
        <v>86.79</v>
      </c>
      <c r="D36" s="216">
        <v>84.44</v>
      </c>
      <c r="E36" s="216">
        <v>89.45</v>
      </c>
      <c r="F36" s="216">
        <v>98.5</v>
      </c>
      <c r="G36" s="216">
        <v>108.5</v>
      </c>
      <c r="H36" s="74">
        <f>G36/F36-1</f>
        <v>0.10152284263959399</v>
      </c>
      <c r="I36" s="217">
        <f t="shared" si="13"/>
        <v>10</v>
      </c>
      <c r="P36" s="19" t="s">
        <v>49</v>
      </c>
      <c r="Q36" s="216">
        <v>49.1</v>
      </c>
      <c r="R36" s="217">
        <v>45.63</v>
      </c>
      <c r="S36" s="217">
        <v>64.64</v>
      </c>
      <c r="T36" s="217">
        <v>73.62</v>
      </c>
      <c r="U36" s="217">
        <v>81.849999999999994</v>
      </c>
      <c r="V36" s="74">
        <f t="shared" si="14"/>
        <v>0.11179027438196121</v>
      </c>
      <c r="W36" s="217">
        <f t="shared" si="15"/>
        <v>8.2299999999999898</v>
      </c>
      <c r="AE36" s="19" t="s">
        <v>49</v>
      </c>
      <c r="AF36" s="219">
        <v>3114952.08</v>
      </c>
      <c r="AG36" s="220">
        <v>4498900.47</v>
      </c>
      <c r="AH36" s="220">
        <v>7864755.4299999997</v>
      </c>
      <c r="AI36" s="220">
        <v>9097368.0999999996</v>
      </c>
      <c r="AJ36" s="220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6">
        <v>106.13</v>
      </c>
      <c r="D37" s="216">
        <v>125.31</v>
      </c>
      <c r="E37" s="216">
        <v>128.06</v>
      </c>
      <c r="F37" s="216">
        <v>149.08000000000001</v>
      </c>
      <c r="G37" s="216">
        <v>167.62</v>
      </c>
      <c r="H37" s="74">
        <f t="shared" ref="H37:H40" si="18">G37/F37-1</f>
        <v>0.12436275825060372</v>
      </c>
      <c r="I37" s="217">
        <f t="shared" si="13"/>
        <v>18.539999999999992</v>
      </c>
      <c r="P37" s="19" t="s">
        <v>50</v>
      </c>
      <c r="Q37" s="216">
        <v>64.31</v>
      </c>
      <c r="R37" s="217">
        <v>82.55</v>
      </c>
      <c r="S37" s="217">
        <v>96.70999999999998</v>
      </c>
      <c r="T37" s="217">
        <v>122.12</v>
      </c>
      <c r="U37" s="217">
        <v>143.97</v>
      </c>
      <c r="V37" s="74">
        <f t="shared" si="14"/>
        <v>0.17892237143792977</v>
      </c>
      <c r="W37" s="217">
        <f t="shared" si="15"/>
        <v>21.849999999999994</v>
      </c>
      <c r="AE37" s="19" t="s">
        <v>50</v>
      </c>
      <c r="AF37" s="219">
        <v>18804870.850000001</v>
      </c>
      <c r="AG37" s="220">
        <v>30921945.879999999</v>
      </c>
      <c r="AH37" s="220">
        <v>58482134.030000001</v>
      </c>
      <c r="AI37" s="220">
        <v>79534420.480000004</v>
      </c>
      <c r="AJ37" s="220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6">
        <v>64.19</v>
      </c>
      <c r="D38" s="216">
        <v>68.989999999999995</v>
      </c>
      <c r="E38" s="216">
        <v>76.34</v>
      </c>
      <c r="F38" s="216">
        <v>86.65</v>
      </c>
      <c r="G38" s="216">
        <v>96.86</v>
      </c>
      <c r="H38" s="74">
        <f t="shared" si="18"/>
        <v>0.1178303519907673</v>
      </c>
      <c r="I38" s="217">
        <f t="shared" si="13"/>
        <v>10.209999999999994</v>
      </c>
      <c r="P38" s="19" t="s">
        <v>51</v>
      </c>
      <c r="Q38" s="216">
        <v>33.54</v>
      </c>
      <c r="R38" s="217">
        <v>37.840000000000003</v>
      </c>
      <c r="S38" s="217">
        <v>53.16</v>
      </c>
      <c r="T38" s="217">
        <v>62.04999999999999</v>
      </c>
      <c r="U38" s="217">
        <v>69.75</v>
      </c>
      <c r="V38" s="74">
        <f t="shared" si="14"/>
        <v>0.12409347300564089</v>
      </c>
      <c r="W38" s="217">
        <f t="shared" si="15"/>
        <v>7.7000000000000099</v>
      </c>
      <c r="AE38" s="19" t="s">
        <v>51</v>
      </c>
      <c r="AF38" s="219">
        <v>10173605.369999999</v>
      </c>
      <c r="AG38" s="220">
        <v>16610861.380000001</v>
      </c>
      <c r="AH38" s="220">
        <v>27747259.210000001</v>
      </c>
      <c r="AI38" s="220">
        <v>33504230.199999999</v>
      </c>
      <c r="AJ38" s="220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6">
        <v>102.24</v>
      </c>
      <c r="D39" s="216">
        <v>98.71</v>
      </c>
      <c r="E39" s="216">
        <v>114.5</v>
      </c>
      <c r="F39" s="216">
        <v>129.04</v>
      </c>
      <c r="G39" s="216">
        <v>138.44999999999999</v>
      </c>
      <c r="H39" s="74">
        <f t="shared" si="18"/>
        <v>7.292312461252326E-2</v>
      </c>
      <c r="I39" s="217">
        <f t="shared" si="13"/>
        <v>9.4099999999999966</v>
      </c>
      <c r="P39" s="19" t="s">
        <v>52</v>
      </c>
      <c r="Q39" s="216">
        <v>50.94</v>
      </c>
      <c r="R39" s="217">
        <v>53.72</v>
      </c>
      <c r="S39" s="217">
        <v>88.72</v>
      </c>
      <c r="T39" s="217">
        <v>108.87</v>
      </c>
      <c r="U39" s="217">
        <v>119.53</v>
      </c>
      <c r="V39" s="74">
        <f t="shared" si="14"/>
        <v>9.791494442913562E-2</v>
      </c>
      <c r="W39" s="217">
        <f t="shared" si="15"/>
        <v>10.659999999999997</v>
      </c>
      <c r="AE39" s="19" t="s">
        <v>52</v>
      </c>
      <c r="AF39" s="219">
        <v>28411183</v>
      </c>
      <c r="AG39" s="220">
        <v>34127770.07</v>
      </c>
      <c r="AH39" s="220">
        <v>88124626.280000001</v>
      </c>
      <c r="AI39" s="220">
        <v>107018992.04000001</v>
      </c>
      <c r="AJ39" s="220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6">
        <v>58.1</v>
      </c>
      <c r="D40" s="216">
        <v>74.28</v>
      </c>
      <c r="E40" s="216">
        <v>64.23</v>
      </c>
      <c r="F40" s="216">
        <v>69.86</v>
      </c>
      <c r="G40" s="216">
        <v>72.739999999999995</v>
      </c>
      <c r="H40" s="74">
        <f t="shared" si="18"/>
        <v>4.1225307758373742E-2</v>
      </c>
      <c r="I40" s="217">
        <f t="shared" si="13"/>
        <v>2.8799999999999955</v>
      </c>
      <c r="P40" s="23" t="s">
        <v>53</v>
      </c>
      <c r="Q40" s="216">
        <v>22.7</v>
      </c>
      <c r="R40" s="217">
        <v>29.35</v>
      </c>
      <c r="S40" s="217">
        <v>43.18</v>
      </c>
      <c r="T40" s="217">
        <v>54</v>
      </c>
      <c r="U40" s="217">
        <v>56.57</v>
      </c>
      <c r="V40" s="74">
        <f t="shared" si="14"/>
        <v>4.7592592592592631E-2</v>
      </c>
      <c r="W40" s="217">
        <f t="shared" si="15"/>
        <v>2.5700000000000003</v>
      </c>
      <c r="AE40" s="23" t="s">
        <v>53</v>
      </c>
      <c r="AF40" s="219">
        <v>7215296.4500000002</v>
      </c>
      <c r="AG40" s="220">
        <v>12828760.220000001</v>
      </c>
      <c r="AH40" s="220">
        <v>20416665.23</v>
      </c>
      <c r="AI40" s="220">
        <v>24141003.859999999</v>
      </c>
      <c r="AJ40" s="220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7" t="s">
        <v>55</v>
      </c>
      <c r="C42" s="307"/>
      <c r="D42" s="307"/>
      <c r="E42" s="307"/>
      <c r="F42" s="307"/>
      <c r="G42" s="307"/>
      <c r="H42" s="307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70" t="s">
        <v>165</v>
      </c>
      <c r="C43" s="270"/>
      <c r="D43" s="270"/>
      <c r="E43" s="270"/>
      <c r="F43" s="270"/>
      <c r="G43" s="270"/>
      <c r="H43" s="270"/>
      <c r="P43" s="270" t="s">
        <v>166</v>
      </c>
      <c r="Q43" s="270"/>
      <c r="R43" s="270"/>
      <c r="S43" s="270"/>
      <c r="T43" s="270"/>
      <c r="U43" s="270"/>
      <c r="V43" s="270"/>
      <c r="W43" s="270"/>
      <c r="AE43" s="308" t="s">
        <v>167</v>
      </c>
      <c r="AF43" s="308"/>
      <c r="AG43" s="308"/>
      <c r="AH43" s="308"/>
      <c r="AI43" s="308"/>
      <c r="AJ43" s="308"/>
      <c r="AK43" s="308"/>
      <c r="AL43" s="308"/>
      <c r="AM43" s="308"/>
    </row>
    <row r="44" spans="2:39" ht="24" customHeight="1" x14ac:dyDescent="0.25">
      <c r="B44" s="270" t="s">
        <v>168</v>
      </c>
      <c r="C44" s="270"/>
      <c r="D44" s="270"/>
      <c r="E44" s="270"/>
      <c r="F44" s="270"/>
      <c r="G44" s="270"/>
      <c r="H44" s="270"/>
      <c r="P44" s="309" t="s">
        <v>169</v>
      </c>
      <c r="Q44" s="309"/>
      <c r="R44" s="309"/>
      <c r="S44" s="309"/>
      <c r="T44" s="309"/>
      <c r="U44" s="309"/>
      <c r="V44" s="309"/>
      <c r="W44" s="309"/>
      <c r="AF44" s="122"/>
      <c r="AG44" s="122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7F226-ADC0-4A11-B9BC-05D8BA6FF80C}">
  <sheetPr>
    <tabColor theme="4"/>
  </sheetPr>
  <dimension ref="B4:B25"/>
  <sheetViews>
    <sheetView showGridLines="0" workbookViewId="0">
      <selection activeCell="G28" sqref="G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FE3BD-06F5-4774-BC03-BDF09B9728C6}">
  <sheetPr>
    <tabColor theme="4" tint="0.39997558519241921"/>
  </sheetPr>
  <dimension ref="A1:AE131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309</v>
      </c>
      <c r="C1" s="1"/>
      <c r="D1" s="1"/>
      <c r="F1" s="225"/>
      <c r="G1" s="225"/>
      <c r="H1" s="225"/>
      <c r="J1" s="225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261</v>
      </c>
      <c r="D5" s="171" t="s">
        <v>262</v>
      </c>
      <c r="E5" s="171" t="s">
        <v>263</v>
      </c>
      <c r="F5" s="171" t="s">
        <v>264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265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266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26" t="s">
        <v>173</v>
      </c>
      <c r="C6" s="227">
        <v>52299</v>
      </c>
      <c r="D6" s="227">
        <v>16771</v>
      </c>
      <c r="E6" s="227">
        <v>59495</v>
      </c>
      <c r="F6" s="227">
        <v>67265</v>
      </c>
      <c r="G6" s="228">
        <f t="shared" ref="G6:G11" si="0">F6/E6-1</f>
        <v>0.13059921001764851</v>
      </c>
      <c r="H6" s="227">
        <f t="shared" ref="H6:H11" si="1">F6-E6</f>
        <v>7770</v>
      </c>
      <c r="I6" s="228"/>
      <c r="J6" s="227">
        <v>73927</v>
      </c>
      <c r="K6" s="228">
        <f t="shared" ref="K6:K11" si="2">J6/F6-1</f>
        <v>9.9041106072994767E-2</v>
      </c>
      <c r="L6" s="227">
        <f t="shared" ref="L6:L11" si="3">J6-F6</f>
        <v>6662</v>
      </c>
      <c r="M6" s="228"/>
      <c r="N6" s="227">
        <v>69867</v>
      </c>
      <c r="O6" s="228">
        <f t="shared" ref="O6:O11" si="4">N6/J6-1</f>
        <v>-5.4919041757409359E-2</v>
      </c>
      <c r="P6" s="227">
        <f t="shared" ref="P6:P11" si="5">N6-J6</f>
        <v>-4060</v>
      </c>
      <c r="Q6" s="228">
        <f>N6/C6-1</f>
        <v>0.33591464463947696</v>
      </c>
      <c r="R6" s="227">
        <f>N6-C6</f>
        <v>17568</v>
      </c>
      <c r="S6" s="228"/>
      <c r="T6" s="228"/>
      <c r="V6" s="29"/>
      <c r="AE6" s="1"/>
    </row>
    <row r="7" spans="1:31" ht="18.75" x14ac:dyDescent="0.3">
      <c r="A7" s="4"/>
      <c r="B7" s="226" t="s">
        <v>174</v>
      </c>
      <c r="C7" s="227">
        <v>2629</v>
      </c>
      <c r="D7" s="227">
        <v>9271</v>
      </c>
      <c r="E7" s="227">
        <v>3607</v>
      </c>
      <c r="F7" s="227">
        <v>4578</v>
      </c>
      <c r="G7" s="228">
        <f t="shared" si="0"/>
        <v>0.26919878014970888</v>
      </c>
      <c r="H7" s="227">
        <f t="shared" si="1"/>
        <v>971</v>
      </c>
      <c r="I7" s="228">
        <f>F7/$F$7</f>
        <v>1</v>
      </c>
      <c r="J7" s="227">
        <v>4715</v>
      </c>
      <c r="K7" s="228">
        <f t="shared" si="2"/>
        <v>2.9925731760594099E-2</v>
      </c>
      <c r="L7" s="227">
        <f t="shared" si="3"/>
        <v>137</v>
      </c>
      <c r="M7" s="228">
        <f>J7/$J$7</f>
        <v>1</v>
      </c>
      <c r="N7" s="227">
        <v>2450</v>
      </c>
      <c r="O7" s="228">
        <f t="shared" si="4"/>
        <v>-0.48038176033934255</v>
      </c>
      <c r="P7" s="227">
        <f t="shared" si="5"/>
        <v>-2265</v>
      </c>
      <c r="Q7" s="228">
        <f t="shared" ref="Q7:Q11" si="6">N7/C7-1</f>
        <v>-6.8086724990490732E-2</v>
      </c>
      <c r="R7" s="227">
        <f t="shared" ref="R7:R11" si="7">N7-C7</f>
        <v>-179</v>
      </c>
      <c r="S7" s="228">
        <f>N7/$N$7</f>
        <v>1</v>
      </c>
      <c r="T7" s="228">
        <f>N7/$N$6</f>
        <v>3.5066626590521989E-2</v>
      </c>
      <c r="V7" s="29"/>
      <c r="W7" s="79"/>
      <c r="AE7" s="1" t="s">
        <v>175</v>
      </c>
    </row>
    <row r="8" spans="1:31" ht="15.75" x14ac:dyDescent="0.25">
      <c r="A8" s="4"/>
      <c r="B8" s="229" t="s">
        <v>100</v>
      </c>
      <c r="C8" s="230">
        <v>866</v>
      </c>
      <c r="D8" s="230">
        <v>1080</v>
      </c>
      <c r="E8" s="230">
        <v>1571</v>
      </c>
      <c r="F8" s="230">
        <v>1978</v>
      </c>
      <c r="G8" s="231">
        <f t="shared" si="0"/>
        <v>0.25907065563335463</v>
      </c>
      <c r="H8" s="230">
        <f t="shared" si="1"/>
        <v>407</v>
      </c>
      <c r="I8" s="231">
        <f>F8/$F$7</f>
        <v>0.43206640454346878</v>
      </c>
      <c r="J8" s="230">
        <v>1747</v>
      </c>
      <c r="K8" s="231">
        <f t="shared" si="2"/>
        <v>-0.11678463094034375</v>
      </c>
      <c r="L8" s="230">
        <f t="shared" si="3"/>
        <v>-231</v>
      </c>
      <c r="M8" s="231">
        <f>J8/$J$7</f>
        <v>0.37051961823966068</v>
      </c>
      <c r="N8" s="230">
        <v>1607</v>
      </c>
      <c r="O8" s="231">
        <f t="shared" si="4"/>
        <v>-8.0137378362907796E-2</v>
      </c>
      <c r="P8" s="230">
        <f t="shared" si="5"/>
        <v>-140</v>
      </c>
      <c r="Q8" s="231">
        <f t="shared" si="6"/>
        <v>0.8556581986143188</v>
      </c>
      <c r="R8" s="230">
        <f t="shared" si="7"/>
        <v>741</v>
      </c>
      <c r="S8" s="231">
        <f>N8/$N$7</f>
        <v>0.65591836734693876</v>
      </c>
      <c r="T8" s="231">
        <f>N8/$N$6</f>
        <v>2.3000844461619936E-2</v>
      </c>
      <c r="V8" s="29"/>
      <c r="W8" s="79"/>
      <c r="AE8" s="1" t="s">
        <v>176</v>
      </c>
    </row>
    <row r="9" spans="1:31" s="4" customFormat="1" x14ac:dyDescent="0.25">
      <c r="B9" s="232" t="s">
        <v>103</v>
      </c>
      <c r="C9" s="233">
        <v>1763</v>
      </c>
      <c r="D9" s="233">
        <v>8191</v>
      </c>
      <c r="E9" s="233">
        <v>2036</v>
      </c>
      <c r="F9" s="233">
        <v>2600</v>
      </c>
      <c r="G9" s="234">
        <f t="shared" si="0"/>
        <v>0.27701375245579563</v>
      </c>
      <c r="H9" s="235">
        <f t="shared" si="1"/>
        <v>564</v>
      </c>
      <c r="I9" s="236">
        <f>F9/$F$7</f>
        <v>0.56793359545653122</v>
      </c>
      <c r="J9" s="233">
        <v>2968</v>
      </c>
      <c r="K9" s="234">
        <f t="shared" si="2"/>
        <v>0.14153846153846161</v>
      </c>
      <c r="L9" s="235">
        <f t="shared" si="3"/>
        <v>368</v>
      </c>
      <c r="M9" s="236">
        <f>J9/$J$7</f>
        <v>0.62948038176033938</v>
      </c>
      <c r="N9" s="233">
        <v>843</v>
      </c>
      <c r="O9" s="234">
        <f t="shared" si="4"/>
        <v>-0.71597035040431267</v>
      </c>
      <c r="P9" s="235">
        <f t="shared" si="5"/>
        <v>-2125</v>
      </c>
      <c r="Q9" s="234">
        <f t="shared" si="6"/>
        <v>-0.52183777651730012</v>
      </c>
      <c r="R9" s="235">
        <f t="shared" si="7"/>
        <v>-920</v>
      </c>
      <c r="S9" s="236">
        <f>N9/$N$7</f>
        <v>0.34408163265306124</v>
      </c>
      <c r="T9" s="236">
        <f>N9/$N$6</f>
        <v>1.2065782128902056E-2</v>
      </c>
      <c r="V9" s="29"/>
      <c r="W9" s="79"/>
      <c r="AE9" s="1" t="s">
        <v>177</v>
      </c>
    </row>
    <row r="10" spans="1:31" s="4" customFormat="1" x14ac:dyDescent="0.25">
      <c r="B10" s="237" t="s">
        <v>178</v>
      </c>
      <c r="C10" s="29">
        <v>1622</v>
      </c>
      <c r="D10" s="29">
        <v>4017</v>
      </c>
      <c r="E10" s="29">
        <v>1391</v>
      </c>
      <c r="F10" s="29">
        <v>2553</v>
      </c>
      <c r="G10" s="22">
        <f t="shared" si="0"/>
        <v>0.83537023723939607</v>
      </c>
      <c r="H10" s="20">
        <f t="shared" si="1"/>
        <v>1162</v>
      </c>
      <c r="I10" s="31">
        <f>F10/$F$7</f>
        <v>0.55766710353866322</v>
      </c>
      <c r="J10" s="29">
        <v>2472</v>
      </c>
      <c r="K10" s="22">
        <f t="shared" si="2"/>
        <v>-3.1727379553466495E-2</v>
      </c>
      <c r="L10" s="20">
        <f t="shared" si="3"/>
        <v>-81</v>
      </c>
      <c r="M10" s="31">
        <f>J10/$J$7</f>
        <v>0.52428419936373272</v>
      </c>
      <c r="N10" s="29">
        <v>361</v>
      </c>
      <c r="O10" s="22">
        <f t="shared" si="4"/>
        <v>-0.85396440129449835</v>
      </c>
      <c r="P10" s="20">
        <f t="shared" si="5"/>
        <v>-2111</v>
      </c>
      <c r="Q10" s="22">
        <f t="shared" si="6"/>
        <v>-0.77743526510480887</v>
      </c>
      <c r="R10" s="20">
        <f t="shared" si="7"/>
        <v>-1261</v>
      </c>
      <c r="S10" s="31">
        <f>N10/$N$7</f>
        <v>0.14734693877551019</v>
      </c>
      <c r="T10" s="31">
        <f>N10/$N$6</f>
        <v>5.1669600812973221E-3</v>
      </c>
      <c r="V10" s="29"/>
      <c r="W10" s="79"/>
      <c r="AE10" s="1" t="s">
        <v>179</v>
      </c>
    </row>
    <row r="11" spans="1:31" s="4" customFormat="1" x14ac:dyDescent="0.25">
      <c r="B11" s="237" t="s">
        <v>180</v>
      </c>
      <c r="C11" s="29">
        <f>C9-C10</f>
        <v>141</v>
      </c>
      <c r="D11" s="29">
        <f>D9-D10</f>
        <v>4174</v>
      </c>
      <c r="E11" s="29">
        <f>E9-E10</f>
        <v>645</v>
      </c>
      <c r="F11" s="29">
        <f>F9-F10</f>
        <v>47</v>
      </c>
      <c r="G11" s="22">
        <f t="shared" si="0"/>
        <v>-0.92713178294573639</v>
      </c>
      <c r="H11" s="20">
        <f t="shared" si="1"/>
        <v>-598</v>
      </c>
      <c r="I11" s="31">
        <f>F11/$F$7</f>
        <v>1.0266491917868065E-2</v>
      </c>
      <c r="J11" s="29">
        <f>J9-J10</f>
        <v>496</v>
      </c>
      <c r="K11" s="22">
        <f t="shared" si="2"/>
        <v>9.5531914893617014</v>
      </c>
      <c r="L11" s="20">
        <f t="shared" si="3"/>
        <v>449</v>
      </c>
      <c r="M11" s="31">
        <f>J11/$J$7</f>
        <v>0.10519618239660658</v>
      </c>
      <c r="N11" s="29">
        <f>N9-N10</f>
        <v>482</v>
      </c>
      <c r="O11" s="22">
        <f t="shared" si="4"/>
        <v>-2.8225806451612878E-2</v>
      </c>
      <c r="P11" s="20">
        <f t="shared" si="5"/>
        <v>-14</v>
      </c>
      <c r="Q11" s="22">
        <f t="shared" si="6"/>
        <v>2.4184397163120566</v>
      </c>
      <c r="R11" s="20">
        <f t="shared" si="7"/>
        <v>341</v>
      </c>
      <c r="S11" s="31">
        <f>N11/$N$7</f>
        <v>0.19673469387755102</v>
      </c>
      <c r="T11" s="31">
        <f>N11/$N$6</f>
        <v>6.898822047604735E-3</v>
      </c>
      <c r="V11" s="29"/>
      <c r="W11" s="79"/>
      <c r="AE11" s="1" t="s">
        <v>181</v>
      </c>
    </row>
    <row r="12" spans="1:31" s="4" customFormat="1" ht="7.5" customHeight="1" x14ac:dyDescent="0.25"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AE12" s="1" t="s">
        <v>182</v>
      </c>
    </row>
    <row r="13" spans="1:31" s="4" customFormat="1" x14ac:dyDescent="0.25">
      <c r="B13" s="170" t="s">
        <v>183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2" t="s">
        <v>185</v>
      </c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6" t="s">
        <v>173</v>
      </c>
      <c r="C40" s="226"/>
      <c r="D40" s="226"/>
      <c r="E40" s="227"/>
      <c r="F40" s="227"/>
      <c r="G40" s="227"/>
      <c r="H40" s="227"/>
      <c r="I40" s="227"/>
      <c r="J40" s="227">
        <v>1824653</v>
      </c>
      <c r="K40" s="227"/>
      <c r="L40" s="227"/>
      <c r="M40" s="228"/>
      <c r="N40" s="227">
        <v>2354005</v>
      </c>
      <c r="O40" s="228"/>
      <c r="P40" s="228">
        <v>1</v>
      </c>
      <c r="Q40" s="228">
        <v>0.2901110512519367</v>
      </c>
      <c r="R40" s="227">
        <v>529352</v>
      </c>
      <c r="S40" s="239"/>
      <c r="T40" s="239"/>
      <c r="AE40" s="1"/>
    </row>
    <row r="41" spans="2:31" ht="18.75" hidden="1" x14ac:dyDescent="0.3">
      <c r="B41" s="226" t="s">
        <v>174</v>
      </c>
      <c r="C41" s="226"/>
      <c r="D41" s="226"/>
      <c r="E41" s="227"/>
      <c r="F41" s="227"/>
      <c r="G41" s="227"/>
      <c r="H41" s="227"/>
      <c r="I41" s="227"/>
      <c r="J41" s="227">
        <v>603938</v>
      </c>
      <c r="K41" s="227"/>
      <c r="L41" s="227"/>
      <c r="M41" s="228">
        <v>1</v>
      </c>
      <c r="N41" s="227">
        <v>936181</v>
      </c>
      <c r="O41" s="228">
        <v>1</v>
      </c>
      <c r="P41" s="228">
        <v>0.39769711619134201</v>
      </c>
      <c r="Q41" s="228">
        <v>0.55012766211101138</v>
      </c>
      <c r="R41" s="227">
        <v>332243</v>
      </c>
      <c r="S41" s="239"/>
      <c r="T41" s="239"/>
      <c r="AE41" s="1" t="s">
        <v>175</v>
      </c>
    </row>
    <row r="42" spans="2:31" ht="15.75" hidden="1" x14ac:dyDescent="0.25">
      <c r="B42" s="229" t="s">
        <v>100</v>
      </c>
      <c r="C42" s="229"/>
      <c r="D42" s="229"/>
      <c r="E42" s="230"/>
      <c r="F42" s="230"/>
      <c r="G42" s="230"/>
      <c r="H42" s="230"/>
      <c r="I42" s="230"/>
      <c r="J42" s="230">
        <v>276550.36166633503</v>
      </c>
      <c r="K42" s="230"/>
      <c r="L42" s="230"/>
      <c r="M42" s="231">
        <v>0.45791184139155844</v>
      </c>
      <c r="N42" s="230">
        <v>430252.45635520399</v>
      </c>
      <c r="O42" s="231">
        <v>0.4595825554622493</v>
      </c>
      <c r="P42" s="231">
        <v>0.18277465695918402</v>
      </c>
      <c r="Q42" s="231">
        <v>0.55578337978930015</v>
      </c>
      <c r="R42" s="230">
        <v>153702.09468886897</v>
      </c>
      <c r="S42" s="240"/>
      <c r="T42" s="240"/>
      <c r="AE42" s="1" t="s">
        <v>176</v>
      </c>
    </row>
    <row r="43" spans="2:31" s="4" customFormat="1" hidden="1" x14ac:dyDescent="0.25">
      <c r="B43" s="232" t="s">
        <v>103</v>
      </c>
      <c r="C43" s="241"/>
      <c r="D43" s="241"/>
      <c r="E43" s="233"/>
      <c r="F43" s="233"/>
      <c r="G43" s="233"/>
      <c r="H43" s="233"/>
      <c r="I43" s="233"/>
      <c r="J43" s="233">
        <v>327387.63833385095</v>
      </c>
      <c r="K43" s="233"/>
      <c r="L43" s="233"/>
      <c r="M43" s="236">
        <v>0.54208815860874948</v>
      </c>
      <c r="N43" s="233">
        <v>505927.5436448183</v>
      </c>
      <c r="O43" s="236">
        <v>0.54041637636826456</v>
      </c>
      <c r="P43" s="236">
        <v>0.21492203442423372</v>
      </c>
      <c r="Q43" s="234">
        <v>0.54534711884540576</v>
      </c>
      <c r="R43" s="235">
        <v>178539.90531096736</v>
      </c>
      <c r="S43" s="242"/>
      <c r="T43" s="242"/>
      <c r="AE43" s="1" t="s">
        <v>177</v>
      </c>
    </row>
    <row r="44" spans="2:31" s="4" customFormat="1" hidden="1" x14ac:dyDescent="0.25">
      <c r="B44" s="237" t="s">
        <v>178</v>
      </c>
      <c r="C44" s="237"/>
      <c r="D44" s="23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7" t="s">
        <v>180</v>
      </c>
      <c r="C45" s="237"/>
      <c r="D45" s="23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AE46" s="1" t="s">
        <v>182</v>
      </c>
    </row>
    <row r="47" spans="2:31" s="4" customFormat="1" hidden="1" x14ac:dyDescent="0.25">
      <c r="B47" s="271" t="s">
        <v>183</v>
      </c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310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26" t="s">
        <v>173</v>
      </c>
      <c r="C124" s="227">
        <v>96681</v>
      </c>
      <c r="D124" s="227">
        <v>140346</v>
      </c>
      <c r="E124" s="227">
        <v>257117</v>
      </c>
      <c r="F124" s="227">
        <v>278594</v>
      </c>
      <c r="G124" s="228">
        <f t="shared" ref="G124:G129" si="8">F124/E124-1</f>
        <v>8.3530066078866927E-2</v>
      </c>
      <c r="H124" s="227">
        <f t="shared" ref="H124:H129" si="9">F124-E124</f>
        <v>21477</v>
      </c>
      <c r="I124" s="228"/>
      <c r="J124" s="227">
        <v>287810</v>
      </c>
      <c r="K124" s="228"/>
      <c r="L124" s="228">
        <f t="shared" ref="L124:L129" si="10">J124/F124-1</f>
        <v>3.3080396562739978E-2</v>
      </c>
      <c r="M124" s="227">
        <f t="shared" ref="M124:M129" si="11">J124-F124</f>
        <v>9216</v>
      </c>
      <c r="N124" s="228">
        <f t="shared" ref="N124:N129" si="12">J124/D124-1</f>
        <v>1.050717512433557</v>
      </c>
      <c r="O124" s="227">
        <f t="shared" ref="O124:O129" si="13">J124-D124</f>
        <v>147464</v>
      </c>
      <c r="Z124" s="1"/>
      <c r="AE124"/>
    </row>
    <row r="125" spans="2:31" ht="18.75" x14ac:dyDescent="0.3">
      <c r="B125" s="226" t="s">
        <v>174</v>
      </c>
      <c r="C125" s="227">
        <v>26839</v>
      </c>
      <c r="D125" s="227">
        <v>45216</v>
      </c>
      <c r="E125" s="227">
        <v>29061</v>
      </c>
      <c r="F125" s="227">
        <v>32018</v>
      </c>
      <c r="G125" s="228">
        <f t="shared" si="8"/>
        <v>0.10175148824885594</v>
      </c>
      <c r="H125" s="227">
        <f t="shared" si="9"/>
        <v>2957</v>
      </c>
      <c r="I125" s="228">
        <f>F125/$F$7</f>
        <v>6.9938837920489298</v>
      </c>
      <c r="J125" s="227">
        <v>29188</v>
      </c>
      <c r="K125" s="228">
        <f>J125/$J$125</f>
        <v>1</v>
      </c>
      <c r="L125" s="228">
        <f t="shared" si="10"/>
        <v>-8.838778187269658E-2</v>
      </c>
      <c r="M125" s="227">
        <f t="shared" si="11"/>
        <v>-2830</v>
      </c>
      <c r="N125" s="228">
        <f t="shared" si="12"/>
        <v>-0.35447629157820237</v>
      </c>
      <c r="O125" s="227">
        <f t="shared" si="13"/>
        <v>-16028</v>
      </c>
      <c r="Z125" s="1"/>
      <c r="AE125"/>
    </row>
    <row r="126" spans="2:31" ht="15.75" x14ac:dyDescent="0.25">
      <c r="B126" s="229" t="s">
        <v>100</v>
      </c>
      <c r="C126" s="230">
        <v>6781</v>
      </c>
      <c r="D126" s="230">
        <v>11021</v>
      </c>
      <c r="E126" s="230">
        <v>9118</v>
      </c>
      <c r="F126" s="230">
        <v>11280</v>
      </c>
      <c r="G126" s="231">
        <f t="shared" si="8"/>
        <v>0.23711340206185572</v>
      </c>
      <c r="H126" s="230">
        <f t="shared" si="9"/>
        <v>2162</v>
      </c>
      <c r="I126" s="231">
        <f>F126/$F$7</f>
        <v>2.4639580602883355</v>
      </c>
      <c r="J126" s="230">
        <v>10812</v>
      </c>
      <c r="K126" s="231">
        <f>J126/$J$125</f>
        <v>0.37042620254899272</v>
      </c>
      <c r="L126" s="231">
        <f t="shared" si="10"/>
        <v>-4.1489361702127692E-2</v>
      </c>
      <c r="M126" s="230">
        <f t="shared" si="11"/>
        <v>-468</v>
      </c>
      <c r="N126" s="231">
        <f t="shared" si="12"/>
        <v>-1.8963796388712484E-2</v>
      </c>
      <c r="O126" s="230">
        <f t="shared" si="13"/>
        <v>-209</v>
      </c>
      <c r="Z126" s="1"/>
      <c r="AE126"/>
    </row>
    <row r="127" spans="2:31" x14ac:dyDescent="0.25">
      <c r="B127" s="232" t="s">
        <v>103</v>
      </c>
      <c r="C127" s="233">
        <v>20058</v>
      </c>
      <c r="D127" s="233">
        <v>34195</v>
      </c>
      <c r="E127" s="233">
        <v>19943</v>
      </c>
      <c r="F127" s="233">
        <v>20738</v>
      </c>
      <c r="G127" s="234">
        <f t="shared" si="8"/>
        <v>3.9863611292182632E-2</v>
      </c>
      <c r="H127" s="235">
        <f t="shared" si="9"/>
        <v>795</v>
      </c>
      <c r="I127" s="236">
        <f>F127/$F$7</f>
        <v>4.5299257317605939</v>
      </c>
      <c r="J127" s="233">
        <v>18376</v>
      </c>
      <c r="K127" s="236">
        <f>J127/$J$125</f>
        <v>0.62957379745100728</v>
      </c>
      <c r="L127" s="234">
        <f t="shared" si="10"/>
        <v>-0.1138971935577201</v>
      </c>
      <c r="M127" s="235">
        <f t="shared" si="11"/>
        <v>-2362</v>
      </c>
      <c r="N127" s="234">
        <f t="shared" si="12"/>
        <v>-0.46261149290831993</v>
      </c>
      <c r="O127" s="235">
        <f t="shared" si="13"/>
        <v>-15819</v>
      </c>
      <c r="Z127" s="1"/>
      <c r="AE127"/>
    </row>
    <row r="128" spans="2:31" x14ac:dyDescent="0.25">
      <c r="B128" s="237" t="s">
        <v>178</v>
      </c>
      <c r="C128" s="29">
        <v>19550</v>
      </c>
      <c r="D128" s="29">
        <v>22992</v>
      </c>
      <c r="E128" s="29">
        <v>14901</v>
      </c>
      <c r="F128" s="29">
        <v>18512</v>
      </c>
      <c r="G128" s="22">
        <f t="shared" si="8"/>
        <v>0.24233272934702366</v>
      </c>
      <c r="H128" s="20">
        <f t="shared" si="9"/>
        <v>3611</v>
      </c>
      <c r="I128" s="31">
        <f>F128/$F$7</f>
        <v>4.0436871996505026</v>
      </c>
      <c r="J128" s="29">
        <v>14724</v>
      </c>
      <c r="K128" s="31">
        <f>J128/$J$125</f>
        <v>0.50445388515828427</v>
      </c>
      <c r="L128" s="22">
        <f t="shared" si="10"/>
        <v>-0.20462402765773557</v>
      </c>
      <c r="M128" s="20">
        <f t="shared" si="11"/>
        <v>-3788</v>
      </c>
      <c r="N128" s="22">
        <f t="shared" si="12"/>
        <v>-0.35960334029227559</v>
      </c>
      <c r="O128" s="20">
        <f t="shared" si="13"/>
        <v>-8268</v>
      </c>
      <c r="Z128" s="1"/>
      <c r="AE128"/>
    </row>
    <row r="129" spans="2:31" x14ac:dyDescent="0.25">
      <c r="B129" s="237" t="s">
        <v>180</v>
      </c>
      <c r="C129" s="29">
        <f>C127-C128</f>
        <v>508</v>
      </c>
      <c r="D129" s="29">
        <f>D127-D128</f>
        <v>11203</v>
      </c>
      <c r="E129" s="29">
        <f>E127-E128</f>
        <v>5042</v>
      </c>
      <c r="F129" s="29">
        <f>F127-F128</f>
        <v>2226</v>
      </c>
      <c r="G129" s="22">
        <f t="shared" si="8"/>
        <v>-0.55850852836176124</v>
      </c>
      <c r="H129" s="20">
        <f t="shared" si="9"/>
        <v>-2816</v>
      </c>
      <c r="I129" s="31">
        <f>F129/$F$7</f>
        <v>0.48623853211009177</v>
      </c>
      <c r="J129" s="29">
        <f>J127-J128</f>
        <v>3652</v>
      </c>
      <c r="K129" s="31">
        <f>J129/$J$125</f>
        <v>0.12511991229272304</v>
      </c>
      <c r="L129" s="22">
        <f t="shared" si="10"/>
        <v>0.6406109613656783</v>
      </c>
      <c r="M129" s="20">
        <f t="shared" si="11"/>
        <v>1426</v>
      </c>
      <c r="N129" s="22">
        <f t="shared" si="12"/>
        <v>-0.67401588860126749</v>
      </c>
      <c r="O129" s="20">
        <f t="shared" si="13"/>
        <v>-7551</v>
      </c>
      <c r="Z129" s="1"/>
      <c r="AE129"/>
    </row>
    <row r="130" spans="2:31" x14ac:dyDescent="0.25"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Z130" s="1"/>
      <c r="AE130"/>
    </row>
    <row r="131" spans="2:31" x14ac:dyDescent="0.25">
      <c r="B131" s="170" t="s">
        <v>183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D4781-CA09-40BC-BC1F-F6E1AB006CEA}">
  <sheetPr>
    <tabColor theme="4" tint="0.39997558519241921"/>
  </sheetPr>
  <dimension ref="A1:AE142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191</v>
      </c>
      <c r="C6" s="245">
        <v>2629</v>
      </c>
      <c r="D6" s="245">
        <v>9271</v>
      </c>
      <c r="E6" s="245">
        <v>3607</v>
      </c>
      <c r="F6" s="246">
        <f>E6/$E$6</f>
        <v>1</v>
      </c>
      <c r="G6" s="245">
        <v>4578</v>
      </c>
      <c r="H6" s="246">
        <f>G6/E6-1</f>
        <v>0.26919878014970888</v>
      </c>
      <c r="I6" s="245">
        <f>G6-E6</f>
        <v>971</v>
      </c>
      <c r="J6" s="246">
        <f>G6/$G$6</f>
        <v>1</v>
      </c>
      <c r="K6" s="245">
        <v>4715</v>
      </c>
      <c r="L6" s="246">
        <f t="shared" ref="L6:L12" si="0">K6/G6-1</f>
        <v>2.9925731760594099E-2</v>
      </c>
      <c r="M6" s="245">
        <f t="shared" ref="M6:M12" si="1">K6-G6</f>
        <v>137</v>
      </c>
      <c r="N6" s="246">
        <f>K6/$K$6</f>
        <v>1</v>
      </c>
      <c r="O6" s="245">
        <v>2450</v>
      </c>
      <c r="P6" s="246">
        <f t="shared" ref="P6:P11" si="2">O6/K6-1</f>
        <v>-0.48038176033934255</v>
      </c>
      <c r="Q6" s="245">
        <f t="shared" ref="Q6:Q12" si="3">O6-K6</f>
        <v>-2265</v>
      </c>
      <c r="R6" s="246">
        <f>O6/C6-1</f>
        <v>-6.8086724990490732E-2</v>
      </c>
      <c r="S6" s="245">
        <f>O6-C6</f>
        <v>-179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47" t="s">
        <v>192</v>
      </c>
      <c r="C7" s="248">
        <v>1887</v>
      </c>
      <c r="D7" s="248">
        <v>8601</v>
      </c>
      <c r="E7" s="248">
        <v>3032</v>
      </c>
      <c r="F7" s="249">
        <f t="shared" ref="F7:F12" si="4">E7/$E$6</f>
        <v>0.84058774604934849</v>
      </c>
      <c r="G7" s="248">
        <v>3606</v>
      </c>
      <c r="H7" s="250">
        <f>G7/E7-1</f>
        <v>0.18931398416886536</v>
      </c>
      <c r="I7" s="251">
        <f>G7-E7</f>
        <v>574</v>
      </c>
      <c r="J7" s="249">
        <f>G7/$G$6</f>
        <v>0.78768020969855834</v>
      </c>
      <c r="K7" s="248">
        <v>3735</v>
      </c>
      <c r="L7" s="252">
        <f t="shared" si="0"/>
        <v>3.5773710482529086E-2</v>
      </c>
      <c r="M7" s="253">
        <f t="shared" si="1"/>
        <v>129</v>
      </c>
      <c r="N7" s="249">
        <f>K7/$K$6</f>
        <v>0.79215270413573702</v>
      </c>
      <c r="O7" s="248">
        <v>1901</v>
      </c>
      <c r="P7" s="250">
        <f t="shared" si="2"/>
        <v>-0.49103078982597059</v>
      </c>
      <c r="Q7" s="251">
        <f t="shared" si="3"/>
        <v>-1834</v>
      </c>
      <c r="R7" s="250">
        <f t="shared" ref="R7:R10" si="5">O7/C7-1</f>
        <v>7.4191838897721407E-3</v>
      </c>
      <c r="S7" s="251">
        <f t="shared" ref="S7:S10" si="6">O7-C7</f>
        <v>14</v>
      </c>
      <c r="T7" s="249">
        <f>O7/$O$6</f>
        <v>0.77591836734693875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4">
        <v>514</v>
      </c>
      <c r="D8" s="254">
        <v>0</v>
      </c>
      <c r="E8" s="254">
        <v>601</v>
      </c>
      <c r="F8" s="255">
        <f t="shared" si="4"/>
        <v>0.16662046021624619</v>
      </c>
      <c r="G8" s="254">
        <v>689</v>
      </c>
      <c r="H8" s="256">
        <f>IFERROR(G8/E8-1,"-")</f>
        <v>0.14642262895174718</v>
      </c>
      <c r="I8" s="257">
        <f t="shared" ref="I8:I12" si="7">G8-E8</f>
        <v>88</v>
      </c>
      <c r="J8" s="255">
        <f t="shared" ref="J8:J12" si="8">G8/$G$6</f>
        <v>0.15050240279598079</v>
      </c>
      <c r="K8" s="254">
        <v>1715</v>
      </c>
      <c r="L8" s="258">
        <f>IFERROR(K8/G8-1,"-")</f>
        <v>1.4891146589259798</v>
      </c>
      <c r="M8" s="259">
        <f>IF(G8=0,"nd",K8-G8)</f>
        <v>1026</v>
      </c>
      <c r="N8" s="260">
        <f t="shared" ref="N8:N12" si="9">K8/$K$6</f>
        <v>0.36373276776246022</v>
      </c>
      <c r="O8" s="254">
        <v>239</v>
      </c>
      <c r="P8" s="258">
        <f>IFERROR(O8/K8-1,"-")</f>
        <v>-0.86064139941690965</v>
      </c>
      <c r="Q8" s="261">
        <f t="shared" si="3"/>
        <v>-1476</v>
      </c>
      <c r="R8" s="258">
        <f>IFERROR(O8/C8-1,"-")</f>
        <v>-0.53501945525291827</v>
      </c>
      <c r="S8" s="261">
        <f t="shared" si="6"/>
        <v>-275</v>
      </c>
      <c r="T8" s="260">
        <f t="shared" ref="T8:T12" si="10">O8/$O$6</f>
        <v>9.7551020408163269E-2</v>
      </c>
      <c r="V8" s="29"/>
      <c r="W8" s="79"/>
      <c r="AE8" s="1"/>
    </row>
    <row r="9" spans="1:31" s="4" customFormat="1" x14ac:dyDescent="0.25">
      <c r="B9" s="97" t="s">
        <v>61</v>
      </c>
      <c r="C9" s="254">
        <v>1373</v>
      </c>
      <c r="D9" s="254">
        <v>0</v>
      </c>
      <c r="E9" s="254">
        <v>2431</v>
      </c>
      <c r="F9" s="260">
        <f t="shared" si="4"/>
        <v>0.67396728583310228</v>
      </c>
      <c r="G9" s="254">
        <v>2917</v>
      </c>
      <c r="H9" s="256">
        <f>IFERROR(G9/E9-1,"-")</f>
        <v>0.19991772932949403</v>
      </c>
      <c r="I9" s="261">
        <f t="shared" si="7"/>
        <v>486</v>
      </c>
      <c r="J9" s="260">
        <f t="shared" si="8"/>
        <v>0.63717780690257753</v>
      </c>
      <c r="K9" s="254">
        <v>2020</v>
      </c>
      <c r="L9" s="258">
        <f>IFERROR(K9/G9-1,"-")</f>
        <v>-0.30750771340418237</v>
      </c>
      <c r="M9" s="259">
        <f>IF(G9=0,"nd",K9-G9)</f>
        <v>-897</v>
      </c>
      <c r="N9" s="260">
        <f t="shared" si="9"/>
        <v>0.4284199363732768</v>
      </c>
      <c r="O9" s="254">
        <v>1662</v>
      </c>
      <c r="P9" s="258">
        <f t="shared" si="2"/>
        <v>-0.17722772277227727</v>
      </c>
      <c r="Q9" s="261">
        <f t="shared" si="3"/>
        <v>-358</v>
      </c>
      <c r="R9" s="262">
        <f t="shared" si="5"/>
        <v>0.2104879825200292</v>
      </c>
      <c r="S9" s="261">
        <f t="shared" si="6"/>
        <v>289</v>
      </c>
      <c r="T9" s="260">
        <f t="shared" si="10"/>
        <v>0.67836734693877554</v>
      </c>
      <c r="V9" s="29"/>
      <c r="W9" s="79"/>
      <c r="AE9" s="1"/>
    </row>
    <row r="10" spans="1:31" s="4" customFormat="1" x14ac:dyDescent="0.25">
      <c r="B10" s="247" t="s">
        <v>193</v>
      </c>
      <c r="C10" s="263">
        <v>742</v>
      </c>
      <c r="D10" s="263">
        <v>670</v>
      </c>
      <c r="E10" s="263">
        <v>575</v>
      </c>
      <c r="F10" s="264">
        <f>IFERROR(E10/$E$6,"-")</f>
        <v>0.15941225395065151</v>
      </c>
      <c r="G10" s="263">
        <v>972</v>
      </c>
      <c r="H10" s="252">
        <f>IFERROR(G10/E10-1,"-")</f>
        <v>0.69043478260869562</v>
      </c>
      <c r="I10" s="253">
        <f>IFERROR(G10-E10,"-")</f>
        <v>397</v>
      </c>
      <c r="J10" s="264">
        <f>IFERROR(G10/$G$6,"-")</f>
        <v>0.21231979030144169</v>
      </c>
      <c r="K10" s="263">
        <v>980</v>
      </c>
      <c r="L10" s="252">
        <f>IFERROR(K10/G10-1,"-")</f>
        <v>8.2304526748970819E-3</v>
      </c>
      <c r="M10" s="253">
        <f>IFERROR(K10-G10,"-")</f>
        <v>8</v>
      </c>
      <c r="N10" s="264">
        <f>IFERROR(K10/$K$6,"-")</f>
        <v>0.20784729586426298</v>
      </c>
      <c r="O10" s="263">
        <v>549</v>
      </c>
      <c r="P10" s="252">
        <f>IFERROR(O10/K10-1,"-")</f>
        <v>-0.43979591836734699</v>
      </c>
      <c r="Q10" s="253">
        <f>IFERROR(O10-K10,"-")</f>
        <v>-431</v>
      </c>
      <c r="R10" s="252">
        <f t="shared" si="5"/>
        <v>-0.26010781671159033</v>
      </c>
      <c r="S10" s="253">
        <f t="shared" si="6"/>
        <v>-193</v>
      </c>
      <c r="T10" s="264">
        <f>IFERROR(O10/$O$6,"-")</f>
        <v>0.22408163265306122</v>
      </c>
      <c r="V10" s="29"/>
      <c r="W10" s="79"/>
      <c r="AE10" s="1"/>
    </row>
    <row r="11" spans="1:31" s="4" customFormat="1" hidden="1" x14ac:dyDescent="0.25">
      <c r="B11" s="97" t="s">
        <v>62</v>
      </c>
      <c r="C11" s="254">
        <v>125</v>
      </c>
      <c r="D11" s="254">
        <v>129</v>
      </c>
      <c r="E11" s="254">
        <v>290</v>
      </c>
      <c r="F11" s="260">
        <f t="shared" si="4"/>
        <v>8.0399223731632941E-2</v>
      </c>
      <c r="G11" s="254">
        <v>580</v>
      </c>
      <c r="H11" s="262">
        <f t="shared" ref="H11:H12" si="11">G11/E11-1</f>
        <v>1</v>
      </c>
      <c r="I11" s="261">
        <f t="shared" si="7"/>
        <v>290</v>
      </c>
      <c r="J11" s="260">
        <f t="shared" si="8"/>
        <v>0.12669287898645698</v>
      </c>
      <c r="K11" s="254">
        <v>325</v>
      </c>
      <c r="L11" s="258">
        <f>K11/G11-1</f>
        <v>-0.43965517241379315</v>
      </c>
      <c r="M11" s="261">
        <f t="shared" si="1"/>
        <v>-255</v>
      </c>
      <c r="N11" s="260">
        <f t="shared" si="9"/>
        <v>6.8928950159066804E-2</v>
      </c>
      <c r="O11" s="254">
        <v>0</v>
      </c>
      <c r="P11" s="262">
        <f t="shared" si="2"/>
        <v>-1</v>
      </c>
      <c r="Q11" s="261">
        <f t="shared" si="3"/>
        <v>-325</v>
      </c>
      <c r="R11" s="262">
        <f t="shared" ref="R11:R12" si="12">O11/D11-1</f>
        <v>-1</v>
      </c>
      <c r="S11" s="261">
        <f t="shared" ref="S11:S12" si="13">O11-D11</f>
        <v>-129</v>
      </c>
      <c r="T11" s="260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4">
        <v>0</v>
      </c>
      <c r="D12" s="254">
        <v>0</v>
      </c>
      <c r="E12" s="254">
        <v>0</v>
      </c>
      <c r="F12" s="260">
        <f t="shared" si="4"/>
        <v>0</v>
      </c>
      <c r="G12" s="254">
        <v>0</v>
      </c>
      <c r="H12" s="262" t="e">
        <f t="shared" si="11"/>
        <v>#DIV/0!</v>
      </c>
      <c r="I12" s="261">
        <f t="shared" si="7"/>
        <v>0</v>
      </c>
      <c r="J12" s="260">
        <f t="shared" si="8"/>
        <v>0</v>
      </c>
      <c r="K12" s="254">
        <v>0</v>
      </c>
      <c r="L12" s="258" t="e">
        <f t="shared" si="0"/>
        <v>#DIV/0!</v>
      </c>
      <c r="M12" s="261">
        <f t="shared" si="1"/>
        <v>0</v>
      </c>
      <c r="N12" s="260">
        <f t="shared" si="9"/>
        <v>0</v>
      </c>
      <c r="O12" s="254">
        <v>0</v>
      </c>
      <c r="P12" s="262" t="e">
        <f>O12/K12-1</f>
        <v>#DIV/0!</v>
      </c>
      <c r="Q12" s="261">
        <f t="shared" si="3"/>
        <v>0</v>
      </c>
      <c r="R12" s="262" t="e">
        <f t="shared" si="12"/>
        <v>#DIV/0!</v>
      </c>
      <c r="S12" s="261">
        <f t="shared" si="13"/>
        <v>0</v>
      </c>
      <c r="T12" s="260">
        <f t="shared" si="10"/>
        <v>0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1.901 viajeros 
cuota: 77,6%</v>
      </c>
    </row>
    <row r="20" spans="1:27" x14ac:dyDescent="0.25">
      <c r="AA20" t="str">
        <f>CONCATENATE("Apartamentos: 
",FIXED(O10,0)," viajeros
cuota: ",FIXED(T10*100,1),"%")</f>
        <v>Apartamentos: 
549 viajeros
cuota: 22,4%</v>
      </c>
    </row>
    <row r="38" spans="2:31" s="4" customFormat="1" ht="15.75" hidden="1" customHeight="1" thickBot="1" x14ac:dyDescent="0.3">
      <c r="B38" s="272" t="s">
        <v>185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6" t="s">
        <v>173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174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175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176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177</v>
      </c>
    </row>
    <row r="45" spans="2:31" s="4" customFormat="1" hidden="1" x14ac:dyDescent="0.25">
      <c r="B45" s="23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182</v>
      </c>
    </row>
    <row r="48" spans="2:31" s="4" customFormat="1" hidden="1" x14ac:dyDescent="0.25">
      <c r="B48" s="271" t="s">
        <v>183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4">
        <v>2024</v>
      </c>
      <c r="K133" s="244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191</v>
      </c>
      <c r="C134" s="245">
        <v>2629</v>
      </c>
      <c r="D134" s="230">
        <v>11021</v>
      </c>
      <c r="E134" s="230">
        <v>9118</v>
      </c>
      <c r="F134" s="230">
        <v>11280</v>
      </c>
      <c r="G134" s="231">
        <f>F134/E134-1</f>
        <v>0.23711340206185572</v>
      </c>
      <c r="H134" s="230">
        <f>F134-E134</f>
        <v>2162</v>
      </c>
      <c r="I134" s="231">
        <f>F134/F$134</f>
        <v>1</v>
      </c>
      <c r="J134" s="230">
        <v>10812</v>
      </c>
      <c r="K134" s="231">
        <f>J134/J$134</f>
        <v>1</v>
      </c>
      <c r="L134" s="231">
        <f>J134/F134-1</f>
        <v>-4.1489361702127692E-2</v>
      </c>
      <c r="M134" s="230">
        <f>J134-F134</f>
        <v>-468</v>
      </c>
      <c r="N134" s="231">
        <f>J134/D134-1</f>
        <v>-1.8963796388712484E-2</v>
      </c>
      <c r="O134" s="230">
        <f>J134-D134</f>
        <v>-209</v>
      </c>
      <c r="Q134" s="29"/>
      <c r="R134" s="79"/>
      <c r="Z134" s="1" t="s">
        <v>175</v>
      </c>
      <c r="AE134"/>
    </row>
    <row r="135" spans="1:31" s="4" customFormat="1" x14ac:dyDescent="0.25">
      <c r="B135" s="247" t="s">
        <v>192</v>
      </c>
      <c r="C135" s="248">
        <v>1887</v>
      </c>
      <c r="D135" s="248">
        <v>8246</v>
      </c>
      <c r="E135" s="248">
        <v>6650</v>
      </c>
      <c r="F135" s="248">
        <v>8525</v>
      </c>
      <c r="G135" s="252">
        <f>IFERROR(F135/E135-1,"-")</f>
        <v>0.28195488721804507</v>
      </c>
      <c r="H135" s="248">
        <f t="shared" ref="H135:H138" si="14">F135-E135</f>
        <v>1875</v>
      </c>
      <c r="I135" s="250">
        <f>F135/F$134</f>
        <v>0.75576241134751776</v>
      </c>
      <c r="J135" s="248">
        <v>8441</v>
      </c>
      <c r="K135" s="249">
        <f t="shared" ref="K135:K138" si="15">J135/J$134</f>
        <v>0.78070662227155008</v>
      </c>
      <c r="L135" s="250">
        <f t="shared" ref="L135:L138" si="16">J135/F135-1</f>
        <v>-9.8533724340176265E-3</v>
      </c>
      <c r="M135" s="251">
        <f t="shared" ref="M135:M138" si="17">J135-F135</f>
        <v>-84</v>
      </c>
      <c r="N135" s="249">
        <f t="shared" ref="N135:N138" si="18">J135/D135-1</f>
        <v>2.364782925054576E-2</v>
      </c>
      <c r="O135" s="248">
        <f t="shared" ref="O135:O138" si="19">J135-D135</f>
        <v>195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4">
        <v>514</v>
      </c>
      <c r="D136" s="254">
        <v>0</v>
      </c>
      <c r="E136" s="254">
        <v>71</v>
      </c>
      <c r="F136" s="254">
        <v>0</v>
      </c>
      <c r="G136" s="258">
        <f t="shared" ref="G136:G138" si="20">IFERROR(F136/E136-1,"-")</f>
        <v>-1</v>
      </c>
      <c r="H136" s="254">
        <f t="shared" si="14"/>
        <v>-71</v>
      </c>
      <c r="I136" s="262">
        <f t="shared" ref="I136:I138" si="21">F136/F$134</f>
        <v>0</v>
      </c>
      <c r="J136" s="254">
        <v>0</v>
      </c>
      <c r="K136" s="260">
        <f t="shared" si="15"/>
        <v>0</v>
      </c>
      <c r="L136" s="262" t="e">
        <f t="shared" si="16"/>
        <v>#DIV/0!</v>
      </c>
      <c r="M136" s="261">
        <f t="shared" si="17"/>
        <v>0</v>
      </c>
      <c r="N136" s="260" t="e">
        <f t="shared" si="18"/>
        <v>#DIV/0!</v>
      </c>
      <c r="O136" s="254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0</v>
      </c>
      <c r="D137" s="254">
        <v>8246</v>
      </c>
      <c r="E137" s="254">
        <v>6579</v>
      </c>
      <c r="F137" s="254">
        <v>8525</v>
      </c>
      <c r="G137" s="256">
        <f t="shared" si="20"/>
        <v>0.29578963368293043</v>
      </c>
      <c r="H137" s="254">
        <f t="shared" si="14"/>
        <v>1946</v>
      </c>
      <c r="I137" s="266">
        <f t="shared" si="21"/>
        <v>0.75576241134751776</v>
      </c>
      <c r="J137" s="254">
        <v>8441</v>
      </c>
      <c r="K137" s="260">
        <f t="shared" si="15"/>
        <v>0.78070662227155008</v>
      </c>
      <c r="L137" s="262">
        <f t="shared" si="16"/>
        <v>-9.8533724340176265E-3</v>
      </c>
      <c r="M137" s="261">
        <f t="shared" si="17"/>
        <v>-84</v>
      </c>
      <c r="N137" s="260">
        <f t="shared" si="18"/>
        <v>2.364782925054576E-2</v>
      </c>
      <c r="O137" s="254">
        <f t="shared" si="19"/>
        <v>195</v>
      </c>
      <c r="Q137" s="29"/>
      <c r="R137" s="79"/>
      <c r="Z137" s="1"/>
    </row>
    <row r="138" spans="1:31" s="4" customFormat="1" x14ac:dyDescent="0.25">
      <c r="B138" s="247" t="s">
        <v>193</v>
      </c>
      <c r="C138" s="248">
        <v>715</v>
      </c>
      <c r="D138" s="248">
        <v>2775</v>
      </c>
      <c r="E138" s="248">
        <v>2468</v>
      </c>
      <c r="F138" s="248">
        <v>2755</v>
      </c>
      <c r="G138" s="252">
        <f t="shared" si="20"/>
        <v>0.11628849270664499</v>
      </c>
      <c r="H138" s="248">
        <f t="shared" si="14"/>
        <v>287</v>
      </c>
      <c r="I138" s="250">
        <f t="shared" si="21"/>
        <v>0.24423758865248227</v>
      </c>
      <c r="J138" s="248">
        <v>2371</v>
      </c>
      <c r="K138" s="249">
        <f t="shared" si="15"/>
        <v>0.21929337772844987</v>
      </c>
      <c r="L138" s="250">
        <f t="shared" si="16"/>
        <v>-0.13938294010889296</v>
      </c>
      <c r="M138" s="251">
        <f t="shared" si="17"/>
        <v>-384</v>
      </c>
      <c r="N138" s="249">
        <f t="shared" si="18"/>
        <v>-0.14558558558558554</v>
      </c>
      <c r="O138" s="248">
        <f t="shared" si="19"/>
        <v>-404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DD5A8-3E1D-4B21-AFEC-3F461EBF1B2A}">
  <sheetPr>
    <tabColor theme="4" tint="0.39997558519241921"/>
  </sheetPr>
  <dimension ref="A1:AE142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197</v>
      </c>
      <c r="C6" s="245">
        <v>866</v>
      </c>
      <c r="D6" s="245">
        <v>1080</v>
      </c>
      <c r="E6" s="245">
        <v>1571</v>
      </c>
      <c r="F6" s="246">
        <f>E6/$E$6</f>
        <v>1</v>
      </c>
      <c r="G6" s="245">
        <v>1978</v>
      </c>
      <c r="H6" s="246">
        <f>G6/E6-1</f>
        <v>0.25907065563335463</v>
      </c>
      <c r="I6" s="245">
        <f>G6-E6</f>
        <v>407</v>
      </c>
      <c r="J6" s="246">
        <f>G6/$G$6</f>
        <v>1</v>
      </c>
      <c r="K6" s="245">
        <v>1747</v>
      </c>
      <c r="L6" s="246">
        <f t="shared" ref="L6:L12" si="0">K6/G6-1</f>
        <v>-0.11678463094034375</v>
      </c>
      <c r="M6" s="245">
        <f t="shared" ref="M6:M12" si="1">K6-G6</f>
        <v>-231</v>
      </c>
      <c r="N6" s="246">
        <f>K6/$K$6</f>
        <v>1</v>
      </c>
      <c r="O6" s="245">
        <v>1607</v>
      </c>
      <c r="P6" s="246">
        <f t="shared" ref="P6:P11" si="2">O6/K6-1</f>
        <v>-8.0137378362907796E-2</v>
      </c>
      <c r="Q6" s="245">
        <f t="shared" ref="Q6:Q12" si="3">O6-K6</f>
        <v>-140</v>
      </c>
      <c r="R6" s="246">
        <f>O6/C6-1</f>
        <v>0.8556581986143188</v>
      </c>
      <c r="S6" s="245">
        <f>O6-C6</f>
        <v>741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47" t="s">
        <v>192</v>
      </c>
      <c r="C7" s="248">
        <v>741</v>
      </c>
      <c r="D7" s="248">
        <v>951</v>
      </c>
      <c r="E7" s="248">
        <v>1281</v>
      </c>
      <c r="F7" s="249">
        <f t="shared" ref="F7:F12" si="4">E7/$E$6</f>
        <v>0.81540420114576706</v>
      </c>
      <c r="G7" s="248">
        <v>1398</v>
      </c>
      <c r="H7" s="250">
        <f>G7/E7-1</f>
        <v>9.133489461358324E-2</v>
      </c>
      <c r="I7" s="251">
        <f>G7-E7</f>
        <v>117</v>
      </c>
      <c r="J7" s="249">
        <f>G7/$G$6</f>
        <v>0.70677451971688576</v>
      </c>
      <c r="K7" s="248">
        <v>1422</v>
      </c>
      <c r="L7" s="252">
        <f t="shared" si="0"/>
        <v>1.716738197424883E-2</v>
      </c>
      <c r="M7" s="253">
        <f t="shared" si="1"/>
        <v>24</v>
      </c>
      <c r="N7" s="249">
        <f>K7/$K$6</f>
        <v>0.81396680022896395</v>
      </c>
      <c r="O7" s="248">
        <v>1233</v>
      </c>
      <c r="P7" s="250">
        <f t="shared" si="2"/>
        <v>-0.13291139240506333</v>
      </c>
      <c r="Q7" s="251">
        <f t="shared" si="3"/>
        <v>-189</v>
      </c>
      <c r="R7" s="250">
        <f t="shared" ref="R7:R10" si="5">O7/C7-1</f>
        <v>0.66396761133603244</v>
      </c>
      <c r="S7" s="251">
        <f t="shared" ref="S7:S10" si="6">O7-C7</f>
        <v>492</v>
      </c>
      <c r="T7" s="249">
        <f>O7/$O$6</f>
        <v>0.76726820161792164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4">
        <v>0</v>
      </c>
      <c r="D8" s="254">
        <v>0</v>
      </c>
      <c r="E8" s="254">
        <v>71</v>
      </c>
      <c r="F8" s="255">
        <f t="shared" si="4"/>
        <v>4.5194143857415658E-2</v>
      </c>
      <c r="G8" s="254">
        <v>0</v>
      </c>
      <c r="H8" s="256">
        <f>IFERROR(G8/E8-1,"-")</f>
        <v>-1</v>
      </c>
      <c r="I8" s="257">
        <f t="shared" ref="I8:I12" si="7">G8-E8</f>
        <v>-71</v>
      </c>
      <c r="J8" s="255">
        <f t="shared" ref="J8:J12" si="8">G8/$G$6</f>
        <v>0</v>
      </c>
      <c r="K8" s="254">
        <v>0</v>
      </c>
      <c r="L8" s="258" t="str">
        <f>IFERROR(K8/G8-1,"-")</f>
        <v>-</v>
      </c>
      <c r="M8" s="259" t="str">
        <f>IF(G8=0,"nd",K8-G8)</f>
        <v>nd</v>
      </c>
      <c r="N8" s="260">
        <f t="shared" ref="N8:N12" si="9">K8/$K$6</f>
        <v>0</v>
      </c>
      <c r="O8" s="254">
        <v>0</v>
      </c>
      <c r="P8" s="258" t="str">
        <f>IFERROR(O8/K8-1,"-")</f>
        <v>-</v>
      </c>
      <c r="Q8" s="261">
        <f t="shared" si="3"/>
        <v>0</v>
      </c>
      <c r="R8" s="258" t="str">
        <f>IFERROR(O8/C8-1,"-")</f>
        <v>-</v>
      </c>
      <c r="S8" s="261">
        <f t="shared" si="6"/>
        <v>0</v>
      </c>
      <c r="T8" s="260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4">
        <v>741</v>
      </c>
      <c r="D9" s="254">
        <v>0</v>
      </c>
      <c r="E9" s="254">
        <v>1210</v>
      </c>
      <c r="F9" s="260">
        <f t="shared" si="4"/>
        <v>0.77021005728835135</v>
      </c>
      <c r="G9" s="254">
        <v>1398</v>
      </c>
      <c r="H9" s="256">
        <f>IFERROR(G9/E9-1,"-")</f>
        <v>0.15537190082644625</v>
      </c>
      <c r="I9" s="261">
        <f t="shared" si="7"/>
        <v>188</v>
      </c>
      <c r="J9" s="260">
        <f t="shared" si="8"/>
        <v>0.70677451971688576</v>
      </c>
      <c r="K9" s="254">
        <v>1422</v>
      </c>
      <c r="L9" s="258">
        <f>IFERROR(K9/G9-1,"-")</f>
        <v>1.716738197424883E-2</v>
      </c>
      <c r="M9" s="259">
        <f>IF(G9=0,"nd",K9-G9)</f>
        <v>24</v>
      </c>
      <c r="N9" s="260">
        <f t="shared" si="9"/>
        <v>0.81396680022896395</v>
      </c>
      <c r="O9" s="254">
        <v>1233</v>
      </c>
      <c r="P9" s="258">
        <f t="shared" si="2"/>
        <v>-0.13291139240506333</v>
      </c>
      <c r="Q9" s="261">
        <f t="shared" si="3"/>
        <v>-189</v>
      </c>
      <c r="R9" s="262">
        <f t="shared" si="5"/>
        <v>0.66396761133603244</v>
      </c>
      <c r="S9" s="261">
        <f t="shared" si="6"/>
        <v>492</v>
      </c>
      <c r="T9" s="260">
        <f t="shared" si="10"/>
        <v>0.76726820161792164</v>
      </c>
      <c r="V9" s="29"/>
      <c r="W9" s="79"/>
      <c r="AE9" s="1"/>
    </row>
    <row r="10" spans="1:31" s="4" customFormat="1" x14ac:dyDescent="0.25">
      <c r="B10" s="247" t="s">
        <v>193</v>
      </c>
      <c r="C10" s="263">
        <v>125</v>
      </c>
      <c r="D10" s="263">
        <v>129</v>
      </c>
      <c r="E10" s="263">
        <v>290</v>
      </c>
      <c r="F10" s="264">
        <f>IFERROR(E10/$E$6,"-")</f>
        <v>0.18459579885423297</v>
      </c>
      <c r="G10" s="263">
        <v>580</v>
      </c>
      <c r="H10" s="252">
        <f>IFERROR(G10/E10-1,"-")</f>
        <v>1</v>
      </c>
      <c r="I10" s="253">
        <f>IFERROR(G10-E10,"-")</f>
        <v>290</v>
      </c>
      <c r="J10" s="264">
        <f>IFERROR(G10/$G$6,"-")</f>
        <v>0.29322548028311424</v>
      </c>
      <c r="K10" s="263">
        <v>325</v>
      </c>
      <c r="L10" s="252">
        <f>IFERROR(K10/G10-1,"-")</f>
        <v>-0.43965517241379315</v>
      </c>
      <c r="M10" s="253">
        <f>IFERROR(K10-G10,"-")</f>
        <v>-255</v>
      </c>
      <c r="N10" s="264">
        <f>IFERROR(K10/$K$6,"-")</f>
        <v>0.18603319977103605</v>
      </c>
      <c r="O10" s="263">
        <v>374</v>
      </c>
      <c r="P10" s="252">
        <f>IFERROR(O10/K10-1,"-")</f>
        <v>0.15076923076923077</v>
      </c>
      <c r="Q10" s="253">
        <f>IFERROR(O10-K10,"-")</f>
        <v>49</v>
      </c>
      <c r="R10" s="252">
        <f t="shared" si="5"/>
        <v>1.992</v>
      </c>
      <c r="S10" s="253">
        <f t="shared" si="6"/>
        <v>249</v>
      </c>
      <c r="T10" s="264">
        <f>IFERROR(O10/$O$6,"-")</f>
        <v>0.23273179838207841</v>
      </c>
      <c r="V10" s="29"/>
      <c r="W10" s="79"/>
      <c r="AE10" s="1"/>
    </row>
    <row r="11" spans="1:31" s="4" customFormat="1" hidden="1" x14ac:dyDescent="0.25">
      <c r="B11" s="97" t="s">
        <v>62</v>
      </c>
      <c r="C11" s="254">
        <v>125</v>
      </c>
      <c r="D11" s="254">
        <v>129</v>
      </c>
      <c r="E11" s="254">
        <v>290</v>
      </c>
      <c r="F11" s="260">
        <f t="shared" si="4"/>
        <v>0.18459579885423297</v>
      </c>
      <c r="G11" s="254">
        <v>580</v>
      </c>
      <c r="H11" s="262">
        <f t="shared" ref="H11:H12" si="11">G11/E11-1</f>
        <v>1</v>
      </c>
      <c r="I11" s="261">
        <f t="shared" si="7"/>
        <v>290</v>
      </c>
      <c r="J11" s="260">
        <f t="shared" si="8"/>
        <v>0.29322548028311424</v>
      </c>
      <c r="K11" s="254">
        <v>325</v>
      </c>
      <c r="L11" s="258">
        <f>K11/G11-1</f>
        <v>-0.43965517241379315</v>
      </c>
      <c r="M11" s="261">
        <f t="shared" si="1"/>
        <v>-255</v>
      </c>
      <c r="N11" s="260">
        <f t="shared" si="9"/>
        <v>0.18603319977103605</v>
      </c>
      <c r="O11" s="254">
        <v>0</v>
      </c>
      <c r="P11" s="262">
        <f t="shared" si="2"/>
        <v>-1</v>
      </c>
      <c r="Q11" s="261">
        <f t="shared" si="3"/>
        <v>-325</v>
      </c>
      <c r="R11" s="262">
        <f t="shared" ref="R11:R12" si="12">O11/D11-1</f>
        <v>-1</v>
      </c>
      <c r="S11" s="261">
        <f t="shared" ref="S11:S12" si="13">O11-D11</f>
        <v>-129</v>
      </c>
      <c r="T11" s="260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4">
        <v>0</v>
      </c>
      <c r="D12" s="254">
        <v>0</v>
      </c>
      <c r="E12" s="254">
        <v>0</v>
      </c>
      <c r="F12" s="260">
        <f t="shared" si="4"/>
        <v>0</v>
      </c>
      <c r="G12" s="254">
        <v>0</v>
      </c>
      <c r="H12" s="262" t="e">
        <f t="shared" si="11"/>
        <v>#DIV/0!</v>
      </c>
      <c r="I12" s="261">
        <f t="shared" si="7"/>
        <v>0</v>
      </c>
      <c r="J12" s="260">
        <f t="shared" si="8"/>
        <v>0</v>
      </c>
      <c r="K12" s="254">
        <v>0</v>
      </c>
      <c r="L12" s="258" t="e">
        <f t="shared" si="0"/>
        <v>#DIV/0!</v>
      </c>
      <c r="M12" s="261">
        <f t="shared" si="1"/>
        <v>0</v>
      </c>
      <c r="N12" s="260">
        <f t="shared" si="9"/>
        <v>0</v>
      </c>
      <c r="O12" s="254">
        <v>0</v>
      </c>
      <c r="P12" s="262" t="e">
        <f>O12/K12-1</f>
        <v>#DIV/0!</v>
      </c>
      <c r="Q12" s="261">
        <f t="shared" si="3"/>
        <v>0</v>
      </c>
      <c r="R12" s="262" t="e">
        <f t="shared" si="12"/>
        <v>#DIV/0!</v>
      </c>
      <c r="S12" s="261">
        <f t="shared" si="13"/>
        <v>0</v>
      </c>
      <c r="T12" s="260">
        <f t="shared" si="10"/>
        <v>0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1.233 viajeros 
cuota: 76,7%</v>
      </c>
    </row>
    <row r="20" spans="27:27" x14ac:dyDescent="0.25">
      <c r="AA20" t="str">
        <f>CONCATENATE("Apartamentos: 
",FIXED(O10,0)," viajeros
cuota: ",FIXED(T10*100,1),"%")</f>
        <v>Apartamentos: 
374 viajeros
cuota: 23,3%</v>
      </c>
    </row>
    <row r="38" spans="2:31" s="4" customFormat="1" ht="15.75" hidden="1" customHeight="1" thickBot="1" x14ac:dyDescent="0.3">
      <c r="B38" s="272" t="s">
        <v>185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6" t="s">
        <v>173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174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175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176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177</v>
      </c>
    </row>
    <row r="45" spans="2:31" s="4" customFormat="1" hidden="1" x14ac:dyDescent="0.25">
      <c r="B45" s="23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182</v>
      </c>
    </row>
    <row r="48" spans="2:31" s="4" customFormat="1" hidden="1" x14ac:dyDescent="0.25">
      <c r="B48" s="271" t="s">
        <v>183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4">
        <v>2024</v>
      </c>
      <c r="K133" s="244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197</v>
      </c>
      <c r="C134" s="230">
        <v>6781</v>
      </c>
      <c r="D134" s="230">
        <v>11021</v>
      </c>
      <c r="E134" s="230">
        <v>9118</v>
      </c>
      <c r="F134" s="230">
        <v>11280</v>
      </c>
      <c r="G134" s="231">
        <f>F134/E134-1</f>
        <v>0.23711340206185572</v>
      </c>
      <c r="H134" s="230">
        <f>F134-E134</f>
        <v>2162</v>
      </c>
      <c r="I134" s="231">
        <f>F134/F$134</f>
        <v>1</v>
      </c>
      <c r="J134" s="230">
        <v>10812</v>
      </c>
      <c r="K134" s="231">
        <f>J134/J$134</f>
        <v>1</v>
      </c>
      <c r="L134" s="231">
        <f>J134/F134-1</f>
        <v>-4.1489361702127692E-2</v>
      </c>
      <c r="M134" s="230">
        <f>J134-F134</f>
        <v>-468</v>
      </c>
      <c r="N134" s="231">
        <f>J134/D134-1</f>
        <v>-1.8963796388712484E-2</v>
      </c>
      <c r="O134" s="230">
        <f>J134-D134</f>
        <v>-209</v>
      </c>
      <c r="Q134" s="29"/>
      <c r="R134" s="79"/>
      <c r="Z134" s="1" t="s">
        <v>175</v>
      </c>
      <c r="AE134"/>
    </row>
    <row r="135" spans="1:31" s="4" customFormat="1" x14ac:dyDescent="0.25">
      <c r="B135" s="247" t="s">
        <v>192</v>
      </c>
      <c r="C135" s="248">
        <v>6066</v>
      </c>
      <c r="D135" s="248">
        <v>8246</v>
      </c>
      <c r="E135" s="248">
        <v>6650</v>
      </c>
      <c r="F135" s="248">
        <v>8525</v>
      </c>
      <c r="G135" s="252">
        <f>IFERROR(F135/E135-1,"-")</f>
        <v>0.28195488721804507</v>
      </c>
      <c r="H135" s="248">
        <f t="shared" ref="H135:H138" si="14">F135-E135</f>
        <v>1875</v>
      </c>
      <c r="I135" s="250">
        <f>F135/F$134</f>
        <v>0.75576241134751776</v>
      </c>
      <c r="J135" s="248">
        <v>8441</v>
      </c>
      <c r="K135" s="249">
        <f t="shared" ref="K135:K138" si="15">J135/J$134</f>
        <v>0.78070662227155008</v>
      </c>
      <c r="L135" s="250">
        <f t="shared" ref="L135:L138" si="16">J135/F135-1</f>
        <v>-9.8533724340176265E-3</v>
      </c>
      <c r="M135" s="251">
        <f t="shared" ref="M135:M138" si="17">J135-F135</f>
        <v>-84</v>
      </c>
      <c r="N135" s="249">
        <f t="shared" ref="N135:N138" si="18">J135/D135-1</f>
        <v>2.364782925054576E-2</v>
      </c>
      <c r="O135" s="248">
        <f t="shared" ref="O135:O138" si="19">J135-D135</f>
        <v>195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4">
        <v>0</v>
      </c>
      <c r="D136" s="254">
        <v>0</v>
      </c>
      <c r="E136" s="254">
        <v>71</v>
      </c>
      <c r="F136" s="254">
        <v>0</v>
      </c>
      <c r="G136" s="258">
        <f t="shared" ref="G136:G138" si="20">IFERROR(F136/E136-1,"-")</f>
        <v>-1</v>
      </c>
      <c r="H136" s="254">
        <f t="shared" si="14"/>
        <v>-71</v>
      </c>
      <c r="I136" s="262">
        <f t="shared" ref="I136:I138" si="21">F136/F$134</f>
        <v>0</v>
      </c>
      <c r="J136" s="254">
        <v>0</v>
      </c>
      <c r="K136" s="260">
        <f t="shared" si="15"/>
        <v>0</v>
      </c>
      <c r="L136" s="262" t="e">
        <f t="shared" si="16"/>
        <v>#DIV/0!</v>
      </c>
      <c r="M136" s="261">
        <f t="shared" si="17"/>
        <v>0</v>
      </c>
      <c r="N136" s="260" t="e">
        <f t="shared" si="18"/>
        <v>#DIV/0!</v>
      </c>
      <c r="O136" s="254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0</v>
      </c>
      <c r="D137" s="254">
        <v>8246</v>
      </c>
      <c r="E137" s="254">
        <v>6579</v>
      </c>
      <c r="F137" s="254">
        <v>8525</v>
      </c>
      <c r="G137" s="256">
        <f t="shared" si="20"/>
        <v>0.29578963368293043</v>
      </c>
      <c r="H137" s="254">
        <f t="shared" si="14"/>
        <v>1946</v>
      </c>
      <c r="I137" s="266">
        <f t="shared" si="21"/>
        <v>0.75576241134751776</v>
      </c>
      <c r="J137" s="254">
        <v>8441</v>
      </c>
      <c r="K137" s="260">
        <f t="shared" si="15"/>
        <v>0.78070662227155008</v>
      </c>
      <c r="L137" s="262">
        <f t="shared" si="16"/>
        <v>-9.8533724340176265E-3</v>
      </c>
      <c r="M137" s="261">
        <f t="shared" si="17"/>
        <v>-84</v>
      </c>
      <c r="N137" s="260">
        <f t="shared" si="18"/>
        <v>2.364782925054576E-2</v>
      </c>
      <c r="O137" s="254">
        <f t="shared" si="19"/>
        <v>195</v>
      </c>
      <c r="Q137" s="29"/>
      <c r="R137" s="79"/>
      <c r="Z137" s="1"/>
    </row>
    <row r="138" spans="1:31" s="4" customFormat="1" x14ac:dyDescent="0.25">
      <c r="B138" s="247" t="s">
        <v>193</v>
      </c>
      <c r="C138" s="248">
        <v>715</v>
      </c>
      <c r="D138" s="248">
        <v>2775</v>
      </c>
      <c r="E138" s="248">
        <v>2468</v>
      </c>
      <c r="F138" s="248">
        <v>2755</v>
      </c>
      <c r="G138" s="252">
        <f t="shared" si="20"/>
        <v>0.11628849270664499</v>
      </c>
      <c r="H138" s="248">
        <f t="shared" si="14"/>
        <v>287</v>
      </c>
      <c r="I138" s="250">
        <f t="shared" si="21"/>
        <v>0.24423758865248227</v>
      </c>
      <c r="J138" s="248">
        <v>2371</v>
      </c>
      <c r="K138" s="249">
        <f t="shared" si="15"/>
        <v>0.21929337772844987</v>
      </c>
      <c r="L138" s="250">
        <f t="shared" si="16"/>
        <v>-0.13938294010889296</v>
      </c>
      <c r="M138" s="251">
        <f t="shared" si="17"/>
        <v>-384</v>
      </c>
      <c r="N138" s="249">
        <f t="shared" si="18"/>
        <v>-0.14558558558558554</v>
      </c>
      <c r="O138" s="248">
        <f t="shared" si="19"/>
        <v>-404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532C-2FB2-48CF-9426-85A4FC5E5829}">
  <sheetPr>
    <tabColor rgb="FF336600"/>
  </sheetPr>
  <dimension ref="A3:A23"/>
  <sheetViews>
    <sheetView showGridLines="0" workbookViewId="0">
      <selection activeCell="G28" sqref="G2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AB0BC-7A32-468C-8355-6B104FBA5BC8}">
  <sheetPr>
    <tabColor theme="4" tint="0.39997558519241921"/>
  </sheetPr>
  <dimension ref="A1:AE142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199</v>
      </c>
      <c r="C6" s="245">
        <v>1763</v>
      </c>
      <c r="D6" s="245">
        <v>8191</v>
      </c>
      <c r="E6" s="245">
        <v>2036</v>
      </c>
      <c r="F6" s="246">
        <f>E6/$E$6</f>
        <v>1</v>
      </c>
      <c r="G6" s="245">
        <v>2600</v>
      </c>
      <c r="H6" s="246">
        <f>G6/E6-1</f>
        <v>0.27701375245579563</v>
      </c>
      <c r="I6" s="245">
        <f>G6-E6</f>
        <v>564</v>
      </c>
      <c r="J6" s="246">
        <f>G6/$G$6</f>
        <v>1</v>
      </c>
      <c r="K6" s="245">
        <v>2968</v>
      </c>
      <c r="L6" s="246">
        <f t="shared" ref="L6:L12" si="0">K6/G6-1</f>
        <v>0.14153846153846161</v>
      </c>
      <c r="M6" s="245">
        <f t="shared" ref="M6:M12" si="1">K6-G6</f>
        <v>368</v>
      </c>
      <c r="N6" s="246">
        <f>K6/$K$6</f>
        <v>1</v>
      </c>
      <c r="O6" s="245">
        <v>843</v>
      </c>
      <c r="P6" s="246">
        <f t="shared" ref="P6:P11" si="2">O6/K6-1</f>
        <v>-0.71597035040431267</v>
      </c>
      <c r="Q6" s="245">
        <f t="shared" ref="Q6:Q12" si="3">O6-K6</f>
        <v>-2125</v>
      </c>
      <c r="R6" s="246">
        <f>O6/C6-1</f>
        <v>-0.52183777651730012</v>
      </c>
      <c r="S6" s="245">
        <f>O6-C6</f>
        <v>-920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47" t="s">
        <v>192</v>
      </c>
      <c r="C7" s="248">
        <v>1146</v>
      </c>
      <c r="D7" s="248">
        <v>7650</v>
      </c>
      <c r="E7" s="248">
        <v>1751</v>
      </c>
      <c r="F7" s="249">
        <f t="shared" ref="F7:F12" si="4">E7/$E$6</f>
        <v>0.86001964636542239</v>
      </c>
      <c r="G7" s="248">
        <v>2208</v>
      </c>
      <c r="H7" s="250">
        <f>G7/E7-1</f>
        <v>0.26099371787549974</v>
      </c>
      <c r="I7" s="251">
        <f>G7-E7</f>
        <v>457</v>
      </c>
      <c r="J7" s="249">
        <f>G7/$G$6</f>
        <v>0.84923076923076923</v>
      </c>
      <c r="K7" s="248">
        <v>2313</v>
      </c>
      <c r="L7" s="252">
        <f t="shared" si="0"/>
        <v>4.7554347826086918E-2</v>
      </c>
      <c r="M7" s="253">
        <f t="shared" si="1"/>
        <v>105</v>
      </c>
      <c r="N7" s="249">
        <f>K7/$K$6</f>
        <v>0.77931266846361191</v>
      </c>
      <c r="O7" s="248">
        <v>668</v>
      </c>
      <c r="P7" s="250">
        <f t="shared" si="2"/>
        <v>-0.71119757890185908</v>
      </c>
      <c r="Q7" s="251">
        <f t="shared" si="3"/>
        <v>-1645</v>
      </c>
      <c r="R7" s="250">
        <f t="shared" ref="R7:R10" si="5">O7/C7-1</f>
        <v>-0.41710296684118675</v>
      </c>
      <c r="S7" s="251">
        <f t="shared" ref="S7:S10" si="6">O7-C7</f>
        <v>-478</v>
      </c>
      <c r="T7" s="249">
        <f>O7/$O$6</f>
        <v>0.79240806642941874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4">
        <v>514</v>
      </c>
      <c r="D8" s="254">
        <v>0</v>
      </c>
      <c r="E8" s="254">
        <v>530</v>
      </c>
      <c r="F8" s="255">
        <f t="shared" si="4"/>
        <v>0.26031434184675833</v>
      </c>
      <c r="G8" s="254">
        <v>689</v>
      </c>
      <c r="H8" s="256">
        <f>IFERROR(G8/E8-1,"-")</f>
        <v>0.30000000000000004</v>
      </c>
      <c r="I8" s="257">
        <f t="shared" ref="I8:I12" si="7">G8-E8</f>
        <v>159</v>
      </c>
      <c r="J8" s="255">
        <f t="shared" ref="J8:J12" si="8">G8/$G$6</f>
        <v>0.26500000000000001</v>
      </c>
      <c r="K8" s="254">
        <v>1715</v>
      </c>
      <c r="L8" s="258">
        <f>IFERROR(K8/G8-1,"-")</f>
        <v>1.4891146589259798</v>
      </c>
      <c r="M8" s="259">
        <f>IF(G8=0,"nd",K8-G8)</f>
        <v>1026</v>
      </c>
      <c r="N8" s="260">
        <f t="shared" ref="N8:N12" si="9">K8/$K$6</f>
        <v>0.57783018867924529</v>
      </c>
      <c r="O8" s="254">
        <v>239</v>
      </c>
      <c r="P8" s="258">
        <f>IFERROR(O8/K8-1,"-")</f>
        <v>-0.86064139941690965</v>
      </c>
      <c r="Q8" s="261">
        <f t="shared" si="3"/>
        <v>-1476</v>
      </c>
      <c r="R8" s="258">
        <f>IFERROR(O8/C8-1,"-")</f>
        <v>-0.53501945525291827</v>
      </c>
      <c r="S8" s="261">
        <f t="shared" si="6"/>
        <v>-275</v>
      </c>
      <c r="T8" s="260">
        <f t="shared" ref="T8:T12" si="10">O8/$O$6</f>
        <v>0.28351126927639381</v>
      </c>
      <c r="V8" s="29"/>
      <c r="W8" s="79"/>
      <c r="AE8" s="1"/>
    </row>
    <row r="9" spans="1:31" s="4" customFormat="1" x14ac:dyDescent="0.25">
      <c r="B9" s="97" t="s">
        <v>61</v>
      </c>
      <c r="C9" s="254">
        <v>632</v>
      </c>
      <c r="D9" s="254">
        <v>0</v>
      </c>
      <c r="E9" s="254">
        <v>1221</v>
      </c>
      <c r="F9" s="260">
        <f t="shared" si="4"/>
        <v>0.599705304518664</v>
      </c>
      <c r="G9" s="254">
        <v>1519</v>
      </c>
      <c r="H9" s="256">
        <f>IFERROR(G9/E9-1,"-")</f>
        <v>0.24406224406224397</v>
      </c>
      <c r="I9" s="261">
        <f t="shared" si="7"/>
        <v>298</v>
      </c>
      <c r="J9" s="260">
        <f t="shared" si="8"/>
        <v>0.58423076923076922</v>
      </c>
      <c r="K9" s="254">
        <v>598</v>
      </c>
      <c r="L9" s="258">
        <f>IFERROR(K9/G9-1,"-")</f>
        <v>-0.60631994733377215</v>
      </c>
      <c r="M9" s="259">
        <f>IF(G9=0,"nd",K9-G9)</f>
        <v>-921</v>
      </c>
      <c r="N9" s="260">
        <f t="shared" si="9"/>
        <v>0.20148247978436656</v>
      </c>
      <c r="O9" s="254">
        <v>429</v>
      </c>
      <c r="P9" s="258">
        <f t="shared" si="2"/>
        <v>-0.28260869565217395</v>
      </c>
      <c r="Q9" s="261">
        <f t="shared" si="3"/>
        <v>-169</v>
      </c>
      <c r="R9" s="262">
        <f t="shared" si="5"/>
        <v>-0.32120253164556967</v>
      </c>
      <c r="S9" s="261">
        <f t="shared" si="6"/>
        <v>-203</v>
      </c>
      <c r="T9" s="260">
        <f t="shared" si="10"/>
        <v>0.50889679715302494</v>
      </c>
      <c r="V9" s="29"/>
      <c r="W9" s="79"/>
      <c r="AE9" s="1"/>
    </row>
    <row r="10" spans="1:31" s="4" customFormat="1" x14ac:dyDescent="0.25">
      <c r="B10" s="247" t="s">
        <v>193</v>
      </c>
      <c r="C10" s="263">
        <v>617</v>
      </c>
      <c r="D10" s="263">
        <v>541</v>
      </c>
      <c r="E10" s="263">
        <v>285</v>
      </c>
      <c r="F10" s="264">
        <f>IFERROR(E10/$E$6,"-")</f>
        <v>0.13998035363457761</v>
      </c>
      <c r="G10" s="263">
        <v>392</v>
      </c>
      <c r="H10" s="252">
        <f>IFERROR(G10/E10-1,"-")</f>
        <v>0.37543859649122813</v>
      </c>
      <c r="I10" s="253">
        <f>IFERROR(G10-E10,"-")</f>
        <v>107</v>
      </c>
      <c r="J10" s="264">
        <f>IFERROR(G10/$G$6,"-")</f>
        <v>0.15076923076923077</v>
      </c>
      <c r="K10" s="263">
        <v>655</v>
      </c>
      <c r="L10" s="252">
        <f>IFERROR(K10/G10-1,"-")</f>
        <v>0.67091836734693877</v>
      </c>
      <c r="M10" s="253">
        <f>IFERROR(K10-G10,"-")</f>
        <v>263</v>
      </c>
      <c r="N10" s="264">
        <f>IFERROR(K10/$K$6,"-")</f>
        <v>0.22068733153638814</v>
      </c>
      <c r="O10" s="263">
        <v>175</v>
      </c>
      <c r="P10" s="252">
        <f>IFERROR(O10/K10-1,"-")</f>
        <v>-0.73282442748091603</v>
      </c>
      <c r="Q10" s="253">
        <f>IFERROR(O10-K10,"-")</f>
        <v>-480</v>
      </c>
      <c r="R10" s="252">
        <f t="shared" si="5"/>
        <v>-0.71636952998379255</v>
      </c>
      <c r="S10" s="253">
        <f t="shared" si="6"/>
        <v>-442</v>
      </c>
      <c r="T10" s="264">
        <f>IFERROR(O10/$O$6,"-")</f>
        <v>0.20759193357058126</v>
      </c>
      <c r="V10" s="29"/>
      <c r="W10" s="79"/>
      <c r="AE10" s="1"/>
    </row>
    <row r="11" spans="1:31" s="4" customFormat="1" hidden="1" x14ac:dyDescent="0.25">
      <c r="B11" s="97" t="s">
        <v>62</v>
      </c>
      <c r="C11" s="254">
        <v>617</v>
      </c>
      <c r="D11" s="254">
        <v>541</v>
      </c>
      <c r="E11" s="254">
        <v>285</v>
      </c>
      <c r="F11" s="260">
        <f t="shared" si="4"/>
        <v>0.13998035363457761</v>
      </c>
      <c r="G11" s="254">
        <v>392</v>
      </c>
      <c r="H11" s="262">
        <f t="shared" ref="H11:H12" si="11">G11/E11-1</f>
        <v>0.37543859649122813</v>
      </c>
      <c r="I11" s="261">
        <f t="shared" si="7"/>
        <v>107</v>
      </c>
      <c r="J11" s="260">
        <f t="shared" si="8"/>
        <v>0.15076923076923077</v>
      </c>
      <c r="K11" s="254">
        <v>655</v>
      </c>
      <c r="L11" s="258">
        <f>K11/G11-1</f>
        <v>0.67091836734693877</v>
      </c>
      <c r="M11" s="261">
        <f t="shared" si="1"/>
        <v>263</v>
      </c>
      <c r="N11" s="260">
        <f t="shared" si="9"/>
        <v>0.22068733153638814</v>
      </c>
      <c r="O11" s="254">
        <v>0</v>
      </c>
      <c r="P11" s="262">
        <f t="shared" si="2"/>
        <v>-1</v>
      </c>
      <c r="Q11" s="261">
        <f t="shared" si="3"/>
        <v>-655</v>
      </c>
      <c r="R11" s="262">
        <f t="shared" ref="R11:R12" si="12">O11/D11-1</f>
        <v>-1</v>
      </c>
      <c r="S11" s="261">
        <f t="shared" ref="S11:S12" si="13">O11-D11</f>
        <v>-541</v>
      </c>
      <c r="T11" s="260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4">
        <v>0</v>
      </c>
      <c r="D12" s="254">
        <v>0</v>
      </c>
      <c r="E12" s="254">
        <v>0</v>
      </c>
      <c r="F12" s="260">
        <f t="shared" si="4"/>
        <v>0</v>
      </c>
      <c r="G12" s="254">
        <v>0</v>
      </c>
      <c r="H12" s="262" t="e">
        <f t="shared" si="11"/>
        <v>#DIV/0!</v>
      </c>
      <c r="I12" s="261">
        <f t="shared" si="7"/>
        <v>0</v>
      </c>
      <c r="J12" s="260">
        <f t="shared" si="8"/>
        <v>0</v>
      </c>
      <c r="K12" s="254">
        <v>0</v>
      </c>
      <c r="L12" s="258" t="e">
        <f t="shared" si="0"/>
        <v>#DIV/0!</v>
      </c>
      <c r="M12" s="261">
        <f t="shared" si="1"/>
        <v>0</v>
      </c>
      <c r="N12" s="260">
        <f t="shared" si="9"/>
        <v>0</v>
      </c>
      <c r="O12" s="254">
        <v>0</v>
      </c>
      <c r="P12" s="262" t="e">
        <f>O12/K12-1</f>
        <v>#DIV/0!</v>
      </c>
      <c r="Q12" s="261">
        <f t="shared" si="3"/>
        <v>0</v>
      </c>
      <c r="R12" s="262" t="e">
        <f t="shared" si="12"/>
        <v>#DIV/0!</v>
      </c>
      <c r="S12" s="261">
        <f t="shared" si="13"/>
        <v>0</v>
      </c>
      <c r="T12" s="260">
        <f t="shared" si="10"/>
        <v>0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668 viajeros 
cuota: 79,2%</v>
      </c>
    </row>
    <row r="20" spans="27:27" x14ac:dyDescent="0.25">
      <c r="AA20" t="str">
        <f>CONCATENATE("Apartamentos: 
",FIXED(O10,0)," viajeros
cuota: ",FIXED(T10*100,1),"%")</f>
        <v>Apartamentos: 
175 viajeros
cuota: 20,8%</v>
      </c>
    </row>
    <row r="38" spans="2:31" s="4" customFormat="1" ht="15.75" hidden="1" customHeight="1" thickBot="1" x14ac:dyDescent="0.3">
      <c r="B38" s="272" t="s">
        <v>185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6" t="s">
        <v>173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174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175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176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177</v>
      </c>
    </row>
    <row r="45" spans="2:31" s="4" customFormat="1" hidden="1" x14ac:dyDescent="0.25">
      <c r="B45" s="23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182</v>
      </c>
    </row>
    <row r="48" spans="2:31" s="4" customFormat="1" hidden="1" x14ac:dyDescent="0.25">
      <c r="B48" s="271" t="s">
        <v>183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4">
        <v>2024</v>
      </c>
      <c r="K133" s="244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199</v>
      </c>
      <c r="C134" s="230">
        <v>20058</v>
      </c>
      <c r="D134" s="230">
        <v>34195</v>
      </c>
      <c r="E134" s="230">
        <v>19943</v>
      </c>
      <c r="F134" s="230">
        <v>20738</v>
      </c>
      <c r="G134" s="231">
        <f>F134/E134-1</f>
        <v>3.9863611292182632E-2</v>
      </c>
      <c r="H134" s="230">
        <f>F134-E134</f>
        <v>795</v>
      </c>
      <c r="I134" s="231">
        <f>F134/F$134</f>
        <v>1</v>
      </c>
      <c r="J134" s="230">
        <v>18376</v>
      </c>
      <c r="K134" s="231">
        <f>J134/J$134</f>
        <v>1</v>
      </c>
      <c r="L134" s="231">
        <f>J134/F134-1</f>
        <v>-0.1138971935577201</v>
      </c>
      <c r="M134" s="230">
        <f>J134-F134</f>
        <v>-2362</v>
      </c>
      <c r="N134" s="231">
        <f>J134/D134-1</f>
        <v>-0.46261149290831993</v>
      </c>
      <c r="O134" s="230">
        <f>J134-D134</f>
        <v>-15819</v>
      </c>
      <c r="Q134" s="29"/>
      <c r="R134" s="79"/>
      <c r="Z134" s="1" t="s">
        <v>175</v>
      </c>
      <c r="AE134"/>
    </row>
    <row r="135" spans="1:31" s="4" customFormat="1" x14ac:dyDescent="0.25">
      <c r="B135" s="247" t="s">
        <v>192</v>
      </c>
      <c r="C135" s="248">
        <v>16366</v>
      </c>
      <c r="D135" s="248">
        <v>29524</v>
      </c>
      <c r="E135" s="248">
        <v>14679</v>
      </c>
      <c r="F135" s="248">
        <v>14638</v>
      </c>
      <c r="G135" s="252">
        <f>IFERROR(F135/E135-1,"-")</f>
        <v>-2.7931057973976658E-3</v>
      </c>
      <c r="H135" s="248">
        <f t="shared" ref="H135:H138" si="14">F135-E135</f>
        <v>-41</v>
      </c>
      <c r="I135" s="250">
        <f>F135/F$134</f>
        <v>0.70585398784839426</v>
      </c>
      <c r="J135" s="248">
        <v>13022</v>
      </c>
      <c r="K135" s="249">
        <f t="shared" ref="K135:K138" si="15">J135/J$134</f>
        <v>0.70864170657379189</v>
      </c>
      <c r="L135" s="250">
        <f t="shared" ref="L135:L138" si="16">J135/F135-1</f>
        <v>-0.11039759529990434</v>
      </c>
      <c r="M135" s="251">
        <f t="shared" ref="M135:M138" si="17">J135-F135</f>
        <v>-1616</v>
      </c>
      <c r="N135" s="249">
        <f t="shared" ref="N135:N138" si="18">J135/D135-1</f>
        <v>-0.55893510364449261</v>
      </c>
      <c r="O135" s="248">
        <f t="shared" ref="O135:O138" si="19">J135-D135</f>
        <v>-16502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4">
        <v>0</v>
      </c>
      <c r="D136" s="254">
        <v>9339</v>
      </c>
      <c r="E136" s="254">
        <v>5415</v>
      </c>
      <c r="F136" s="254">
        <v>7999</v>
      </c>
      <c r="G136" s="258">
        <f t="shared" ref="G136:G138" si="20">IFERROR(F136/E136-1,"-")</f>
        <v>0.47719298245614028</v>
      </c>
      <c r="H136" s="254">
        <f t="shared" si="14"/>
        <v>2584</v>
      </c>
      <c r="I136" s="262">
        <f t="shared" ref="I136:I138" si="21">F136/F$134</f>
        <v>0.3857170411804417</v>
      </c>
      <c r="J136" s="254">
        <v>6701</v>
      </c>
      <c r="K136" s="260">
        <f t="shared" si="15"/>
        <v>0.364660426643448</v>
      </c>
      <c r="L136" s="262">
        <f t="shared" si="16"/>
        <v>-0.16227028378547315</v>
      </c>
      <c r="M136" s="261">
        <f t="shared" si="17"/>
        <v>-1298</v>
      </c>
      <c r="N136" s="260">
        <f t="shared" si="18"/>
        <v>-0.28247135667630363</v>
      </c>
      <c r="O136" s="254">
        <f t="shared" si="19"/>
        <v>-2638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0</v>
      </c>
      <c r="D137" s="254">
        <v>20185</v>
      </c>
      <c r="E137" s="254">
        <v>9264</v>
      </c>
      <c r="F137" s="254">
        <v>6639</v>
      </c>
      <c r="G137" s="256">
        <f t="shared" si="20"/>
        <v>-0.28335492227979275</v>
      </c>
      <c r="H137" s="254">
        <f t="shared" si="14"/>
        <v>-2625</v>
      </c>
      <c r="I137" s="266">
        <f t="shared" si="21"/>
        <v>0.32013694666795256</v>
      </c>
      <c r="J137" s="254">
        <v>6321</v>
      </c>
      <c r="K137" s="260">
        <f t="shared" si="15"/>
        <v>0.34398127993034394</v>
      </c>
      <c r="L137" s="262">
        <f t="shared" si="16"/>
        <v>-4.7898779936737412E-2</v>
      </c>
      <c r="M137" s="261">
        <f t="shared" si="17"/>
        <v>-318</v>
      </c>
      <c r="N137" s="260">
        <f t="shared" si="18"/>
        <v>-0.68684666831805796</v>
      </c>
      <c r="O137" s="254">
        <f t="shared" si="19"/>
        <v>-13864</v>
      </c>
      <c r="Q137" s="29"/>
      <c r="R137" s="79"/>
      <c r="Z137" s="1"/>
    </row>
    <row r="138" spans="1:31" s="4" customFormat="1" x14ac:dyDescent="0.25">
      <c r="B138" s="247" t="s">
        <v>193</v>
      </c>
      <c r="C138" s="248">
        <v>3692</v>
      </c>
      <c r="D138" s="248">
        <v>4671</v>
      </c>
      <c r="E138" s="248">
        <v>5264</v>
      </c>
      <c r="F138" s="248">
        <v>6100</v>
      </c>
      <c r="G138" s="252">
        <f t="shared" si="20"/>
        <v>0.15881458966565343</v>
      </c>
      <c r="H138" s="248">
        <f t="shared" si="14"/>
        <v>836</v>
      </c>
      <c r="I138" s="250">
        <f t="shared" si="21"/>
        <v>0.29414601215160574</v>
      </c>
      <c r="J138" s="248">
        <v>5354</v>
      </c>
      <c r="K138" s="249">
        <f t="shared" si="15"/>
        <v>0.29135829342620811</v>
      </c>
      <c r="L138" s="250">
        <f t="shared" si="16"/>
        <v>-0.12229508196721306</v>
      </c>
      <c r="M138" s="251">
        <f t="shared" si="17"/>
        <v>-746</v>
      </c>
      <c r="N138" s="249">
        <f t="shared" si="18"/>
        <v>0.14622136587454504</v>
      </c>
      <c r="O138" s="248">
        <f t="shared" si="19"/>
        <v>683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20981-EB2F-4C6D-AE69-C1C7BEE660D7}">
  <sheetPr>
    <tabColor theme="4" tint="0.39997558519241921"/>
  </sheetPr>
  <dimension ref="A1:AE149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202</v>
      </c>
      <c r="C6" s="245">
        <v>140270</v>
      </c>
      <c r="D6" s="245">
        <v>83810</v>
      </c>
      <c r="E6" s="245">
        <v>160574</v>
      </c>
      <c r="F6" s="246">
        <f>E6/$E$6</f>
        <v>1</v>
      </c>
      <c r="G6" s="245">
        <v>187574</v>
      </c>
      <c r="H6" s="246">
        <f>G6/E6-1</f>
        <v>0.16814677345024731</v>
      </c>
      <c r="I6" s="245">
        <f>G6-E6</f>
        <v>27000</v>
      </c>
      <c r="J6" s="246">
        <f>G6/$G$6</f>
        <v>1</v>
      </c>
      <c r="K6" s="245">
        <v>185063</v>
      </c>
      <c r="L6" s="246">
        <f>K6/G6-1</f>
        <v>-1.3386716709138824E-2</v>
      </c>
      <c r="M6" s="245">
        <f>K6-G6</f>
        <v>-2511</v>
      </c>
      <c r="N6" s="246">
        <f>K6/$K$6</f>
        <v>1</v>
      </c>
      <c r="O6" s="245">
        <v>175786</v>
      </c>
      <c r="P6" s="246">
        <f>O6/K6-1</f>
        <v>-5.0128875031745901E-2</v>
      </c>
      <c r="Q6" s="245">
        <f>O6-K6</f>
        <v>-9277</v>
      </c>
      <c r="R6" s="246">
        <f>IFERROR(O6/C6-1,"-")</f>
        <v>0.25319740500463395</v>
      </c>
      <c r="S6" s="245">
        <f>O6-C6</f>
        <v>35516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37" t="s">
        <v>44</v>
      </c>
      <c r="C7" s="254">
        <v>20277</v>
      </c>
      <c r="D7" s="254">
        <v>27632</v>
      </c>
      <c r="E7" s="254">
        <v>26735</v>
      </c>
      <c r="F7" s="260">
        <f t="shared" ref="F7:F16" si="0">E7/$E$6</f>
        <v>0.16649644400712443</v>
      </c>
      <c r="G7" s="254">
        <v>23815</v>
      </c>
      <c r="H7" s="262">
        <f>G7/E7-1</f>
        <v>-0.10922012343370113</v>
      </c>
      <c r="I7" s="261">
        <f>G7-E7</f>
        <v>-2920</v>
      </c>
      <c r="J7" s="260">
        <f>G7/$G$6</f>
        <v>0.1269632251804621</v>
      </c>
      <c r="K7" s="254">
        <v>25613</v>
      </c>
      <c r="L7" s="262">
        <f>K7/G7-1</f>
        <v>7.5498635313877793E-2</v>
      </c>
      <c r="M7" s="261">
        <f>K7-G7</f>
        <v>1798</v>
      </c>
      <c r="N7" s="260">
        <f>K7/$K$6</f>
        <v>0.13840151732112849</v>
      </c>
      <c r="O7" s="254">
        <v>19299</v>
      </c>
      <c r="P7" s="262">
        <f>O7/K7-1</f>
        <v>-0.24651544137742554</v>
      </c>
      <c r="Q7" s="261">
        <f>O7-K7</f>
        <v>-6314</v>
      </c>
      <c r="R7" s="262">
        <f t="shared" ref="R7:R16" si="1">IFERROR(O7/C7-1,"-")</f>
        <v>-4.8231986980322494E-2</v>
      </c>
      <c r="S7" s="261">
        <f t="shared" ref="S7:S16" si="2">O7-C7</f>
        <v>-978</v>
      </c>
      <c r="T7" s="260">
        <f>O7/$O$6</f>
        <v>0.1097868999806583</v>
      </c>
      <c r="V7" s="29"/>
      <c r="W7" s="79"/>
      <c r="AE7" s="1" t="s">
        <v>177</v>
      </c>
    </row>
    <row r="8" spans="1:31" s="4" customFormat="1" x14ac:dyDescent="0.25">
      <c r="B8" s="237" t="s">
        <v>45</v>
      </c>
      <c r="C8" s="254">
        <v>13953</v>
      </c>
      <c r="D8" s="254">
        <v>9125</v>
      </c>
      <c r="E8" s="254">
        <v>15766</v>
      </c>
      <c r="F8" s="260">
        <f t="shared" si="0"/>
        <v>9.8185260378392522E-2</v>
      </c>
      <c r="G8" s="254">
        <v>16153</v>
      </c>
      <c r="H8" s="262">
        <f t="shared" ref="H8:H16" si="3">G8/E8-1</f>
        <v>2.4546492452112156E-2</v>
      </c>
      <c r="I8" s="261">
        <f t="shared" ref="I8:I16" si="4">G8-E8</f>
        <v>387</v>
      </c>
      <c r="J8" s="260">
        <f t="shared" ref="J8:J16" si="5">G8/$G$6</f>
        <v>8.6115346476590568E-2</v>
      </c>
      <c r="K8" s="254">
        <v>18063</v>
      </c>
      <c r="L8" s="262">
        <f t="shared" ref="L8:L16" si="6">K8/G8-1</f>
        <v>0.11824428898656603</v>
      </c>
      <c r="M8" s="261">
        <f t="shared" ref="M8:M16" si="7">K8-G8</f>
        <v>1910</v>
      </c>
      <c r="N8" s="260">
        <f t="shared" ref="N8:N16" si="8">K8/$K$6</f>
        <v>9.7604599514759832E-2</v>
      </c>
      <c r="O8" s="254">
        <v>16843</v>
      </c>
      <c r="P8" s="262">
        <f t="shared" ref="P8:P16" si="9">O8/K8-1</f>
        <v>-6.7541382937496564E-2</v>
      </c>
      <c r="Q8" s="261">
        <f t="shared" ref="Q8:Q16" si="10">O8-K8</f>
        <v>-1220</v>
      </c>
      <c r="R8" s="262">
        <f t="shared" si="1"/>
        <v>0.20712391600372682</v>
      </c>
      <c r="S8" s="261">
        <f t="shared" si="2"/>
        <v>2890</v>
      </c>
      <c r="T8" s="260">
        <f t="shared" ref="T8:T16" si="11">O8/$O$6</f>
        <v>9.5815366411432082E-2</v>
      </c>
      <c r="V8" s="29"/>
      <c r="W8" s="79"/>
      <c r="AE8" s="1"/>
    </row>
    <row r="9" spans="1:31" s="4" customFormat="1" x14ac:dyDescent="0.25">
      <c r="B9" s="237" t="s">
        <v>46</v>
      </c>
      <c r="C9" s="254">
        <v>1123</v>
      </c>
      <c r="D9" s="254">
        <v>312</v>
      </c>
      <c r="E9" s="254">
        <v>750</v>
      </c>
      <c r="F9" s="255">
        <f t="shared" si="0"/>
        <v>4.6707437069513124E-3</v>
      </c>
      <c r="G9" s="254">
        <v>6615</v>
      </c>
      <c r="H9" s="266">
        <f t="shared" si="3"/>
        <v>7.82</v>
      </c>
      <c r="I9" s="257">
        <f t="shared" si="4"/>
        <v>5865</v>
      </c>
      <c r="J9" s="255">
        <f t="shared" si="5"/>
        <v>3.5266081653107573E-2</v>
      </c>
      <c r="K9" s="254">
        <v>3821</v>
      </c>
      <c r="L9" s="262">
        <f t="shared" si="6"/>
        <v>-0.42237339380196526</v>
      </c>
      <c r="M9" s="261">
        <f t="shared" si="7"/>
        <v>-2794</v>
      </c>
      <c r="N9" s="260">
        <f t="shared" si="8"/>
        <v>2.0647022905713189E-2</v>
      </c>
      <c r="O9" s="254">
        <v>2213</v>
      </c>
      <c r="P9" s="262">
        <f t="shared" si="9"/>
        <v>-0.42083224286835907</v>
      </c>
      <c r="Q9" s="261">
        <f t="shared" si="10"/>
        <v>-1608</v>
      </c>
      <c r="R9" s="262">
        <f t="shared" si="1"/>
        <v>0.97061442564559219</v>
      </c>
      <c r="S9" s="261">
        <f t="shared" si="2"/>
        <v>1090</v>
      </c>
      <c r="T9" s="260">
        <f t="shared" si="11"/>
        <v>1.2589170923736816E-2</v>
      </c>
      <c r="V9" s="29"/>
      <c r="W9" s="79"/>
      <c r="AE9" s="1"/>
    </row>
    <row r="10" spans="1:31" s="4" customFormat="1" x14ac:dyDescent="0.25">
      <c r="B10" s="237" t="s">
        <v>48</v>
      </c>
      <c r="C10" s="254">
        <v>47060</v>
      </c>
      <c r="D10" s="254">
        <v>8589</v>
      </c>
      <c r="E10" s="254">
        <v>54191</v>
      </c>
      <c r="F10" s="260">
        <f t="shared" si="0"/>
        <v>0.33748302963119808</v>
      </c>
      <c r="G10" s="254">
        <v>62046</v>
      </c>
      <c r="H10" s="262">
        <f t="shared" si="3"/>
        <v>0.14495026849476855</v>
      </c>
      <c r="I10" s="261">
        <f t="shared" si="4"/>
        <v>7855</v>
      </c>
      <c r="J10" s="260">
        <f t="shared" si="5"/>
        <v>0.33078145158710698</v>
      </c>
      <c r="K10" s="254">
        <v>60965</v>
      </c>
      <c r="L10" s="262">
        <f t="shared" si="6"/>
        <v>-1.7422557457370313E-2</v>
      </c>
      <c r="M10" s="261">
        <f t="shared" si="7"/>
        <v>-1081</v>
      </c>
      <c r="N10" s="260">
        <f t="shared" si="8"/>
        <v>0.32942835682983634</v>
      </c>
      <c r="O10" s="254">
        <v>62437</v>
      </c>
      <c r="P10" s="262">
        <f t="shared" si="9"/>
        <v>2.4145001230214014E-2</v>
      </c>
      <c r="Q10" s="261">
        <f t="shared" si="10"/>
        <v>1472</v>
      </c>
      <c r="R10" s="262">
        <f t="shared" si="1"/>
        <v>0.32675308117297064</v>
      </c>
      <c r="S10" s="261">
        <f t="shared" si="2"/>
        <v>15377</v>
      </c>
      <c r="T10" s="260">
        <f>O10/$O$6</f>
        <v>0.35518755759844356</v>
      </c>
      <c r="V10" s="29"/>
      <c r="W10" s="79"/>
      <c r="AE10" s="1"/>
    </row>
    <row r="11" spans="1:31" s="4" customFormat="1" x14ac:dyDescent="0.25">
      <c r="B11" s="237" t="s">
        <v>50</v>
      </c>
      <c r="C11" s="254">
        <v>7208</v>
      </c>
      <c r="D11" s="254">
        <v>3817</v>
      </c>
      <c r="E11" s="254">
        <v>6988</v>
      </c>
      <c r="F11" s="255">
        <f t="shared" si="0"/>
        <v>4.3518876032234359E-2</v>
      </c>
      <c r="G11" s="254">
        <v>8715</v>
      </c>
      <c r="H11" s="266">
        <f t="shared" si="3"/>
        <v>0.24713795077275336</v>
      </c>
      <c r="I11" s="257">
        <f t="shared" si="4"/>
        <v>1727</v>
      </c>
      <c r="J11" s="255">
        <f t="shared" si="5"/>
        <v>4.6461663130284582E-2</v>
      </c>
      <c r="K11" s="254">
        <v>7680</v>
      </c>
      <c r="L11" s="262">
        <f t="shared" si="6"/>
        <v>-0.11876075731497415</v>
      </c>
      <c r="M11" s="261">
        <f t="shared" si="7"/>
        <v>-1035</v>
      </c>
      <c r="N11" s="260">
        <f t="shared" si="8"/>
        <v>4.1499381291776313E-2</v>
      </c>
      <c r="O11" s="254">
        <v>8153</v>
      </c>
      <c r="P11" s="262">
        <f t="shared" si="9"/>
        <v>6.1588541666666607E-2</v>
      </c>
      <c r="Q11" s="261">
        <f t="shared" si="10"/>
        <v>473</v>
      </c>
      <c r="R11" s="262">
        <f t="shared" si="1"/>
        <v>0.13110432852386245</v>
      </c>
      <c r="S11" s="261">
        <f t="shared" si="2"/>
        <v>945</v>
      </c>
      <c r="T11" s="260">
        <f t="shared" si="11"/>
        <v>4.6380257813477752E-2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26940</v>
      </c>
      <c r="D12" s="254">
        <v>13838</v>
      </c>
      <c r="E12" s="254">
        <v>27143</v>
      </c>
      <c r="F12" s="260">
        <f t="shared" si="0"/>
        <v>0.16903732858370596</v>
      </c>
      <c r="G12" s="254">
        <v>37915</v>
      </c>
      <c r="H12" s="262">
        <f t="shared" si="3"/>
        <v>0.3968610691522676</v>
      </c>
      <c r="I12" s="261">
        <f t="shared" si="4"/>
        <v>10772</v>
      </c>
      <c r="J12" s="260">
        <f t="shared" si="5"/>
        <v>0.20213355795579344</v>
      </c>
      <c r="K12" s="254">
        <v>36583</v>
      </c>
      <c r="L12" s="262">
        <f t="shared" si="6"/>
        <v>-3.5131214558881685E-2</v>
      </c>
      <c r="M12" s="261">
        <f t="shared" si="7"/>
        <v>-1332</v>
      </c>
      <c r="N12" s="260">
        <f t="shared" si="8"/>
        <v>0.19767862835899128</v>
      </c>
      <c r="O12" s="254">
        <v>41022</v>
      </c>
      <c r="P12" s="262">
        <f t="shared" si="9"/>
        <v>0.12134051335319684</v>
      </c>
      <c r="Q12" s="261">
        <f t="shared" si="10"/>
        <v>4439</v>
      </c>
      <c r="R12" s="262">
        <f t="shared" si="1"/>
        <v>0.52271714922049006</v>
      </c>
      <c r="S12" s="261">
        <f t="shared" si="2"/>
        <v>14082</v>
      </c>
      <c r="T12" s="260">
        <f t="shared" si="11"/>
        <v>0.23336329400521089</v>
      </c>
      <c r="V12" s="29"/>
      <c r="W12" s="79"/>
      <c r="AE12" s="1"/>
    </row>
    <row r="13" spans="1:31" s="4" customFormat="1" x14ac:dyDescent="0.25">
      <c r="B13" s="237" t="s">
        <v>49</v>
      </c>
      <c r="C13" s="254">
        <v>7454</v>
      </c>
      <c r="D13" s="254">
        <v>2749</v>
      </c>
      <c r="E13" s="254">
        <v>6703</v>
      </c>
      <c r="F13" s="255">
        <f t="shared" si="0"/>
        <v>4.1743993423592862E-2</v>
      </c>
      <c r="G13" s="254">
        <v>9564</v>
      </c>
      <c r="H13" s="266">
        <f t="shared" si="3"/>
        <v>0.42682381023422344</v>
      </c>
      <c r="I13" s="257">
        <f t="shared" si="4"/>
        <v>2861</v>
      </c>
      <c r="J13" s="255">
        <f t="shared" si="5"/>
        <v>5.0987876784629002E-2</v>
      </c>
      <c r="K13" s="254">
        <v>6976</v>
      </c>
      <c r="L13" s="262">
        <f t="shared" si="6"/>
        <v>-0.27059807611877873</v>
      </c>
      <c r="M13" s="261">
        <f t="shared" si="7"/>
        <v>-2588</v>
      </c>
      <c r="N13" s="260">
        <f t="shared" si="8"/>
        <v>3.7695271340030152E-2</v>
      </c>
      <c r="O13" s="254">
        <v>7175</v>
      </c>
      <c r="P13" s="262">
        <f t="shared" si="9"/>
        <v>2.8526376146789101E-2</v>
      </c>
      <c r="Q13" s="261">
        <f t="shared" si="10"/>
        <v>199</v>
      </c>
      <c r="R13" s="262">
        <f t="shared" si="1"/>
        <v>-3.742956801717201E-2</v>
      </c>
      <c r="S13" s="261">
        <f t="shared" si="2"/>
        <v>-279</v>
      </c>
      <c r="T13" s="260">
        <f t="shared" si="11"/>
        <v>4.0816674820520406E-2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2629</v>
      </c>
      <c r="D14" s="254">
        <v>9271</v>
      </c>
      <c r="E14" s="254">
        <v>3607</v>
      </c>
      <c r="F14" s="260">
        <f t="shared" si="0"/>
        <v>2.2463163401297843E-2</v>
      </c>
      <c r="G14" s="254">
        <v>4578</v>
      </c>
      <c r="H14" s="262">
        <f t="shared" si="3"/>
        <v>0.26919878014970888</v>
      </c>
      <c r="I14" s="261">
        <f t="shared" si="4"/>
        <v>971</v>
      </c>
      <c r="J14" s="260">
        <f t="shared" si="5"/>
        <v>2.4406367620245877E-2</v>
      </c>
      <c r="K14" s="254">
        <v>4715</v>
      </c>
      <c r="L14" s="262">
        <f t="shared" si="6"/>
        <v>2.9925731760594099E-2</v>
      </c>
      <c r="M14" s="261">
        <f t="shared" si="7"/>
        <v>137</v>
      </c>
      <c r="N14" s="260">
        <f t="shared" si="8"/>
        <v>2.5477810259209026E-2</v>
      </c>
      <c r="O14" s="254">
        <v>2450</v>
      </c>
      <c r="P14" s="262">
        <f t="shared" si="9"/>
        <v>-0.48038176033934255</v>
      </c>
      <c r="Q14" s="261">
        <f t="shared" si="10"/>
        <v>-2265</v>
      </c>
      <c r="R14" s="262">
        <f t="shared" si="1"/>
        <v>-6.8086724990490732E-2</v>
      </c>
      <c r="S14" s="261">
        <f t="shared" si="2"/>
        <v>-179</v>
      </c>
      <c r="T14" s="260">
        <f t="shared" si="11"/>
        <v>1.3937401158226479E-2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5545</v>
      </c>
      <c r="D15" s="254">
        <v>3067</v>
      </c>
      <c r="E15" s="254">
        <v>6446</v>
      </c>
      <c r="F15" s="255">
        <f t="shared" si="0"/>
        <v>4.0143485246677546E-2</v>
      </c>
      <c r="G15" s="254">
        <v>5860</v>
      </c>
      <c r="H15" s="266">
        <f t="shared" si="3"/>
        <v>-9.0909090909090939E-2</v>
      </c>
      <c r="I15" s="257">
        <f t="shared" si="4"/>
        <v>-586</v>
      </c>
      <c r="J15" s="255">
        <f t="shared" si="5"/>
        <v>3.1241003550598698E-2</v>
      </c>
      <c r="K15" s="254">
        <v>8520</v>
      </c>
      <c r="L15" s="262">
        <f t="shared" si="6"/>
        <v>0.45392491467576801</v>
      </c>
      <c r="M15" s="261">
        <f t="shared" si="7"/>
        <v>2660</v>
      </c>
      <c r="N15" s="260">
        <f t="shared" si="8"/>
        <v>4.6038376120564349E-2</v>
      </c>
      <c r="O15" s="254">
        <v>6117</v>
      </c>
      <c r="P15" s="262">
        <f t="shared" si="9"/>
        <v>-0.28204225352112677</v>
      </c>
      <c r="Q15" s="261">
        <f t="shared" si="10"/>
        <v>-2403</v>
      </c>
      <c r="R15" s="262">
        <f t="shared" si="1"/>
        <v>0.10315599639314699</v>
      </c>
      <c r="S15" s="261">
        <f t="shared" si="2"/>
        <v>572</v>
      </c>
      <c r="T15" s="260">
        <f t="shared" si="11"/>
        <v>3.4797993014233218E-2</v>
      </c>
      <c r="V15" s="29"/>
      <c r="W15" s="79"/>
      <c r="AE15" s="1"/>
    </row>
    <row r="16" spans="1:31" s="4" customFormat="1" x14ac:dyDescent="0.25">
      <c r="B16" s="237" t="s">
        <v>203</v>
      </c>
      <c r="C16" s="254">
        <f>C6-SUM(C7:C15)</f>
        <v>8081</v>
      </c>
      <c r="D16" s="254">
        <f>D6-SUM(D7:D15)</f>
        <v>5410</v>
      </c>
      <c r="E16" s="254">
        <f>E6-SUM(E7:E15)</f>
        <v>12245</v>
      </c>
      <c r="F16" s="260">
        <f t="shared" si="0"/>
        <v>7.6257675588825097E-2</v>
      </c>
      <c r="G16" s="254">
        <f>G6-SUM(G7:G15)</f>
        <v>12313</v>
      </c>
      <c r="H16" s="262">
        <f t="shared" si="3"/>
        <v>5.5532870559411585E-3</v>
      </c>
      <c r="I16" s="261">
        <f t="shared" si="4"/>
        <v>68</v>
      </c>
      <c r="J16" s="260">
        <f t="shared" si="5"/>
        <v>6.564342606118119E-2</v>
      </c>
      <c r="K16" s="254">
        <f>K6-SUM(K7:K15)</f>
        <v>12127</v>
      </c>
      <c r="L16" s="262">
        <f t="shared" si="6"/>
        <v>-1.5105985543734213E-2</v>
      </c>
      <c r="M16" s="261">
        <f t="shared" si="7"/>
        <v>-186</v>
      </c>
      <c r="N16" s="260">
        <f t="shared" si="8"/>
        <v>6.5529036057991069E-2</v>
      </c>
      <c r="O16" s="254">
        <f>O6-SUM(O7:O15)</f>
        <v>10077</v>
      </c>
      <c r="P16" s="262">
        <f t="shared" si="9"/>
        <v>-0.16904428135565264</v>
      </c>
      <c r="Q16" s="261">
        <f t="shared" si="10"/>
        <v>-2050</v>
      </c>
      <c r="R16" s="262">
        <f t="shared" si="1"/>
        <v>0.24699913377057303</v>
      </c>
      <c r="S16" s="261">
        <f t="shared" si="2"/>
        <v>1996</v>
      </c>
      <c r="T16" s="260">
        <f t="shared" si="11"/>
        <v>5.7325384274060504E-2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6" t="s">
        <v>173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174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175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176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177</v>
      </c>
    </row>
    <row r="49" spans="2:31" s="4" customFormat="1" hidden="1" x14ac:dyDescent="0.25">
      <c r="B49" s="23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182</v>
      </c>
    </row>
    <row r="52" spans="2:31" s="4" customFormat="1" hidden="1" x14ac:dyDescent="0.25">
      <c r="B52" s="271" t="s">
        <v>183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202</v>
      </c>
      <c r="C136" s="230">
        <v>456683</v>
      </c>
      <c r="D136" s="230">
        <v>800301</v>
      </c>
      <c r="E136" s="230">
        <v>1016781</v>
      </c>
      <c r="F136" s="230">
        <v>1041269</v>
      </c>
      <c r="G136" s="231">
        <f>F136/E136-1</f>
        <v>2.4083848931087504E-2</v>
      </c>
      <c r="H136" s="230">
        <f>F136-E136</f>
        <v>24488</v>
      </c>
      <c r="I136" s="231">
        <f>F136/F$136</f>
        <v>1</v>
      </c>
      <c r="J136" s="230">
        <v>1058434</v>
      </c>
      <c r="K136" s="231">
        <f>H136/H$136</f>
        <v>1</v>
      </c>
      <c r="L136" s="231">
        <f>J136/F136-1</f>
        <v>1.6484693196474609E-2</v>
      </c>
      <c r="M136" s="230">
        <f>J136-F136</f>
        <v>17165</v>
      </c>
      <c r="N136" s="231">
        <f>J136/C136-1</f>
        <v>1.3176557918731375</v>
      </c>
      <c r="O136" s="230">
        <f>J136-C136</f>
        <v>601751</v>
      </c>
      <c r="Q136" s="29"/>
      <c r="R136" s="79"/>
      <c r="Z136" s="1" t="s">
        <v>175</v>
      </c>
      <c r="AE136"/>
    </row>
    <row r="137" spans="1:31" s="4" customFormat="1" x14ac:dyDescent="0.25">
      <c r="B137" s="237" t="s">
        <v>44</v>
      </c>
      <c r="C137" s="254">
        <v>117997</v>
      </c>
      <c r="D137" s="254">
        <v>247584</v>
      </c>
      <c r="E137" s="254">
        <v>207208</v>
      </c>
      <c r="F137" s="254">
        <v>181512</v>
      </c>
      <c r="G137" s="260">
        <f t="shared" ref="G137:G146" si="12">F137/E137-1</f>
        <v>-0.12401065595922933</v>
      </c>
      <c r="H137" s="267">
        <f t="shared" ref="H137:H146" si="13">F137-E137</f>
        <v>-25696</v>
      </c>
      <c r="I137" s="262">
        <f t="shared" ref="I137:K146" si="14">F137/F$136</f>
        <v>0.17431806766551197</v>
      </c>
      <c r="J137" s="254">
        <v>161819</v>
      </c>
      <c r="K137" s="262">
        <f t="shared" si="14"/>
        <v>-1.049330284220843</v>
      </c>
      <c r="L137" s="262">
        <f t="shared" ref="L137:L146" si="15">J137/F137-1</f>
        <v>-0.10849420423994005</v>
      </c>
      <c r="M137" s="261">
        <f t="shared" ref="M137:M146" si="16">J137-F137</f>
        <v>-19693</v>
      </c>
      <c r="N137" s="260">
        <f t="shared" ref="N137:N146" si="17">J137/C137-1</f>
        <v>0.37138232327940535</v>
      </c>
      <c r="O137" s="254">
        <f t="shared" ref="O137:O146" si="18">J137-C137</f>
        <v>43822</v>
      </c>
      <c r="Q137" s="29"/>
      <c r="R137" s="79"/>
      <c r="Z137" s="1" t="s">
        <v>177</v>
      </c>
    </row>
    <row r="138" spans="1:31" s="4" customFormat="1" x14ac:dyDescent="0.25">
      <c r="B138" s="237" t="s">
        <v>45</v>
      </c>
      <c r="C138" s="254">
        <v>51760</v>
      </c>
      <c r="D138" s="254">
        <v>83468</v>
      </c>
      <c r="E138" s="254">
        <v>123951</v>
      </c>
      <c r="F138" s="254">
        <v>118966</v>
      </c>
      <c r="G138" s="260">
        <f t="shared" si="12"/>
        <v>-4.0217505304515511E-2</v>
      </c>
      <c r="H138" s="267">
        <f t="shared" si="13"/>
        <v>-4985</v>
      </c>
      <c r="I138" s="262">
        <f t="shared" si="14"/>
        <v>0.1142509764527706</v>
      </c>
      <c r="J138" s="254">
        <v>114660</v>
      </c>
      <c r="K138" s="262">
        <f t="shared" si="14"/>
        <v>-0.20356909506697157</v>
      </c>
      <c r="L138" s="262">
        <f t="shared" si="15"/>
        <v>-3.6195215439705497E-2</v>
      </c>
      <c r="M138" s="261">
        <f t="shared" si="16"/>
        <v>-4306</v>
      </c>
      <c r="N138" s="260">
        <f t="shared" si="17"/>
        <v>1.2152241112828439</v>
      </c>
      <c r="O138" s="254">
        <f t="shared" si="18"/>
        <v>62900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2339</v>
      </c>
      <c r="D139" s="254">
        <v>4950</v>
      </c>
      <c r="E139" s="254">
        <v>6762</v>
      </c>
      <c r="F139" s="254">
        <v>20250</v>
      </c>
      <c r="G139" s="260">
        <f t="shared" si="12"/>
        <v>1.9946761313220942</v>
      </c>
      <c r="H139" s="267">
        <f t="shared" si="13"/>
        <v>13488</v>
      </c>
      <c r="I139" s="262">
        <f t="shared" si="14"/>
        <v>1.9447424248681178E-2</v>
      </c>
      <c r="J139" s="254">
        <v>11054</v>
      </c>
      <c r="K139" s="266">
        <f t="shared" si="14"/>
        <v>0.55080039202874875</v>
      </c>
      <c r="L139" s="262">
        <f t="shared" si="15"/>
        <v>-0.45412345679012345</v>
      </c>
      <c r="M139" s="261">
        <f t="shared" si="16"/>
        <v>-9196</v>
      </c>
      <c r="N139" s="260">
        <f t="shared" si="17"/>
        <v>3.725951261222745</v>
      </c>
      <c r="O139" s="254">
        <f t="shared" si="18"/>
        <v>8715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103133</v>
      </c>
      <c r="D140" s="254">
        <v>181693</v>
      </c>
      <c r="E140" s="254">
        <v>342343</v>
      </c>
      <c r="F140" s="254">
        <v>341923</v>
      </c>
      <c r="G140" s="260">
        <f t="shared" si="12"/>
        <v>-1.2268397484394011E-3</v>
      </c>
      <c r="H140" s="267">
        <f t="shared" si="13"/>
        <v>-420</v>
      </c>
      <c r="I140" s="262">
        <f t="shared" si="14"/>
        <v>0.32837143908058342</v>
      </c>
      <c r="J140" s="254">
        <v>382237</v>
      </c>
      <c r="K140" s="262">
        <f t="shared" si="14"/>
        <v>-1.7151257758902319E-2</v>
      </c>
      <c r="L140" s="262">
        <f t="shared" si="15"/>
        <v>0.1179037385610211</v>
      </c>
      <c r="M140" s="261">
        <f t="shared" si="16"/>
        <v>40314</v>
      </c>
      <c r="N140" s="260">
        <f t="shared" si="17"/>
        <v>2.7062530906693301</v>
      </c>
      <c r="O140" s="254">
        <f t="shared" si="18"/>
        <v>279104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30584</v>
      </c>
      <c r="D141" s="254">
        <v>44398</v>
      </c>
      <c r="E141" s="254">
        <v>48630</v>
      </c>
      <c r="F141" s="254">
        <v>55684</v>
      </c>
      <c r="G141" s="260">
        <f t="shared" si="12"/>
        <v>0.14505449311124829</v>
      </c>
      <c r="H141" s="267">
        <f t="shared" si="13"/>
        <v>7054</v>
      </c>
      <c r="I141" s="262">
        <f t="shared" si="14"/>
        <v>5.3477055400669757E-2</v>
      </c>
      <c r="J141" s="254">
        <v>49807</v>
      </c>
      <c r="K141" s="266">
        <f t="shared" si="14"/>
        <v>0.28805945769356417</v>
      </c>
      <c r="L141" s="262">
        <f t="shared" si="15"/>
        <v>-0.10554198692622652</v>
      </c>
      <c r="M141" s="261">
        <f t="shared" si="16"/>
        <v>-5877</v>
      </c>
      <c r="N141" s="260">
        <f t="shared" si="17"/>
        <v>0.62853125817420863</v>
      </c>
      <c r="O141" s="254">
        <f t="shared" si="18"/>
        <v>19223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61571</v>
      </c>
      <c r="D142" s="254">
        <v>104557</v>
      </c>
      <c r="E142" s="254">
        <v>134886</v>
      </c>
      <c r="F142" s="254">
        <v>146430</v>
      </c>
      <c r="G142" s="260">
        <f t="shared" si="12"/>
        <v>8.5583381522174262E-2</v>
      </c>
      <c r="H142" s="267">
        <f t="shared" si="13"/>
        <v>11544</v>
      </c>
      <c r="I142" s="262">
        <f t="shared" si="14"/>
        <v>0.14062648556713012</v>
      </c>
      <c r="J142" s="254">
        <v>156566</v>
      </c>
      <c r="K142" s="262">
        <f t="shared" si="14"/>
        <v>0.47141457040182949</v>
      </c>
      <c r="L142" s="262">
        <f t="shared" si="15"/>
        <v>6.9220788089872309E-2</v>
      </c>
      <c r="M142" s="261">
        <f t="shared" si="16"/>
        <v>10136</v>
      </c>
      <c r="N142" s="260">
        <f t="shared" si="17"/>
        <v>1.5428529664939665</v>
      </c>
      <c r="O142" s="254">
        <f t="shared" si="18"/>
        <v>94995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16023</v>
      </c>
      <c r="D143" s="254">
        <v>21732</v>
      </c>
      <c r="E143" s="254">
        <v>33809</v>
      </c>
      <c r="F143" s="254">
        <v>37722</v>
      </c>
      <c r="G143" s="260">
        <f t="shared" si="12"/>
        <v>0.11573841284864983</v>
      </c>
      <c r="H143" s="267">
        <f t="shared" si="13"/>
        <v>3913</v>
      </c>
      <c r="I143" s="262">
        <f t="shared" si="14"/>
        <v>3.6226950000432162E-2</v>
      </c>
      <c r="J143" s="254">
        <v>35821</v>
      </c>
      <c r="K143" s="266">
        <f t="shared" si="14"/>
        <v>0.15979255145377327</v>
      </c>
      <c r="L143" s="262">
        <f t="shared" si="15"/>
        <v>-5.0394994963151474E-2</v>
      </c>
      <c r="M143" s="261">
        <f t="shared" si="16"/>
        <v>-1901</v>
      </c>
      <c r="N143" s="260">
        <f t="shared" si="17"/>
        <v>1.2355988266866378</v>
      </c>
      <c r="O143" s="254">
        <f t="shared" si="18"/>
        <v>19798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26839</v>
      </c>
      <c r="D144" s="254">
        <v>45216</v>
      </c>
      <c r="E144" s="254">
        <v>29061</v>
      </c>
      <c r="F144" s="254">
        <v>32018</v>
      </c>
      <c r="G144" s="260">
        <f t="shared" si="12"/>
        <v>0.10175148824885594</v>
      </c>
      <c r="H144" s="267">
        <f t="shared" si="13"/>
        <v>2957</v>
      </c>
      <c r="I144" s="262">
        <f t="shared" si="14"/>
        <v>3.0749018745396241E-2</v>
      </c>
      <c r="J144" s="254">
        <v>29188</v>
      </c>
      <c r="K144" s="262">
        <f t="shared" si="14"/>
        <v>0.12075302188827181</v>
      </c>
      <c r="L144" s="262">
        <f t="shared" si="15"/>
        <v>-8.838778187269658E-2</v>
      </c>
      <c r="M144" s="261">
        <f t="shared" si="16"/>
        <v>-2830</v>
      </c>
      <c r="N144" s="260">
        <f t="shared" si="17"/>
        <v>8.752188978724984E-2</v>
      </c>
      <c r="O144" s="254">
        <f t="shared" si="18"/>
        <v>2349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24273</v>
      </c>
      <c r="D145" s="254">
        <v>26311</v>
      </c>
      <c r="E145" s="254">
        <v>32375</v>
      </c>
      <c r="F145" s="254">
        <v>47068</v>
      </c>
      <c r="G145" s="260">
        <f t="shared" si="12"/>
        <v>0.45383783783783782</v>
      </c>
      <c r="H145" s="267">
        <f t="shared" si="13"/>
        <v>14693</v>
      </c>
      <c r="I145" s="262">
        <f t="shared" si="14"/>
        <v>4.5202536520342007E-2</v>
      </c>
      <c r="J145" s="254">
        <v>61312</v>
      </c>
      <c r="K145" s="266">
        <f t="shared" si="14"/>
        <v>0.60000816726559947</v>
      </c>
      <c r="L145" s="262">
        <f t="shared" si="15"/>
        <v>0.30262598793235318</v>
      </c>
      <c r="M145" s="261">
        <f t="shared" si="16"/>
        <v>14244</v>
      </c>
      <c r="N145" s="260">
        <f t="shared" si="17"/>
        <v>1.5259341655337204</v>
      </c>
      <c r="O145" s="254">
        <f t="shared" si="18"/>
        <v>37039</v>
      </c>
      <c r="Q145" s="29"/>
      <c r="R145" s="79"/>
      <c r="Z145" s="1"/>
    </row>
    <row r="146" spans="2:31" s="4" customFormat="1" x14ac:dyDescent="0.25">
      <c r="B146" s="237" t="s">
        <v>203</v>
      </c>
      <c r="C146" s="254">
        <f>C136-SUM(C137:C145)</f>
        <v>22164</v>
      </c>
      <c r="D146" s="254">
        <f>D136-SUM(D137:D145)</f>
        <v>40392</v>
      </c>
      <c r="E146" s="254">
        <f>E136-SUM(E137:E145)</f>
        <v>57756</v>
      </c>
      <c r="F146" s="254">
        <f>F136-SUM(F137:F145)</f>
        <v>59696</v>
      </c>
      <c r="G146" s="260">
        <f t="shared" si="12"/>
        <v>3.3589583766188813E-2</v>
      </c>
      <c r="H146" s="267">
        <f t="shared" si="13"/>
        <v>1940</v>
      </c>
      <c r="I146" s="262">
        <f t="shared" si="14"/>
        <v>5.7330046318482542E-2</v>
      </c>
      <c r="J146" s="254">
        <f>J136-SUM(J137:J145)</f>
        <v>55970</v>
      </c>
      <c r="K146" s="262">
        <f t="shared" si="14"/>
        <v>7.9222476314929763E-2</v>
      </c>
      <c r="L146" s="262">
        <f t="shared" si="15"/>
        <v>-6.2416242294291102E-2</v>
      </c>
      <c r="M146" s="261">
        <f t="shared" si="16"/>
        <v>-3726</v>
      </c>
      <c r="N146" s="260">
        <f t="shared" si="17"/>
        <v>1.5252661974372859</v>
      </c>
      <c r="O146" s="254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D365C-FD35-4ED9-BC06-D9FE40DB35D4}">
  <sheetPr>
    <tabColor theme="4" tint="0.39997558519241921"/>
  </sheetPr>
  <dimension ref="A1:AE149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202</v>
      </c>
      <c r="C6" s="245">
        <v>89051</v>
      </c>
      <c r="D6" s="245">
        <v>22938</v>
      </c>
      <c r="E6" s="245">
        <v>94298</v>
      </c>
      <c r="F6" s="246">
        <f>E6/$E$6</f>
        <v>1</v>
      </c>
      <c r="G6" s="245">
        <v>118294</v>
      </c>
      <c r="H6" s="246">
        <f>G6/E6-1</f>
        <v>0.25446987210757377</v>
      </c>
      <c r="I6" s="245">
        <f>G6-E6</f>
        <v>23996</v>
      </c>
      <c r="J6" s="246">
        <f>G6/$G$6</f>
        <v>1</v>
      </c>
      <c r="K6" s="245">
        <v>117347</v>
      </c>
      <c r="L6" s="246">
        <f>K6/G6-1</f>
        <v>-8.0054778771535551E-3</v>
      </c>
      <c r="M6" s="245">
        <f>K6-G6</f>
        <v>-947</v>
      </c>
      <c r="N6" s="246">
        <f>K6/$K$6</f>
        <v>1</v>
      </c>
      <c r="O6" s="245">
        <v>116766</v>
      </c>
      <c r="P6" s="246">
        <f>O6/K6-1</f>
        <v>-4.9511278515854684E-3</v>
      </c>
      <c r="Q6" s="245">
        <f>O6-K6</f>
        <v>-581</v>
      </c>
      <c r="R6" s="246">
        <f>IFERROR(O6/C6-1,"-")</f>
        <v>0.31122615130655462</v>
      </c>
      <c r="S6" s="245">
        <f>O6-C6</f>
        <v>27715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37" t="s">
        <v>44</v>
      </c>
      <c r="C7" s="254">
        <v>10899</v>
      </c>
      <c r="D7" s="254">
        <v>7778</v>
      </c>
      <c r="E7" s="254">
        <v>14697</v>
      </c>
      <c r="F7" s="260">
        <f t="shared" ref="F7:F16" si="0">E7/$E$6</f>
        <v>0.15585696409255764</v>
      </c>
      <c r="G7" s="254">
        <v>14157</v>
      </c>
      <c r="H7" s="262">
        <f>G7/E7-1</f>
        <v>-3.6742192284139663E-2</v>
      </c>
      <c r="I7" s="261">
        <f>G7-E7</f>
        <v>-540</v>
      </c>
      <c r="J7" s="260">
        <f>G7/$G$6</f>
        <v>0.11967639947926353</v>
      </c>
      <c r="K7" s="254">
        <v>16684</v>
      </c>
      <c r="L7" s="262">
        <f>K7/G7-1</f>
        <v>0.17849826940736024</v>
      </c>
      <c r="M7" s="261">
        <f>K7-G7</f>
        <v>2527</v>
      </c>
      <c r="N7" s="260">
        <f>K7/$K$6</f>
        <v>0.14217662147306706</v>
      </c>
      <c r="O7" s="254">
        <v>12517</v>
      </c>
      <c r="P7" s="262">
        <f>O7/K7-1</f>
        <v>-0.24976024934068564</v>
      </c>
      <c r="Q7" s="261">
        <f>O7-K7</f>
        <v>-4167</v>
      </c>
      <c r="R7" s="262">
        <f t="shared" ref="R7:R16" si="1">IFERROR(O7/C7-1,"-")</f>
        <v>0.14845398660427556</v>
      </c>
      <c r="S7" s="261">
        <f t="shared" ref="S7:S16" si="2">O7-C7</f>
        <v>1618</v>
      </c>
      <c r="T7" s="260">
        <f>O7/$O$6</f>
        <v>0.10719730058407413</v>
      </c>
      <c r="V7" s="29"/>
      <c r="W7" s="79"/>
      <c r="AE7" s="1" t="s">
        <v>177</v>
      </c>
    </row>
    <row r="8" spans="1:31" s="4" customFormat="1" x14ac:dyDescent="0.25">
      <c r="B8" s="237" t="s">
        <v>45</v>
      </c>
      <c r="C8" s="254">
        <v>8874</v>
      </c>
      <c r="D8" s="254">
        <v>1855</v>
      </c>
      <c r="E8" s="254">
        <v>9308</v>
      </c>
      <c r="F8" s="260">
        <f t="shared" si="0"/>
        <v>9.8708350124074737E-2</v>
      </c>
      <c r="G8" s="254">
        <v>11293</v>
      </c>
      <c r="H8" s="262">
        <f t="shared" ref="H8:H16" si="3">G8/E8-1</f>
        <v>0.21325741297808332</v>
      </c>
      <c r="I8" s="261">
        <f t="shared" ref="I8:I16" si="4">G8-E8</f>
        <v>1985</v>
      </c>
      <c r="J8" s="260">
        <f t="shared" ref="J8:J16" si="5">G8/$G$6</f>
        <v>9.5465535022909026E-2</v>
      </c>
      <c r="K8" s="254">
        <v>11209</v>
      </c>
      <c r="L8" s="262">
        <f t="shared" ref="L8:L16" si="6">K8/G8-1</f>
        <v>-7.4382360754449151E-3</v>
      </c>
      <c r="M8" s="261">
        <f t="shared" ref="M8:M16" si="7">K8-G8</f>
        <v>-84</v>
      </c>
      <c r="N8" s="260">
        <f t="shared" ref="N8:N16" si="8">K8/$K$6</f>
        <v>9.5520124076457005E-2</v>
      </c>
      <c r="O8" s="254">
        <v>11026</v>
      </c>
      <c r="P8" s="262">
        <f t="shared" ref="P8:P16" si="9">O8/K8-1</f>
        <v>-1.6326166473369597E-2</v>
      </c>
      <c r="Q8" s="261">
        <f t="shared" ref="Q8:Q16" si="10">O8-K8</f>
        <v>-183</v>
      </c>
      <c r="R8" s="262">
        <f t="shared" si="1"/>
        <v>0.24250619788145134</v>
      </c>
      <c r="S8" s="261">
        <f t="shared" si="2"/>
        <v>2152</v>
      </c>
      <c r="T8" s="260">
        <f t="shared" ref="T8:T16" si="11">O8/$O$6</f>
        <v>9.4428172584485215E-2</v>
      </c>
      <c r="V8" s="29"/>
      <c r="W8" s="79"/>
      <c r="AE8" s="1"/>
    </row>
    <row r="9" spans="1:31" s="4" customFormat="1" x14ac:dyDescent="0.25">
      <c r="B9" s="237" t="s">
        <v>46</v>
      </c>
      <c r="C9" s="254">
        <v>585</v>
      </c>
      <c r="D9" s="254">
        <v>196</v>
      </c>
      <c r="E9" s="254">
        <v>551</v>
      </c>
      <c r="F9" s="255">
        <f t="shared" si="0"/>
        <v>5.8431780101380728E-3</v>
      </c>
      <c r="G9" s="254">
        <v>1810</v>
      </c>
      <c r="H9" s="266">
        <f t="shared" si="3"/>
        <v>2.2849364791288567</v>
      </c>
      <c r="I9" s="257">
        <f t="shared" si="4"/>
        <v>1259</v>
      </c>
      <c r="J9" s="255">
        <f t="shared" si="5"/>
        <v>1.5300860567738009E-2</v>
      </c>
      <c r="K9" s="254">
        <v>1449</v>
      </c>
      <c r="L9" s="262">
        <f t="shared" si="6"/>
        <v>-0.19944751381215464</v>
      </c>
      <c r="M9" s="261">
        <f t="shared" si="7"/>
        <v>-361</v>
      </c>
      <c r="N9" s="260">
        <f t="shared" si="8"/>
        <v>1.2347993557568578E-2</v>
      </c>
      <c r="O9" s="254">
        <v>909</v>
      </c>
      <c r="P9" s="262">
        <f t="shared" si="9"/>
        <v>-0.37267080745341619</v>
      </c>
      <c r="Q9" s="261">
        <f t="shared" si="10"/>
        <v>-540</v>
      </c>
      <c r="R9" s="262">
        <f t="shared" si="1"/>
        <v>0.55384615384615388</v>
      </c>
      <c r="S9" s="261">
        <f t="shared" si="2"/>
        <v>324</v>
      </c>
      <c r="T9" s="260">
        <f t="shared" si="11"/>
        <v>7.7848003699707109E-3</v>
      </c>
      <c r="V9" s="29"/>
      <c r="W9" s="79"/>
      <c r="AE9" s="1"/>
    </row>
    <row r="10" spans="1:31" s="4" customFormat="1" x14ac:dyDescent="0.25">
      <c r="B10" s="237" t="s">
        <v>48</v>
      </c>
      <c r="C10" s="254">
        <v>38308</v>
      </c>
      <c r="D10" s="254">
        <v>3922</v>
      </c>
      <c r="E10" s="254">
        <v>39797</v>
      </c>
      <c r="F10" s="260">
        <f t="shared" si="0"/>
        <v>0.42203440157797623</v>
      </c>
      <c r="G10" s="254">
        <v>50254</v>
      </c>
      <c r="H10" s="262">
        <f t="shared" si="3"/>
        <v>0.26275849938437568</v>
      </c>
      <c r="I10" s="261">
        <f t="shared" si="4"/>
        <v>10457</v>
      </c>
      <c r="J10" s="260">
        <f t="shared" si="5"/>
        <v>0.42482289887906405</v>
      </c>
      <c r="K10" s="254">
        <v>48161</v>
      </c>
      <c r="L10" s="262">
        <f t="shared" si="6"/>
        <v>-4.1648425995940652E-2</v>
      </c>
      <c r="M10" s="261">
        <f t="shared" si="7"/>
        <v>-2093</v>
      </c>
      <c r="N10" s="260">
        <f t="shared" si="8"/>
        <v>0.41041526413116652</v>
      </c>
      <c r="O10" s="254">
        <v>50235</v>
      </c>
      <c r="P10" s="262">
        <f t="shared" si="9"/>
        <v>4.3063889869396466E-2</v>
      </c>
      <c r="Q10" s="261">
        <f t="shared" si="10"/>
        <v>2074</v>
      </c>
      <c r="R10" s="262">
        <f t="shared" si="1"/>
        <v>0.31134488879607392</v>
      </c>
      <c r="S10" s="261">
        <f t="shared" si="2"/>
        <v>11927</v>
      </c>
      <c r="T10" s="260">
        <f>O10/$O$6</f>
        <v>0.43021941318534507</v>
      </c>
      <c r="V10" s="29"/>
      <c r="W10" s="79"/>
      <c r="AE10" s="1"/>
    </row>
    <row r="11" spans="1:31" s="4" customFormat="1" x14ac:dyDescent="0.25">
      <c r="B11" s="237" t="s">
        <v>50</v>
      </c>
      <c r="C11" s="254">
        <v>5757</v>
      </c>
      <c r="D11" s="254">
        <v>87</v>
      </c>
      <c r="E11" s="254">
        <v>3731</v>
      </c>
      <c r="F11" s="255">
        <f t="shared" si="0"/>
        <v>3.9566056544147278E-2</v>
      </c>
      <c r="G11" s="254">
        <v>5775</v>
      </c>
      <c r="H11" s="266">
        <f t="shared" si="3"/>
        <v>0.54784240150093799</v>
      </c>
      <c r="I11" s="257">
        <f t="shared" si="4"/>
        <v>2044</v>
      </c>
      <c r="J11" s="255">
        <f t="shared" si="5"/>
        <v>4.8819044076622652E-2</v>
      </c>
      <c r="K11" s="254">
        <v>5610</v>
      </c>
      <c r="L11" s="262">
        <f t="shared" si="6"/>
        <v>-2.8571428571428581E-2</v>
      </c>
      <c r="M11" s="261">
        <f t="shared" si="7"/>
        <v>-165</v>
      </c>
      <c r="N11" s="260">
        <f t="shared" si="8"/>
        <v>4.7806931578992219E-2</v>
      </c>
      <c r="O11" s="254">
        <v>5836</v>
      </c>
      <c r="P11" s="262">
        <f t="shared" si="9"/>
        <v>4.0285204991087342E-2</v>
      </c>
      <c r="Q11" s="261">
        <f t="shared" si="10"/>
        <v>226</v>
      </c>
      <c r="R11" s="262">
        <f t="shared" si="1"/>
        <v>1.3722424874066386E-2</v>
      </c>
      <c r="S11" s="261">
        <f t="shared" si="2"/>
        <v>79</v>
      </c>
      <c r="T11" s="260">
        <f t="shared" si="11"/>
        <v>4.9980302485312503E-2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13225</v>
      </c>
      <c r="D12" s="254">
        <v>6302</v>
      </c>
      <c r="E12" s="254">
        <v>15233</v>
      </c>
      <c r="F12" s="260">
        <f t="shared" si="0"/>
        <v>0.16154107192093151</v>
      </c>
      <c r="G12" s="254">
        <v>20693</v>
      </c>
      <c r="H12" s="262">
        <f t="shared" si="3"/>
        <v>0.35843235081730462</v>
      </c>
      <c r="I12" s="261">
        <f t="shared" si="4"/>
        <v>5460</v>
      </c>
      <c r="J12" s="260">
        <f t="shared" si="5"/>
        <v>0.17492856780563681</v>
      </c>
      <c r="K12" s="254">
        <v>20233</v>
      </c>
      <c r="L12" s="262">
        <f t="shared" si="6"/>
        <v>-2.2229739525443382E-2</v>
      </c>
      <c r="M12" s="261">
        <f t="shared" si="7"/>
        <v>-460</v>
      </c>
      <c r="N12" s="260">
        <f t="shared" si="8"/>
        <v>0.17242025786769155</v>
      </c>
      <c r="O12" s="254">
        <v>22058</v>
      </c>
      <c r="P12" s="262">
        <f t="shared" si="9"/>
        <v>9.0199179558147602E-2</v>
      </c>
      <c r="Q12" s="261">
        <f t="shared" si="10"/>
        <v>1825</v>
      </c>
      <c r="R12" s="262">
        <f t="shared" si="1"/>
        <v>0.66790170132325133</v>
      </c>
      <c r="S12" s="261">
        <f t="shared" si="2"/>
        <v>8833</v>
      </c>
      <c r="T12" s="260">
        <f t="shared" si="11"/>
        <v>0.18890772998989433</v>
      </c>
      <c r="V12" s="29"/>
      <c r="W12" s="79"/>
      <c r="AE12" s="1"/>
    </row>
    <row r="13" spans="1:31" s="4" customFormat="1" x14ac:dyDescent="0.25">
      <c r="B13" s="237" t="s">
        <v>49</v>
      </c>
      <c r="C13" s="254">
        <v>3215</v>
      </c>
      <c r="D13" s="254">
        <v>1141</v>
      </c>
      <c r="E13" s="254">
        <v>3469</v>
      </c>
      <c r="F13" s="255">
        <f t="shared" si="0"/>
        <v>3.6787630702666017E-2</v>
      </c>
      <c r="G13" s="254">
        <v>6963</v>
      </c>
      <c r="H13" s="266">
        <f t="shared" si="3"/>
        <v>1.0072066878062844</v>
      </c>
      <c r="I13" s="257">
        <f t="shared" si="4"/>
        <v>3494</v>
      </c>
      <c r="J13" s="255">
        <f t="shared" si="5"/>
        <v>5.886181885809931E-2</v>
      </c>
      <c r="K13" s="254">
        <v>5180</v>
      </c>
      <c r="L13" s="262">
        <f t="shared" si="6"/>
        <v>-0.25606778687347409</v>
      </c>
      <c r="M13" s="261">
        <f t="shared" si="7"/>
        <v>-1783</v>
      </c>
      <c r="N13" s="260">
        <f t="shared" si="8"/>
        <v>4.4142585664737916E-2</v>
      </c>
      <c r="O13" s="254">
        <v>5050</v>
      </c>
      <c r="P13" s="262">
        <f t="shared" si="9"/>
        <v>-2.5096525096525046E-2</v>
      </c>
      <c r="Q13" s="261">
        <f t="shared" si="10"/>
        <v>-130</v>
      </c>
      <c r="R13" s="262">
        <f t="shared" si="1"/>
        <v>0.57076205287713844</v>
      </c>
      <c r="S13" s="261">
        <f t="shared" si="2"/>
        <v>1835</v>
      </c>
      <c r="T13" s="260">
        <f t="shared" si="11"/>
        <v>4.3248890944281727E-2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866</v>
      </c>
      <c r="D14" s="254">
        <v>1080</v>
      </c>
      <c r="E14" s="254">
        <v>1571</v>
      </c>
      <c r="F14" s="260">
        <f t="shared" si="0"/>
        <v>1.6659950370103288E-2</v>
      </c>
      <c r="G14" s="254">
        <v>1978</v>
      </c>
      <c r="H14" s="262">
        <f t="shared" si="3"/>
        <v>0.25907065563335463</v>
      </c>
      <c r="I14" s="261">
        <f t="shared" si="4"/>
        <v>407</v>
      </c>
      <c r="J14" s="260">
        <f t="shared" si="5"/>
        <v>1.6721050940876121E-2</v>
      </c>
      <c r="K14" s="254">
        <v>1747</v>
      </c>
      <c r="L14" s="262">
        <f t="shared" si="6"/>
        <v>-0.11678463094034375</v>
      </c>
      <c r="M14" s="261">
        <f t="shared" si="7"/>
        <v>-231</v>
      </c>
      <c r="N14" s="260">
        <f t="shared" si="8"/>
        <v>1.4887470493493656E-2</v>
      </c>
      <c r="O14" s="254">
        <v>1607</v>
      </c>
      <c r="P14" s="262">
        <f t="shared" si="9"/>
        <v>-8.0137378362907796E-2</v>
      </c>
      <c r="Q14" s="261">
        <f t="shared" si="10"/>
        <v>-140</v>
      </c>
      <c r="R14" s="262">
        <f t="shared" si="1"/>
        <v>0.8556581986143188</v>
      </c>
      <c r="S14" s="261">
        <f t="shared" si="2"/>
        <v>741</v>
      </c>
      <c r="T14" s="260">
        <f t="shared" si="11"/>
        <v>1.3762567870784304E-2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3282</v>
      </c>
      <c r="D15" s="254">
        <v>51</v>
      </c>
      <c r="E15" s="254">
        <v>2444</v>
      </c>
      <c r="F15" s="255">
        <f t="shared" si="0"/>
        <v>2.5917834948779403E-2</v>
      </c>
      <c r="G15" s="254">
        <v>1507</v>
      </c>
      <c r="H15" s="266">
        <f t="shared" si="3"/>
        <v>-0.38338788870703766</v>
      </c>
      <c r="I15" s="257">
        <f t="shared" si="4"/>
        <v>-937</v>
      </c>
      <c r="J15" s="255">
        <f t="shared" si="5"/>
        <v>1.2739445787613912E-2</v>
      </c>
      <c r="K15" s="254">
        <v>4083</v>
      </c>
      <c r="L15" s="262">
        <f t="shared" si="6"/>
        <v>1.7093563370935634</v>
      </c>
      <c r="M15" s="261">
        <f t="shared" si="7"/>
        <v>2576</v>
      </c>
      <c r="N15" s="260">
        <f t="shared" si="8"/>
        <v>3.479424271604728E-2</v>
      </c>
      <c r="O15" s="254">
        <v>4256</v>
      </c>
      <c r="P15" s="262">
        <f t="shared" si="9"/>
        <v>4.2370805780063581E-2</v>
      </c>
      <c r="Q15" s="261">
        <f t="shared" si="10"/>
        <v>173</v>
      </c>
      <c r="R15" s="262">
        <f t="shared" si="1"/>
        <v>0.29677026203534429</v>
      </c>
      <c r="S15" s="261">
        <f t="shared" si="2"/>
        <v>974</v>
      </c>
      <c r="T15" s="260">
        <f t="shared" si="11"/>
        <v>3.644896630868575E-2</v>
      </c>
      <c r="V15" s="29"/>
      <c r="W15" s="79"/>
      <c r="AE15" s="1"/>
    </row>
    <row r="16" spans="1:31" s="4" customFormat="1" x14ac:dyDescent="0.25">
      <c r="B16" s="237" t="s">
        <v>203</v>
      </c>
      <c r="C16" s="254">
        <f>C6-SUM(C7:C15)</f>
        <v>4040</v>
      </c>
      <c r="D16" s="254">
        <f>D6-SUM(D7:D15)</f>
        <v>526</v>
      </c>
      <c r="E16" s="254">
        <f>E6-SUM(E7:E15)</f>
        <v>3497</v>
      </c>
      <c r="F16" s="260">
        <f t="shared" si="0"/>
        <v>3.7084561708625847E-2</v>
      </c>
      <c r="G16" s="254">
        <f>G6-SUM(G7:G15)</f>
        <v>3864</v>
      </c>
      <c r="H16" s="262">
        <f t="shared" si="3"/>
        <v>0.10494709751215336</v>
      </c>
      <c r="I16" s="261">
        <f t="shared" si="4"/>
        <v>367</v>
      </c>
      <c r="J16" s="260">
        <f t="shared" si="5"/>
        <v>3.2664378582176613E-2</v>
      </c>
      <c r="K16" s="254">
        <f>K6-SUM(K7:K15)</f>
        <v>2991</v>
      </c>
      <c r="L16" s="262">
        <f t="shared" si="6"/>
        <v>-0.22593167701863359</v>
      </c>
      <c r="M16" s="261">
        <f t="shared" si="7"/>
        <v>-873</v>
      </c>
      <c r="N16" s="260">
        <f t="shared" si="8"/>
        <v>2.5488508440778206E-2</v>
      </c>
      <c r="O16" s="254">
        <f>O6-SUM(O7:O15)</f>
        <v>3272</v>
      </c>
      <c r="P16" s="262">
        <f t="shared" si="9"/>
        <v>9.3948512203276602E-2</v>
      </c>
      <c r="Q16" s="261">
        <f t="shared" si="10"/>
        <v>281</v>
      </c>
      <c r="R16" s="262">
        <f t="shared" si="1"/>
        <v>-0.19009900990099005</v>
      </c>
      <c r="S16" s="261">
        <f t="shared" si="2"/>
        <v>-768</v>
      </c>
      <c r="T16" s="260">
        <f t="shared" si="11"/>
        <v>2.8021855677166297E-2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6" t="s">
        <v>173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174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175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176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177</v>
      </c>
    </row>
    <row r="49" spans="2:31" s="4" customFormat="1" hidden="1" x14ac:dyDescent="0.25">
      <c r="B49" s="23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182</v>
      </c>
    </row>
    <row r="52" spans="2:31" s="4" customFormat="1" hidden="1" x14ac:dyDescent="0.25">
      <c r="B52" s="271" t="s">
        <v>183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202</v>
      </c>
      <c r="C136" s="230">
        <v>248294</v>
      </c>
      <c r="D136" s="230">
        <v>384253</v>
      </c>
      <c r="E136" s="230">
        <v>593573</v>
      </c>
      <c r="F136" s="230">
        <v>612478</v>
      </c>
      <c r="G136" s="231">
        <f>F136/E136-1</f>
        <v>3.1849494501939857E-2</v>
      </c>
      <c r="H136" s="230">
        <f>F136-E136</f>
        <v>18905</v>
      </c>
      <c r="I136" s="231">
        <f>F136/F$136</f>
        <v>1</v>
      </c>
      <c r="J136" s="230">
        <v>636461</v>
      </c>
      <c r="K136" s="231">
        <f>H136/H$136</f>
        <v>1</v>
      </c>
      <c r="L136" s="231">
        <f>J136/F136-1</f>
        <v>3.915732483452472E-2</v>
      </c>
      <c r="M136" s="230">
        <f>J136-F136</f>
        <v>23983</v>
      </c>
      <c r="N136" s="231">
        <f>J136/C136-1</f>
        <v>1.5633362062715972</v>
      </c>
      <c r="O136" s="230">
        <f>J136-C136</f>
        <v>388167</v>
      </c>
      <c r="Q136" s="29"/>
      <c r="R136" s="79"/>
      <c r="Z136" s="1" t="s">
        <v>175</v>
      </c>
      <c r="AE136"/>
    </row>
    <row r="137" spans="1:31" s="4" customFormat="1" x14ac:dyDescent="0.25">
      <c r="B137" s="237" t="s">
        <v>44</v>
      </c>
      <c r="C137" s="254">
        <v>49521</v>
      </c>
      <c r="D137" s="254">
        <v>120918</v>
      </c>
      <c r="E137" s="254">
        <v>120397</v>
      </c>
      <c r="F137" s="254">
        <v>106138</v>
      </c>
      <c r="G137" s="260">
        <f t="shared" ref="G137:G146" si="12">F137/E137-1</f>
        <v>-0.11843318355108512</v>
      </c>
      <c r="H137" s="267">
        <f t="shared" ref="H137:H146" si="13">F137-E137</f>
        <v>-14259</v>
      </c>
      <c r="I137" s="262">
        <f t="shared" ref="I137:K146" si="14">F137/F$136</f>
        <v>0.17329275500507774</v>
      </c>
      <c r="J137" s="254">
        <v>101169</v>
      </c>
      <c r="K137" s="262">
        <f t="shared" si="14"/>
        <v>-0.75424490875429784</v>
      </c>
      <c r="L137" s="262">
        <f t="shared" ref="L137:L146" si="15">J137/F137-1</f>
        <v>-4.6816408826245048E-2</v>
      </c>
      <c r="M137" s="261">
        <f t="shared" ref="M137:M146" si="16">J137-F137</f>
        <v>-4969</v>
      </c>
      <c r="N137" s="260">
        <f t="shared" ref="N137:N145" si="17">J137/C137-1</f>
        <v>1.0429514751317623</v>
      </c>
      <c r="O137" s="254">
        <f t="shared" ref="O137:O146" si="18">J137-C137</f>
        <v>51648</v>
      </c>
      <c r="Q137" s="29"/>
      <c r="R137" s="79"/>
      <c r="Z137" s="1" t="s">
        <v>177</v>
      </c>
    </row>
    <row r="138" spans="1:31" s="4" customFormat="1" x14ac:dyDescent="0.25">
      <c r="B138" s="237" t="s">
        <v>45</v>
      </c>
      <c r="C138" s="254">
        <v>26848</v>
      </c>
      <c r="D138" s="254">
        <v>39986</v>
      </c>
      <c r="E138" s="254">
        <v>75857</v>
      </c>
      <c r="F138" s="254">
        <v>67064</v>
      </c>
      <c r="G138" s="260">
        <f t="shared" si="12"/>
        <v>-0.1159154725338466</v>
      </c>
      <c r="H138" s="267">
        <f t="shared" si="13"/>
        <v>-8793</v>
      </c>
      <c r="I138" s="262">
        <f t="shared" si="14"/>
        <v>0.10949617782189727</v>
      </c>
      <c r="J138" s="254">
        <v>64415</v>
      </c>
      <c r="K138" s="262">
        <f t="shared" si="14"/>
        <v>-0.4651150489288548</v>
      </c>
      <c r="L138" s="262">
        <f t="shared" si="15"/>
        <v>-3.9499582488369267E-2</v>
      </c>
      <c r="M138" s="261">
        <f t="shared" si="16"/>
        <v>-2649</v>
      </c>
      <c r="N138" s="260">
        <f t="shared" si="17"/>
        <v>1.3992476162097733</v>
      </c>
      <c r="O138" s="254">
        <f t="shared" si="18"/>
        <v>37567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681</v>
      </c>
      <c r="D139" s="254">
        <v>2535</v>
      </c>
      <c r="E139" s="254">
        <v>3247</v>
      </c>
      <c r="F139" s="254">
        <v>5439</v>
      </c>
      <c r="G139" s="260">
        <f t="shared" si="12"/>
        <v>0.67508469356328926</v>
      </c>
      <c r="H139" s="268">
        <f t="shared" si="13"/>
        <v>2192</v>
      </c>
      <c r="I139" s="266">
        <f t="shared" si="14"/>
        <v>8.8803189665587982E-3</v>
      </c>
      <c r="J139" s="254">
        <v>3803</v>
      </c>
      <c r="K139" s="266">
        <f t="shared" si="14"/>
        <v>0.11594816186194129</v>
      </c>
      <c r="L139" s="262">
        <f t="shared" si="15"/>
        <v>-0.30079058650487223</v>
      </c>
      <c r="M139" s="261">
        <f t="shared" si="16"/>
        <v>-1636</v>
      </c>
      <c r="N139" s="260">
        <f t="shared" si="17"/>
        <v>4.5844346549192361</v>
      </c>
      <c r="O139" s="254">
        <f t="shared" si="18"/>
        <v>3122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74813</v>
      </c>
      <c r="D140" s="254">
        <v>114704</v>
      </c>
      <c r="E140" s="254">
        <v>244952</v>
      </c>
      <c r="F140" s="254">
        <v>249820</v>
      </c>
      <c r="G140" s="260">
        <f t="shared" si="12"/>
        <v>1.987328129592747E-2</v>
      </c>
      <c r="H140" s="267">
        <f t="shared" si="13"/>
        <v>4868</v>
      </c>
      <c r="I140" s="262">
        <f t="shared" si="14"/>
        <v>0.40788403828382408</v>
      </c>
      <c r="J140" s="254">
        <v>275953</v>
      </c>
      <c r="K140" s="262">
        <f t="shared" si="14"/>
        <v>0.25749801639777836</v>
      </c>
      <c r="L140" s="262">
        <f t="shared" si="15"/>
        <v>0.1046073172684332</v>
      </c>
      <c r="M140" s="261">
        <f t="shared" si="16"/>
        <v>26133</v>
      </c>
      <c r="N140" s="260">
        <f t="shared" si="17"/>
        <v>2.6885701682862604</v>
      </c>
      <c r="O140" s="254">
        <f t="shared" si="18"/>
        <v>201140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25621</v>
      </c>
      <c r="D141" s="254">
        <v>20278</v>
      </c>
      <c r="E141" s="254">
        <v>32271</v>
      </c>
      <c r="F141" s="254">
        <v>36164</v>
      </c>
      <c r="G141" s="260">
        <f t="shared" si="12"/>
        <v>0.12063462551516846</v>
      </c>
      <c r="H141" s="268">
        <f t="shared" si="13"/>
        <v>3893</v>
      </c>
      <c r="I141" s="266">
        <f t="shared" si="14"/>
        <v>5.9045386119991251E-2</v>
      </c>
      <c r="J141" s="254">
        <v>33708</v>
      </c>
      <c r="K141" s="266">
        <f t="shared" si="14"/>
        <v>0.20592435863528166</v>
      </c>
      <c r="L141" s="262">
        <f t="shared" si="15"/>
        <v>-6.791284149983412E-2</v>
      </c>
      <c r="M141" s="261">
        <f t="shared" si="16"/>
        <v>-2456</v>
      </c>
      <c r="N141" s="260">
        <f t="shared" si="17"/>
        <v>0.31563951446079397</v>
      </c>
      <c r="O141" s="254">
        <f t="shared" si="18"/>
        <v>8087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33780</v>
      </c>
      <c r="D142" s="254">
        <v>51310</v>
      </c>
      <c r="E142" s="254">
        <v>65021</v>
      </c>
      <c r="F142" s="254">
        <v>80309</v>
      </c>
      <c r="G142" s="260">
        <f t="shared" si="12"/>
        <v>0.23512403684963323</v>
      </c>
      <c r="H142" s="267">
        <f t="shared" si="13"/>
        <v>15288</v>
      </c>
      <c r="I142" s="262">
        <f t="shared" si="14"/>
        <v>0.1311214443620832</v>
      </c>
      <c r="J142" s="254">
        <v>80773</v>
      </c>
      <c r="K142" s="262">
        <f t="shared" si="14"/>
        <v>0.80867495371594811</v>
      </c>
      <c r="L142" s="262">
        <f t="shared" si="15"/>
        <v>5.7776836967213807E-3</v>
      </c>
      <c r="M142" s="261">
        <f t="shared" si="16"/>
        <v>464</v>
      </c>
      <c r="N142" s="260">
        <f t="shared" si="17"/>
        <v>1.3911486086441682</v>
      </c>
      <c r="O142" s="254">
        <f t="shared" si="18"/>
        <v>46993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7339</v>
      </c>
      <c r="D143" s="254">
        <v>10731</v>
      </c>
      <c r="E143" s="254">
        <v>17520</v>
      </c>
      <c r="F143" s="254">
        <v>25698</v>
      </c>
      <c r="G143" s="260">
        <f t="shared" si="12"/>
        <v>0.46678082191780823</v>
      </c>
      <c r="H143" s="268">
        <f t="shared" si="13"/>
        <v>8178</v>
      </c>
      <c r="I143" s="266">
        <f t="shared" si="14"/>
        <v>4.1957425409565728E-2</v>
      </c>
      <c r="J143" s="254">
        <v>23944</v>
      </c>
      <c r="K143" s="266">
        <f t="shared" si="14"/>
        <v>0.43258397249404917</v>
      </c>
      <c r="L143" s="262">
        <f t="shared" si="15"/>
        <v>-6.8254338859055186E-2</v>
      </c>
      <c r="M143" s="261">
        <f t="shared" si="16"/>
        <v>-1754</v>
      </c>
      <c r="N143" s="260">
        <f t="shared" si="17"/>
        <v>2.2625698324022347</v>
      </c>
      <c r="O143" s="254">
        <f t="shared" si="18"/>
        <v>16605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6781</v>
      </c>
      <c r="D144" s="254">
        <v>11021</v>
      </c>
      <c r="E144" s="254">
        <v>9118</v>
      </c>
      <c r="F144" s="254">
        <v>11280</v>
      </c>
      <c r="G144" s="260">
        <f t="shared" si="12"/>
        <v>0.23711340206185572</v>
      </c>
      <c r="H144" s="267">
        <f t="shared" si="13"/>
        <v>2162</v>
      </c>
      <c r="I144" s="262">
        <f t="shared" si="14"/>
        <v>1.8416988038754044E-2</v>
      </c>
      <c r="J144" s="254">
        <v>10812</v>
      </c>
      <c r="K144" s="262">
        <f t="shared" si="14"/>
        <v>0.1143612800846337</v>
      </c>
      <c r="L144" s="262">
        <f t="shared" si="15"/>
        <v>-4.1489361702127692E-2</v>
      </c>
      <c r="M144" s="261">
        <f t="shared" si="16"/>
        <v>-468</v>
      </c>
      <c r="N144" s="260">
        <f t="shared" si="17"/>
        <v>0.59445509511871397</v>
      </c>
      <c r="O144" s="254">
        <f t="shared" si="18"/>
        <v>4031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15343</v>
      </c>
      <c r="D145" s="254">
        <v>4744</v>
      </c>
      <c r="E145" s="254">
        <v>9037</v>
      </c>
      <c r="F145" s="254">
        <v>15069</v>
      </c>
      <c r="G145" s="260">
        <f t="shared" si="12"/>
        <v>0.66747814540223516</v>
      </c>
      <c r="H145" s="268">
        <f t="shared" si="13"/>
        <v>6032</v>
      </c>
      <c r="I145" s="266">
        <f t="shared" si="14"/>
        <v>2.4603332691133396E-2</v>
      </c>
      <c r="J145" s="254">
        <v>23750</v>
      </c>
      <c r="K145" s="266">
        <f t="shared" si="14"/>
        <v>0.31906902935731291</v>
      </c>
      <c r="L145" s="262">
        <f t="shared" si="15"/>
        <v>0.57608334992368437</v>
      </c>
      <c r="M145" s="261">
        <f t="shared" si="16"/>
        <v>8681</v>
      </c>
      <c r="N145" s="260">
        <f t="shared" si="17"/>
        <v>0.54793717004497156</v>
      </c>
      <c r="O145" s="254">
        <f t="shared" si="18"/>
        <v>8407</v>
      </c>
      <c r="Q145" s="29"/>
      <c r="R145" s="79"/>
      <c r="Z145" s="1"/>
    </row>
    <row r="146" spans="2:31" s="4" customFormat="1" x14ac:dyDescent="0.25">
      <c r="B146" s="237" t="s">
        <v>203</v>
      </c>
      <c r="C146" s="254">
        <f>C136-SUM(C137:C145)</f>
        <v>7567</v>
      </c>
      <c r="D146" s="254">
        <f>D136-SUM(D137:D145)</f>
        <v>8026</v>
      </c>
      <c r="E146" s="254">
        <f>E136-SUM(E137:E145)</f>
        <v>16153</v>
      </c>
      <c r="F146" s="254">
        <f>F136-SUM(F137:F145)</f>
        <v>15497</v>
      </c>
      <c r="G146" s="260">
        <f t="shared" si="12"/>
        <v>-4.0611651086485456E-2</v>
      </c>
      <c r="H146" s="267">
        <f t="shared" si="13"/>
        <v>-656</v>
      </c>
      <c r="I146" s="262">
        <f t="shared" si="14"/>
        <v>2.5302133301114488E-2</v>
      </c>
      <c r="J146" s="254">
        <f>J136-SUM(J137:J145)</f>
        <v>18134</v>
      </c>
      <c r="K146" s="262">
        <f t="shared" si="14"/>
        <v>-3.4699814863792644E-2</v>
      </c>
      <c r="L146" s="262">
        <f t="shared" si="15"/>
        <v>0.17016196683229001</v>
      </c>
      <c r="M146" s="261">
        <f t="shared" si="16"/>
        <v>2637</v>
      </c>
      <c r="N146" s="260">
        <f>J146/C146-1</f>
        <v>1.3964583058015068</v>
      </c>
      <c r="O146" s="254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816C6-A001-4111-8CE8-862845A24095}">
  <sheetPr>
    <tabColor theme="4" tint="0.39997558519241921"/>
  </sheetPr>
  <dimension ref="A1:AE149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202</v>
      </c>
      <c r="C6" s="245">
        <v>51219</v>
      </c>
      <c r="D6" s="245">
        <v>60872</v>
      </c>
      <c r="E6" s="245">
        <v>66276</v>
      </c>
      <c r="F6" s="246">
        <f>E6/$E$6</f>
        <v>1</v>
      </c>
      <c r="G6" s="245">
        <v>69280</v>
      </c>
      <c r="H6" s="246">
        <f>G6/E6-1</f>
        <v>4.53256080632507E-2</v>
      </c>
      <c r="I6" s="245">
        <f>G6-E6</f>
        <v>3004</v>
      </c>
      <c r="J6" s="246">
        <f>G6/$G$6</f>
        <v>1</v>
      </c>
      <c r="K6" s="245">
        <v>67716</v>
      </c>
      <c r="L6" s="246">
        <f>K6/G6-1</f>
        <v>-2.2575057736720527E-2</v>
      </c>
      <c r="M6" s="245">
        <f>K6-G6</f>
        <v>-1564</v>
      </c>
      <c r="N6" s="246">
        <f>K6/$K$6</f>
        <v>1</v>
      </c>
      <c r="O6" s="245">
        <v>59020</v>
      </c>
      <c r="P6" s="246">
        <f>O6/K6-1</f>
        <v>-0.12841868982219862</v>
      </c>
      <c r="Q6" s="245">
        <f>O6-K6</f>
        <v>-8696</v>
      </c>
      <c r="R6" s="246">
        <f>IFERROR(O6/C6-1,"-")</f>
        <v>0.15230676116284969</v>
      </c>
      <c r="S6" s="245">
        <f>O6-C6</f>
        <v>7801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37" t="s">
        <v>44</v>
      </c>
      <c r="C7" s="254">
        <v>9378</v>
      </c>
      <c r="D7" s="254">
        <v>19854</v>
      </c>
      <c r="E7" s="254">
        <v>12038</v>
      </c>
      <c r="F7" s="260">
        <f t="shared" ref="F7:F16" si="0">E7/$E$6</f>
        <v>0.18163437745186795</v>
      </c>
      <c r="G7" s="254">
        <v>9658</v>
      </c>
      <c r="H7" s="262">
        <f>G7/E7-1</f>
        <v>-0.1977072603422495</v>
      </c>
      <c r="I7" s="261">
        <f>G7-E7</f>
        <v>-2380</v>
      </c>
      <c r="J7" s="260">
        <f>G7/$G$6</f>
        <v>0.13940531177829099</v>
      </c>
      <c r="K7" s="254">
        <v>8929</v>
      </c>
      <c r="L7" s="262">
        <f>K7/G7-1</f>
        <v>-7.5481466142058418E-2</v>
      </c>
      <c r="M7" s="261">
        <f>K7-G7</f>
        <v>-729</v>
      </c>
      <c r="N7" s="260">
        <f>K7/$K$6</f>
        <v>0.13185953098233799</v>
      </c>
      <c r="O7" s="254">
        <v>6782</v>
      </c>
      <c r="P7" s="262">
        <f>O7/K7-1</f>
        <v>-0.24045245828200246</v>
      </c>
      <c r="Q7" s="261">
        <f>O7-K7</f>
        <v>-2147</v>
      </c>
      <c r="R7" s="262">
        <f t="shared" ref="R7:R16" si="1">IFERROR(O7/C7-1,"-")</f>
        <v>-0.27681808487950521</v>
      </c>
      <c r="S7" s="261">
        <f t="shared" ref="S7:S16" si="2">O7-C7</f>
        <v>-2596</v>
      </c>
      <c r="T7" s="260">
        <f>O7/$O$6</f>
        <v>0.11491019993222637</v>
      </c>
      <c r="V7" s="29"/>
      <c r="W7" s="79"/>
      <c r="AE7" s="1" t="s">
        <v>177</v>
      </c>
    </row>
    <row r="8" spans="1:31" s="4" customFormat="1" x14ac:dyDescent="0.25">
      <c r="B8" s="237" t="s">
        <v>45</v>
      </c>
      <c r="C8" s="254">
        <v>5079</v>
      </c>
      <c r="D8" s="254">
        <v>7270</v>
      </c>
      <c r="E8" s="254">
        <v>6458</v>
      </c>
      <c r="F8" s="260">
        <f t="shared" si="0"/>
        <v>9.7441004285110752E-2</v>
      </c>
      <c r="G8" s="254">
        <v>4860</v>
      </c>
      <c r="H8" s="262">
        <f t="shared" ref="H8:H16" si="3">G8/E8-1</f>
        <v>-0.24744502942087332</v>
      </c>
      <c r="I8" s="261">
        <f t="shared" ref="I8:I16" si="4">G8-E8</f>
        <v>-1598</v>
      </c>
      <c r="J8" s="260">
        <f t="shared" ref="J8:J16" si="5">G8/$G$6</f>
        <v>7.0150115473441105E-2</v>
      </c>
      <c r="K8" s="254">
        <v>6854</v>
      </c>
      <c r="L8" s="262">
        <f t="shared" ref="L8:L16" si="6">K8/G8-1</f>
        <v>0.41028806584362143</v>
      </c>
      <c r="M8" s="261">
        <f t="shared" ref="M8:M16" si="7">K8-G8</f>
        <v>1994</v>
      </c>
      <c r="N8" s="260">
        <f t="shared" ref="N8:N16" si="8">K8/$K$6</f>
        <v>0.10121684683088192</v>
      </c>
      <c r="O8" s="254">
        <v>5817</v>
      </c>
      <c r="P8" s="262">
        <f t="shared" ref="P8:P16" si="9">O8/K8-1</f>
        <v>-0.15129851181791654</v>
      </c>
      <c r="Q8" s="261">
        <f t="shared" ref="Q8:Q16" si="10">O8-K8</f>
        <v>-1037</v>
      </c>
      <c r="R8" s="262">
        <f t="shared" si="1"/>
        <v>0.145304193738925</v>
      </c>
      <c r="S8" s="261">
        <f t="shared" si="2"/>
        <v>738</v>
      </c>
      <c r="T8" s="260">
        <f t="shared" ref="T8:T16" si="11">O8/$O$6</f>
        <v>9.8559810233819045E-2</v>
      </c>
      <c r="V8" s="29"/>
      <c r="W8" s="79"/>
      <c r="AE8" s="1"/>
    </row>
    <row r="9" spans="1:31" s="4" customFormat="1" x14ac:dyDescent="0.25">
      <c r="B9" s="237" t="s">
        <v>46</v>
      </c>
      <c r="C9" s="254">
        <v>538</v>
      </c>
      <c r="D9" s="254">
        <v>116</v>
      </c>
      <c r="E9" s="254">
        <v>199</v>
      </c>
      <c r="F9" s="255">
        <f t="shared" si="0"/>
        <v>3.0025952079184019E-3</v>
      </c>
      <c r="G9" s="254">
        <v>4805</v>
      </c>
      <c r="H9" s="266">
        <f t="shared" si="3"/>
        <v>23.145728643216081</v>
      </c>
      <c r="I9" s="257">
        <f t="shared" si="4"/>
        <v>4606</v>
      </c>
      <c r="J9" s="255">
        <f t="shared" si="5"/>
        <v>6.9356235565819865E-2</v>
      </c>
      <c r="K9" s="254">
        <v>2372</v>
      </c>
      <c r="L9" s="262">
        <f t="shared" si="6"/>
        <v>-0.50634755463059311</v>
      </c>
      <c r="M9" s="261">
        <f t="shared" si="7"/>
        <v>-2433</v>
      </c>
      <c r="N9" s="260">
        <f t="shared" si="8"/>
        <v>3.5028649063736782E-2</v>
      </c>
      <c r="O9" s="254">
        <v>1304</v>
      </c>
      <c r="P9" s="262">
        <f t="shared" si="9"/>
        <v>-0.4502529510961214</v>
      </c>
      <c r="Q9" s="261">
        <f t="shared" si="10"/>
        <v>-1068</v>
      </c>
      <c r="R9" s="262">
        <f t="shared" si="1"/>
        <v>1.4237918215613381</v>
      </c>
      <c r="S9" s="261">
        <f t="shared" si="2"/>
        <v>766</v>
      </c>
      <c r="T9" s="260">
        <f t="shared" si="11"/>
        <v>2.2094205354117248E-2</v>
      </c>
      <c r="V9" s="29"/>
      <c r="W9" s="79"/>
      <c r="AE9" s="1"/>
    </row>
    <row r="10" spans="1:31" s="4" customFormat="1" x14ac:dyDescent="0.25">
      <c r="B10" s="237" t="s">
        <v>48</v>
      </c>
      <c r="C10" s="254">
        <v>8752</v>
      </c>
      <c r="D10" s="254">
        <v>4667</v>
      </c>
      <c r="E10" s="254">
        <v>14394</v>
      </c>
      <c r="F10" s="260">
        <f t="shared" si="0"/>
        <v>0.21718269056672099</v>
      </c>
      <c r="G10" s="254">
        <v>11792</v>
      </c>
      <c r="H10" s="262">
        <f t="shared" si="3"/>
        <v>-0.18076976517993604</v>
      </c>
      <c r="I10" s="261">
        <f t="shared" si="4"/>
        <v>-2602</v>
      </c>
      <c r="J10" s="260">
        <f t="shared" si="5"/>
        <v>0.17020785219399537</v>
      </c>
      <c r="K10" s="254">
        <v>12804</v>
      </c>
      <c r="L10" s="262">
        <f t="shared" si="6"/>
        <v>8.582089552238803E-2</v>
      </c>
      <c r="M10" s="261">
        <f t="shared" si="7"/>
        <v>1012</v>
      </c>
      <c r="N10" s="260">
        <f t="shared" si="8"/>
        <v>0.18908382066276802</v>
      </c>
      <c r="O10" s="254">
        <v>12202</v>
      </c>
      <c r="P10" s="262">
        <f t="shared" si="9"/>
        <v>-4.7016557325835651E-2</v>
      </c>
      <c r="Q10" s="261">
        <f t="shared" si="10"/>
        <v>-602</v>
      </c>
      <c r="R10" s="262">
        <f t="shared" si="1"/>
        <v>0.3941956124314443</v>
      </c>
      <c r="S10" s="261">
        <f t="shared" si="2"/>
        <v>3450</v>
      </c>
      <c r="T10" s="260">
        <f>O10/$O$6</f>
        <v>0.20674347678752966</v>
      </c>
      <c r="V10" s="29"/>
      <c r="W10" s="79"/>
      <c r="AE10" s="1"/>
    </row>
    <row r="11" spans="1:31" s="4" customFormat="1" x14ac:dyDescent="0.25">
      <c r="B11" s="237" t="s">
        <v>50</v>
      </c>
      <c r="C11" s="254">
        <v>1451</v>
      </c>
      <c r="D11" s="254">
        <v>3730</v>
      </c>
      <c r="E11" s="254">
        <v>3257</v>
      </c>
      <c r="F11" s="255">
        <f t="shared" si="0"/>
        <v>4.9142977850202184E-2</v>
      </c>
      <c r="G11" s="254">
        <v>2940</v>
      </c>
      <c r="H11" s="266">
        <f t="shared" si="3"/>
        <v>-9.7328830211851347E-2</v>
      </c>
      <c r="I11" s="257">
        <f t="shared" si="4"/>
        <v>-317</v>
      </c>
      <c r="J11" s="255">
        <f t="shared" si="5"/>
        <v>4.2436489607390299E-2</v>
      </c>
      <c r="K11" s="254">
        <v>2070</v>
      </c>
      <c r="L11" s="262">
        <f t="shared" si="6"/>
        <v>-0.29591836734693877</v>
      </c>
      <c r="M11" s="261">
        <f t="shared" si="7"/>
        <v>-870</v>
      </c>
      <c r="N11" s="260">
        <f t="shared" si="8"/>
        <v>3.0568846358320044E-2</v>
      </c>
      <c r="O11" s="254">
        <v>2317</v>
      </c>
      <c r="P11" s="262">
        <f t="shared" si="9"/>
        <v>0.11932367149758449</v>
      </c>
      <c r="Q11" s="261">
        <f t="shared" si="10"/>
        <v>247</v>
      </c>
      <c r="R11" s="262">
        <f t="shared" si="1"/>
        <v>0.59682977257064085</v>
      </c>
      <c r="S11" s="261">
        <f t="shared" si="2"/>
        <v>866</v>
      </c>
      <c r="T11" s="260">
        <f t="shared" si="11"/>
        <v>3.9257878685191462E-2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13715</v>
      </c>
      <c r="D12" s="254">
        <v>7536</v>
      </c>
      <c r="E12" s="254">
        <v>11910</v>
      </c>
      <c r="F12" s="260">
        <f t="shared" si="0"/>
        <v>0.17970305993119681</v>
      </c>
      <c r="G12" s="254">
        <v>17222</v>
      </c>
      <c r="H12" s="262">
        <f t="shared" si="3"/>
        <v>0.44601175482787569</v>
      </c>
      <c r="I12" s="261">
        <f t="shared" si="4"/>
        <v>5312</v>
      </c>
      <c r="J12" s="260">
        <f t="shared" si="5"/>
        <v>0.24858545034642032</v>
      </c>
      <c r="K12" s="254">
        <v>16350</v>
      </c>
      <c r="L12" s="262">
        <f t="shared" si="6"/>
        <v>-5.0632911392405111E-2</v>
      </c>
      <c r="M12" s="261">
        <f t="shared" si="7"/>
        <v>-872</v>
      </c>
      <c r="N12" s="260">
        <f t="shared" si="8"/>
        <v>0.24144958355484672</v>
      </c>
      <c r="O12" s="254">
        <v>18964</v>
      </c>
      <c r="P12" s="262">
        <f t="shared" si="9"/>
        <v>0.15987767584097856</v>
      </c>
      <c r="Q12" s="261">
        <f t="shared" si="10"/>
        <v>2614</v>
      </c>
      <c r="R12" s="262">
        <f t="shared" si="1"/>
        <v>0.38271965001822816</v>
      </c>
      <c r="S12" s="261">
        <f t="shared" si="2"/>
        <v>5249</v>
      </c>
      <c r="T12" s="260">
        <f t="shared" si="11"/>
        <v>0.32131480853947814</v>
      </c>
      <c r="V12" s="29"/>
      <c r="W12" s="79"/>
      <c r="AE12" s="1"/>
    </row>
    <row r="13" spans="1:31" s="4" customFormat="1" x14ac:dyDescent="0.25">
      <c r="B13" s="237" t="s">
        <v>49</v>
      </c>
      <c r="C13" s="254">
        <v>4239</v>
      </c>
      <c r="D13" s="254">
        <v>1608</v>
      </c>
      <c r="E13" s="254">
        <v>3234</v>
      </c>
      <c r="F13" s="255">
        <f t="shared" si="0"/>
        <v>4.8795944233206594E-2</v>
      </c>
      <c r="G13" s="254">
        <v>2601</v>
      </c>
      <c r="H13" s="266">
        <f t="shared" si="3"/>
        <v>-0.19573283858998147</v>
      </c>
      <c r="I13" s="257">
        <f t="shared" si="4"/>
        <v>-633</v>
      </c>
      <c r="J13" s="255">
        <f t="shared" si="5"/>
        <v>3.7543302540415706E-2</v>
      </c>
      <c r="K13" s="254">
        <v>1796</v>
      </c>
      <c r="L13" s="262">
        <f t="shared" si="6"/>
        <v>-0.30949634755863131</v>
      </c>
      <c r="M13" s="261">
        <f t="shared" si="7"/>
        <v>-805</v>
      </c>
      <c r="N13" s="260">
        <f t="shared" si="8"/>
        <v>2.6522535294465119E-2</v>
      </c>
      <c r="O13" s="254">
        <v>2125</v>
      </c>
      <c r="P13" s="262">
        <f t="shared" si="9"/>
        <v>0.18318485523385308</v>
      </c>
      <c r="Q13" s="261">
        <f t="shared" si="10"/>
        <v>329</v>
      </c>
      <c r="R13" s="262">
        <f t="shared" si="1"/>
        <v>-0.4987025241802312</v>
      </c>
      <c r="S13" s="261">
        <f t="shared" si="2"/>
        <v>-2114</v>
      </c>
      <c r="T13" s="260">
        <f t="shared" si="11"/>
        <v>3.6004744154523892E-2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1763</v>
      </c>
      <c r="D14" s="254">
        <v>8191</v>
      </c>
      <c r="E14" s="254">
        <v>2036</v>
      </c>
      <c r="F14" s="260">
        <f t="shared" si="0"/>
        <v>3.0720019313175206E-2</v>
      </c>
      <c r="G14" s="254">
        <v>2600</v>
      </c>
      <c r="H14" s="262">
        <f t="shared" si="3"/>
        <v>0.27701375245579563</v>
      </c>
      <c r="I14" s="261">
        <f t="shared" si="4"/>
        <v>564</v>
      </c>
      <c r="J14" s="260">
        <f t="shared" si="5"/>
        <v>3.7528868360277134E-2</v>
      </c>
      <c r="K14" s="254">
        <v>2968</v>
      </c>
      <c r="L14" s="262">
        <f t="shared" si="6"/>
        <v>0.14153846153846161</v>
      </c>
      <c r="M14" s="261">
        <f t="shared" si="7"/>
        <v>368</v>
      </c>
      <c r="N14" s="260">
        <f t="shared" si="8"/>
        <v>4.3830114005552603E-2</v>
      </c>
      <c r="O14" s="254">
        <v>843</v>
      </c>
      <c r="P14" s="262">
        <f t="shared" si="9"/>
        <v>-0.71597035040431267</v>
      </c>
      <c r="Q14" s="261">
        <f t="shared" si="10"/>
        <v>-2125</v>
      </c>
      <c r="R14" s="262">
        <f t="shared" si="1"/>
        <v>-0.52183777651730012</v>
      </c>
      <c r="S14" s="261">
        <f t="shared" si="2"/>
        <v>-920</v>
      </c>
      <c r="T14" s="260">
        <f t="shared" si="11"/>
        <v>1.42832937987123E-2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2263</v>
      </c>
      <c r="D15" s="254">
        <v>3016</v>
      </c>
      <c r="E15" s="254">
        <v>4002</v>
      </c>
      <c r="F15" s="255">
        <f t="shared" si="0"/>
        <v>6.0383849357233385E-2</v>
      </c>
      <c r="G15" s="254">
        <v>4353</v>
      </c>
      <c r="H15" s="266">
        <f t="shared" si="3"/>
        <v>8.7706146926536777E-2</v>
      </c>
      <c r="I15" s="257">
        <f t="shared" si="4"/>
        <v>351</v>
      </c>
      <c r="J15" s="255">
        <f t="shared" si="5"/>
        <v>6.2831986143187066E-2</v>
      </c>
      <c r="K15" s="254">
        <v>4437</v>
      </c>
      <c r="L15" s="262">
        <f t="shared" si="6"/>
        <v>1.9297036526533473E-2</v>
      </c>
      <c r="M15" s="261">
        <f t="shared" si="7"/>
        <v>84</v>
      </c>
      <c r="N15" s="260">
        <f t="shared" si="8"/>
        <v>6.5523657628920789E-2</v>
      </c>
      <c r="O15" s="254">
        <v>1861</v>
      </c>
      <c r="P15" s="262">
        <f t="shared" si="9"/>
        <v>-0.58057245886860498</v>
      </c>
      <c r="Q15" s="261">
        <f t="shared" si="10"/>
        <v>-2576</v>
      </c>
      <c r="R15" s="262">
        <f t="shared" si="1"/>
        <v>-0.17764030048608037</v>
      </c>
      <c r="S15" s="261">
        <f t="shared" si="2"/>
        <v>-402</v>
      </c>
      <c r="T15" s="260">
        <f t="shared" si="11"/>
        <v>3.1531684174855981E-2</v>
      </c>
      <c r="V15" s="29"/>
      <c r="W15" s="79"/>
      <c r="AE15" s="1"/>
    </row>
    <row r="16" spans="1:31" s="4" customFormat="1" x14ac:dyDescent="0.25">
      <c r="B16" s="237" t="s">
        <v>203</v>
      </c>
      <c r="C16" s="254">
        <f>C6-SUM(C7:C15)</f>
        <v>4041</v>
      </c>
      <c r="D16" s="254">
        <f>D6-SUM(D7:D15)</f>
        <v>4884</v>
      </c>
      <c r="E16" s="254">
        <f>E6-SUM(E7:E15)</f>
        <v>8748</v>
      </c>
      <c r="F16" s="260">
        <f t="shared" si="0"/>
        <v>0.13199348180336773</v>
      </c>
      <c r="G16" s="254">
        <f>G6-SUM(G7:G15)</f>
        <v>8449</v>
      </c>
      <c r="H16" s="262">
        <f t="shared" si="3"/>
        <v>-3.4179240969364422E-2</v>
      </c>
      <c r="I16" s="261">
        <f t="shared" si="4"/>
        <v>-299</v>
      </c>
      <c r="J16" s="260">
        <f t="shared" si="5"/>
        <v>0.12195438799076212</v>
      </c>
      <c r="K16" s="254">
        <f>K6-SUM(K7:K15)</f>
        <v>9136</v>
      </c>
      <c r="L16" s="262">
        <f t="shared" si="6"/>
        <v>8.1311397798556007E-2</v>
      </c>
      <c r="M16" s="261">
        <f t="shared" si="7"/>
        <v>687</v>
      </c>
      <c r="N16" s="260">
        <f t="shared" si="8"/>
        <v>0.13491641561817</v>
      </c>
      <c r="O16" s="254">
        <f>O6-SUM(O7:O15)</f>
        <v>6805</v>
      </c>
      <c r="P16" s="262">
        <f t="shared" si="9"/>
        <v>-0.25514448336252193</v>
      </c>
      <c r="Q16" s="261">
        <f t="shared" si="10"/>
        <v>-2331</v>
      </c>
      <c r="R16" s="262">
        <f t="shared" si="1"/>
        <v>0.68398911160603815</v>
      </c>
      <c r="S16" s="261">
        <f t="shared" si="2"/>
        <v>2764</v>
      </c>
      <c r="T16" s="260">
        <f t="shared" si="11"/>
        <v>0.11529989833954592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6" t="s">
        <v>173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174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175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176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177</v>
      </c>
    </row>
    <row r="49" spans="2:31" s="4" customFormat="1" hidden="1" x14ac:dyDescent="0.25">
      <c r="B49" s="23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182</v>
      </c>
    </row>
    <row r="52" spans="2:31" s="4" customFormat="1" hidden="1" x14ac:dyDescent="0.25">
      <c r="B52" s="271" t="s">
        <v>183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202</v>
      </c>
      <c r="C136" s="230">
        <v>208389</v>
      </c>
      <c r="D136" s="230">
        <v>416048</v>
      </c>
      <c r="E136" s="230">
        <v>423208</v>
      </c>
      <c r="F136" s="230">
        <v>428791</v>
      </c>
      <c r="G136" s="231">
        <f>F136/E136-1</f>
        <v>1.3192094667397569E-2</v>
      </c>
      <c r="H136" s="230">
        <f>F136-E136</f>
        <v>5583</v>
      </c>
      <c r="I136" s="231">
        <f>F136/F$136</f>
        <v>1</v>
      </c>
      <c r="J136" s="230">
        <v>421973</v>
      </c>
      <c r="K136" s="231">
        <f>H136/H$136</f>
        <v>1</v>
      </c>
      <c r="L136" s="231">
        <f>J136/F136-1</f>
        <v>-1.5900520300099585E-2</v>
      </c>
      <c r="M136" s="230">
        <f>J136-F136</f>
        <v>-6818</v>
      </c>
      <c r="N136" s="231">
        <f>J136/C136-1</f>
        <v>1.0249293388806513</v>
      </c>
      <c r="O136" s="230">
        <f>J136-C136</f>
        <v>213584</v>
      </c>
      <c r="Q136" s="29"/>
      <c r="R136" s="79"/>
      <c r="Z136" s="1" t="s">
        <v>175</v>
      </c>
      <c r="AE136"/>
    </row>
    <row r="137" spans="1:31" s="4" customFormat="1" x14ac:dyDescent="0.25">
      <c r="B137" s="237" t="s">
        <v>44</v>
      </c>
      <c r="C137" s="254">
        <v>68476</v>
      </c>
      <c r="D137" s="254">
        <v>126666</v>
      </c>
      <c r="E137" s="254">
        <v>86811</v>
      </c>
      <c r="F137" s="254">
        <v>75374</v>
      </c>
      <c r="G137" s="260">
        <f t="shared" ref="G137:G146" si="12">F137/E137-1</f>
        <v>-0.13174597689232936</v>
      </c>
      <c r="H137" s="267">
        <f t="shared" ref="H137:H146" si="13">F137-E137</f>
        <v>-11437</v>
      </c>
      <c r="I137" s="262">
        <f t="shared" ref="I137:K146" si="14">F137/F$136</f>
        <v>0.17578260737748694</v>
      </c>
      <c r="J137" s="254">
        <v>60650</v>
      </c>
      <c r="K137" s="262">
        <f t="shared" si="14"/>
        <v>-2.0485402113559017</v>
      </c>
      <c r="L137" s="262">
        <f t="shared" ref="L137:L146" si="15">J137/F137-1</f>
        <v>-0.19534587523549229</v>
      </c>
      <c r="M137" s="261">
        <f t="shared" ref="M137:M146" si="16">J137-F137</f>
        <v>-14724</v>
      </c>
      <c r="N137" s="260">
        <f t="shared" ref="N137:N146" si="17">J137/C137-1</f>
        <v>-0.11428821776972953</v>
      </c>
      <c r="O137" s="254">
        <f t="shared" ref="O137:O146" si="18">J137-C137</f>
        <v>-7826</v>
      </c>
      <c r="Q137" s="29"/>
      <c r="R137" s="79"/>
      <c r="Z137" s="1" t="s">
        <v>177</v>
      </c>
    </row>
    <row r="138" spans="1:31" s="4" customFormat="1" x14ac:dyDescent="0.25">
      <c r="B138" s="237" t="s">
        <v>45</v>
      </c>
      <c r="C138" s="254">
        <v>24912</v>
      </c>
      <c r="D138" s="254">
        <v>43482</v>
      </c>
      <c r="E138" s="254">
        <v>48094</v>
      </c>
      <c r="F138" s="254">
        <v>51902</v>
      </c>
      <c r="G138" s="260">
        <f t="shared" si="12"/>
        <v>7.9178275876408799E-2</v>
      </c>
      <c r="H138" s="267">
        <f t="shared" si="13"/>
        <v>3808</v>
      </c>
      <c r="I138" s="262">
        <f t="shared" si="14"/>
        <v>0.12104265248104555</v>
      </c>
      <c r="J138" s="254">
        <v>50245</v>
      </c>
      <c r="K138" s="262">
        <f t="shared" si="14"/>
        <v>0.68207057137739568</v>
      </c>
      <c r="L138" s="262">
        <f t="shared" si="15"/>
        <v>-3.1925552001849655E-2</v>
      </c>
      <c r="M138" s="261">
        <f t="shared" si="16"/>
        <v>-1657</v>
      </c>
      <c r="N138" s="260">
        <f t="shared" si="17"/>
        <v>1.0168994861913938</v>
      </c>
      <c r="O138" s="254">
        <f t="shared" si="18"/>
        <v>25333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1658</v>
      </c>
      <c r="D139" s="254">
        <v>2415</v>
      </c>
      <c r="E139" s="254">
        <v>3515</v>
      </c>
      <c r="F139" s="254">
        <v>14811</v>
      </c>
      <c r="G139" s="260">
        <f t="shared" si="12"/>
        <v>3.2136557610241825</v>
      </c>
      <c r="H139" s="268">
        <f t="shared" si="13"/>
        <v>11296</v>
      </c>
      <c r="I139" s="266">
        <f t="shared" si="14"/>
        <v>3.4541303338922691E-2</v>
      </c>
      <c r="J139" s="254">
        <v>7251</v>
      </c>
      <c r="K139" s="266">
        <f t="shared" si="14"/>
        <v>2.0232849722371484</v>
      </c>
      <c r="L139" s="262">
        <f t="shared" si="15"/>
        <v>-0.51043143609479436</v>
      </c>
      <c r="M139" s="261">
        <f t="shared" si="16"/>
        <v>-7560</v>
      </c>
      <c r="N139" s="260">
        <f t="shared" si="17"/>
        <v>3.3733413751507841</v>
      </c>
      <c r="O139" s="254">
        <f t="shared" si="18"/>
        <v>5593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28320</v>
      </c>
      <c r="D140" s="254">
        <v>66989</v>
      </c>
      <c r="E140" s="254">
        <v>97391</v>
      </c>
      <c r="F140" s="254">
        <v>92103</v>
      </c>
      <c r="G140" s="260">
        <f t="shared" si="12"/>
        <v>-5.4296598248298134E-2</v>
      </c>
      <c r="H140" s="267">
        <f t="shared" si="13"/>
        <v>-5288</v>
      </c>
      <c r="I140" s="262">
        <f t="shared" si="14"/>
        <v>0.21479695236140683</v>
      </c>
      <c r="J140" s="254">
        <v>106284</v>
      </c>
      <c r="K140" s="262">
        <f t="shared" si="14"/>
        <v>-0.94716102453877848</v>
      </c>
      <c r="L140" s="262">
        <f t="shared" si="15"/>
        <v>0.15396892609361257</v>
      </c>
      <c r="M140" s="261">
        <f t="shared" si="16"/>
        <v>14181</v>
      </c>
      <c r="N140" s="260">
        <f t="shared" si="17"/>
        <v>2.7529661016949154</v>
      </c>
      <c r="O140" s="254">
        <f t="shared" si="18"/>
        <v>77964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4963</v>
      </c>
      <c r="D141" s="254">
        <v>24120</v>
      </c>
      <c r="E141" s="254">
        <v>16359</v>
      </c>
      <c r="F141" s="254">
        <v>19520</v>
      </c>
      <c r="G141" s="260">
        <f t="shared" si="12"/>
        <v>0.19322696986368371</v>
      </c>
      <c r="H141" s="268">
        <f t="shared" si="13"/>
        <v>3161</v>
      </c>
      <c r="I141" s="266">
        <f t="shared" si="14"/>
        <v>4.5523343540326174E-2</v>
      </c>
      <c r="J141" s="254">
        <v>16099</v>
      </c>
      <c r="K141" s="266">
        <f t="shared" si="14"/>
        <v>0.56618305570481819</v>
      </c>
      <c r="L141" s="262">
        <f t="shared" si="15"/>
        <v>-0.17525614754098362</v>
      </c>
      <c r="M141" s="261">
        <f t="shared" si="16"/>
        <v>-3421</v>
      </c>
      <c r="N141" s="260">
        <f t="shared" si="17"/>
        <v>2.243804150715293</v>
      </c>
      <c r="O141" s="254">
        <f t="shared" si="18"/>
        <v>11136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27791</v>
      </c>
      <c r="D142" s="254">
        <v>53247</v>
      </c>
      <c r="E142" s="254">
        <v>69865</v>
      </c>
      <c r="F142" s="254">
        <v>66121</v>
      </c>
      <c r="G142" s="260">
        <f t="shared" si="12"/>
        <v>-5.3589064624633198E-2</v>
      </c>
      <c r="H142" s="267">
        <f t="shared" si="13"/>
        <v>-3744</v>
      </c>
      <c r="I142" s="262">
        <f t="shared" si="14"/>
        <v>0.1542033298273518</v>
      </c>
      <c r="J142" s="254">
        <v>75793</v>
      </c>
      <c r="K142" s="262">
        <f t="shared" si="14"/>
        <v>-0.67060720042987643</v>
      </c>
      <c r="L142" s="262">
        <f t="shared" si="15"/>
        <v>0.14627727953297742</v>
      </c>
      <c r="M142" s="261">
        <f t="shared" si="16"/>
        <v>9672</v>
      </c>
      <c r="N142" s="260">
        <f t="shared" si="17"/>
        <v>1.7272498290813574</v>
      </c>
      <c r="O142" s="254">
        <f t="shared" si="18"/>
        <v>48002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8684</v>
      </c>
      <c r="D143" s="254">
        <v>11001</v>
      </c>
      <c r="E143" s="254">
        <v>16289</v>
      </c>
      <c r="F143" s="254">
        <v>12024</v>
      </c>
      <c r="G143" s="260">
        <f t="shared" si="12"/>
        <v>-0.261833138928111</v>
      </c>
      <c r="H143" s="268">
        <f t="shared" si="13"/>
        <v>-4265</v>
      </c>
      <c r="I143" s="266">
        <f t="shared" si="14"/>
        <v>2.8041633336520589E-2</v>
      </c>
      <c r="J143" s="254">
        <v>11877</v>
      </c>
      <c r="K143" s="266">
        <f t="shared" si="14"/>
        <v>-0.76392620454952531</v>
      </c>
      <c r="L143" s="262">
        <f t="shared" si="15"/>
        <v>-1.2225548902195627E-2</v>
      </c>
      <c r="M143" s="261">
        <f t="shared" si="16"/>
        <v>-147</v>
      </c>
      <c r="N143" s="260">
        <f t="shared" si="17"/>
        <v>0.36768770152003682</v>
      </c>
      <c r="O143" s="254">
        <f t="shared" si="18"/>
        <v>3193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20058</v>
      </c>
      <c r="D144" s="254">
        <v>34195</v>
      </c>
      <c r="E144" s="254">
        <v>19943</v>
      </c>
      <c r="F144" s="254">
        <v>20738</v>
      </c>
      <c r="G144" s="260">
        <f t="shared" si="12"/>
        <v>3.9863611292182632E-2</v>
      </c>
      <c r="H144" s="267">
        <f t="shared" si="13"/>
        <v>795</v>
      </c>
      <c r="I144" s="262">
        <f t="shared" si="14"/>
        <v>4.8363888234594477E-2</v>
      </c>
      <c r="J144" s="254">
        <v>18376</v>
      </c>
      <c r="K144" s="262">
        <f t="shared" si="14"/>
        <v>0.14239656098871575</v>
      </c>
      <c r="L144" s="262">
        <f t="shared" si="15"/>
        <v>-0.1138971935577201</v>
      </c>
      <c r="M144" s="261">
        <f t="shared" si="16"/>
        <v>-2362</v>
      </c>
      <c r="N144" s="260">
        <f t="shared" si="17"/>
        <v>-8.3856815235816118E-2</v>
      </c>
      <c r="O144" s="254">
        <f t="shared" si="18"/>
        <v>-1682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8930</v>
      </c>
      <c r="D145" s="254">
        <v>21567</v>
      </c>
      <c r="E145" s="254">
        <v>23338</v>
      </c>
      <c r="F145" s="254">
        <v>31999</v>
      </c>
      <c r="G145" s="260">
        <f t="shared" si="12"/>
        <v>0.37111149198731685</v>
      </c>
      <c r="H145" s="268">
        <f t="shared" si="13"/>
        <v>8661</v>
      </c>
      <c r="I145" s="266">
        <f t="shared" si="14"/>
        <v>7.4626099894820552E-2</v>
      </c>
      <c r="J145" s="254">
        <v>37562</v>
      </c>
      <c r="K145" s="266">
        <f t="shared" si="14"/>
        <v>1.5513164965072541</v>
      </c>
      <c r="L145" s="262">
        <f t="shared" si="15"/>
        <v>0.17384918278696215</v>
      </c>
      <c r="M145" s="261">
        <f t="shared" si="16"/>
        <v>5563</v>
      </c>
      <c r="N145" s="260">
        <f t="shared" si="17"/>
        <v>3.2062709966405372</v>
      </c>
      <c r="O145" s="254">
        <f t="shared" si="18"/>
        <v>28632</v>
      </c>
      <c r="Q145" s="29"/>
      <c r="R145" s="79"/>
      <c r="Z145" s="1"/>
    </row>
    <row r="146" spans="2:31" s="4" customFormat="1" x14ac:dyDescent="0.25">
      <c r="B146" s="237" t="s">
        <v>203</v>
      </c>
      <c r="C146" s="254">
        <f>C136-SUM(C137:C145)</f>
        <v>14597</v>
      </c>
      <c r="D146" s="254">
        <f>D136-SUM(D137:D145)</f>
        <v>32366</v>
      </c>
      <c r="E146" s="254">
        <f>E136-SUM(E137:E145)</f>
        <v>41603</v>
      </c>
      <c r="F146" s="254">
        <f>F136-SUM(F137:F145)</f>
        <v>44199</v>
      </c>
      <c r="G146" s="260">
        <f t="shared" si="12"/>
        <v>6.2399346200995076E-2</v>
      </c>
      <c r="H146" s="267">
        <f t="shared" si="13"/>
        <v>2596</v>
      </c>
      <c r="I146" s="262">
        <f t="shared" si="14"/>
        <v>0.10307818960752441</v>
      </c>
      <c r="J146" s="254">
        <f>J136-SUM(J137:J145)</f>
        <v>37836</v>
      </c>
      <c r="K146" s="262">
        <f t="shared" si="14"/>
        <v>0.46498298405874977</v>
      </c>
      <c r="L146" s="262">
        <f t="shared" si="15"/>
        <v>-0.14396253308898388</v>
      </c>
      <c r="M146" s="261">
        <f t="shared" si="16"/>
        <v>-6363</v>
      </c>
      <c r="N146" s="260">
        <f t="shared" si="17"/>
        <v>1.592039460163047</v>
      </c>
      <c r="O146" s="254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D448-D08D-4182-ABDC-EFBBE0D58D19}">
  <sheetPr>
    <tabColor theme="4" tint="0.39997558519241921"/>
  </sheetPr>
  <dimension ref="A4:E24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314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206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29188</v>
      </c>
      <c r="D8" s="118">
        <f t="shared" ref="D8:D21" si="0">C8/C9-1</f>
        <v>-8.838778187269658E-2</v>
      </c>
    </row>
    <row r="9" spans="1:5" x14ac:dyDescent="0.25">
      <c r="A9" s="1"/>
      <c r="B9" s="116">
        <v>2023</v>
      </c>
      <c r="C9" s="117">
        <v>32018</v>
      </c>
      <c r="D9" s="118">
        <f t="shared" si="0"/>
        <v>0.10175148824885594</v>
      </c>
    </row>
    <row r="10" spans="1:5" x14ac:dyDescent="0.25">
      <c r="A10" s="1"/>
      <c r="B10" s="116">
        <v>2022</v>
      </c>
      <c r="C10" s="117">
        <v>29061</v>
      </c>
      <c r="D10" s="118">
        <f t="shared" si="0"/>
        <v>-0.35728503184713378</v>
      </c>
    </row>
    <row r="11" spans="1:5" x14ac:dyDescent="0.25">
      <c r="A11" s="1"/>
      <c r="B11" s="116">
        <v>2021</v>
      </c>
      <c r="C11" s="117">
        <v>45216</v>
      </c>
      <c r="D11" s="118">
        <f t="shared" si="0"/>
        <v>0.68471254517679503</v>
      </c>
    </row>
    <row r="12" spans="1:5" x14ac:dyDescent="0.25">
      <c r="A12" s="1" t="s">
        <v>72</v>
      </c>
      <c r="B12" s="116">
        <v>2020</v>
      </c>
      <c r="C12" s="117">
        <v>26839</v>
      </c>
      <c r="D12" s="118">
        <f t="shared" si="0"/>
        <v>-0.41112842003642192</v>
      </c>
    </row>
    <row r="13" spans="1:5" x14ac:dyDescent="0.25">
      <c r="A13" s="1" t="s">
        <v>74</v>
      </c>
      <c r="B13" s="116">
        <v>2019</v>
      </c>
      <c r="C13" s="117">
        <v>45577</v>
      </c>
      <c r="D13" s="118">
        <f t="shared" si="0"/>
        <v>-0.12297952586206895</v>
      </c>
    </row>
    <row r="14" spans="1:5" x14ac:dyDescent="0.25">
      <c r="A14" s="1" t="s">
        <v>76</v>
      </c>
      <c r="B14" s="116">
        <v>2018</v>
      </c>
      <c r="C14" s="117">
        <v>51968</v>
      </c>
      <c r="D14" s="118">
        <f t="shared" si="0"/>
        <v>0.26233968130586871</v>
      </c>
    </row>
    <row r="15" spans="1:5" x14ac:dyDescent="0.25">
      <c r="A15" s="1" t="s">
        <v>78</v>
      </c>
      <c r="B15" s="116">
        <v>2017</v>
      </c>
      <c r="C15" s="117">
        <v>41168</v>
      </c>
      <c r="D15" s="118">
        <f t="shared" si="0"/>
        <v>1.1424219345011366E-2</v>
      </c>
    </row>
    <row r="16" spans="1:5" x14ac:dyDescent="0.25">
      <c r="A16" s="1" t="s">
        <v>80</v>
      </c>
      <c r="B16" s="116">
        <v>2016</v>
      </c>
      <c r="C16" s="117">
        <v>40703</v>
      </c>
      <c r="D16" s="118">
        <f>C16/C17-1</f>
        <v>-7.3165378143063009E-3</v>
      </c>
    </row>
    <row r="17" spans="1:4" x14ac:dyDescent="0.25">
      <c r="A17" s="1" t="s">
        <v>82</v>
      </c>
      <c r="B17" s="116">
        <v>2015</v>
      </c>
      <c r="C17" s="117">
        <v>41003</v>
      </c>
      <c r="D17" s="118">
        <f t="shared" si="0"/>
        <v>-0.11377439643806597</v>
      </c>
    </row>
    <row r="18" spans="1:4" x14ac:dyDescent="0.25">
      <c r="A18" s="1" t="s">
        <v>84</v>
      </c>
      <c r="B18" s="116">
        <v>2014</v>
      </c>
      <c r="C18" s="117">
        <v>46267</v>
      </c>
      <c r="D18" s="118">
        <f t="shared" si="0"/>
        <v>0.20732216481394494</v>
      </c>
    </row>
    <row r="19" spans="1:4" x14ac:dyDescent="0.25">
      <c r="A19" s="1" t="s">
        <v>86</v>
      </c>
      <c r="B19" s="116">
        <v>2013</v>
      </c>
      <c r="C19" s="117">
        <v>38322</v>
      </c>
      <c r="D19" s="118">
        <f t="shared" si="0"/>
        <v>-7.4459606327738181E-2</v>
      </c>
    </row>
    <row r="20" spans="1:4" x14ac:dyDescent="0.25">
      <c r="A20" s="1" t="s">
        <v>88</v>
      </c>
      <c r="B20" s="116">
        <v>2012</v>
      </c>
      <c r="C20" s="117">
        <v>41405</v>
      </c>
      <c r="D20" s="118">
        <f>C20/C21-1</f>
        <v>9.1270887143534818E-2</v>
      </c>
    </row>
    <row r="21" spans="1:4" x14ac:dyDescent="0.25">
      <c r="A21" s="1" t="s">
        <v>90</v>
      </c>
      <c r="B21" s="116">
        <v>2011</v>
      </c>
      <c r="C21" s="117">
        <v>37942</v>
      </c>
      <c r="D21" s="118">
        <f t="shared" si="0"/>
        <v>-0.2925624149311058</v>
      </c>
    </row>
    <row r="22" spans="1:4" x14ac:dyDescent="0.25">
      <c r="A22" s="1" t="s">
        <v>92</v>
      </c>
      <c r="B22" s="116">
        <v>2010</v>
      </c>
      <c r="C22" s="117">
        <v>53633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36EA8-A2E4-4E1F-9823-9BD2EB9D2CD5}">
  <sheetPr>
    <tabColor theme="4" tint="0.39997558519241921"/>
  </sheetPr>
  <dimension ref="A4:E24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315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207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10812</v>
      </c>
      <c r="D8" s="118">
        <f t="shared" ref="D8:D21" si="0">C8/C9-1</f>
        <v>-4.1489361702127692E-2</v>
      </c>
    </row>
    <row r="9" spans="1:5" x14ac:dyDescent="0.25">
      <c r="A9" s="1"/>
      <c r="B9" s="116">
        <v>2023</v>
      </c>
      <c r="C9" s="117">
        <v>11280</v>
      </c>
      <c r="D9" s="118">
        <f t="shared" si="0"/>
        <v>0.23711340206185572</v>
      </c>
    </row>
    <row r="10" spans="1:5" x14ac:dyDescent="0.25">
      <c r="A10" s="1"/>
      <c r="B10" s="116">
        <v>2022</v>
      </c>
      <c r="C10" s="117">
        <v>9118</v>
      </c>
      <c r="D10" s="118">
        <f t="shared" si="0"/>
        <v>-0.17267035659196084</v>
      </c>
    </row>
    <row r="11" spans="1:5" x14ac:dyDescent="0.25">
      <c r="A11" s="1"/>
      <c r="B11" s="116">
        <v>2021</v>
      </c>
      <c r="C11" s="117">
        <v>11021</v>
      </c>
      <c r="D11" s="118">
        <f t="shared" si="0"/>
        <v>0.6252765078896918</v>
      </c>
    </row>
    <row r="12" spans="1:5" x14ac:dyDescent="0.25">
      <c r="A12" s="1" t="s">
        <v>72</v>
      </c>
      <c r="B12" s="116">
        <v>2020</v>
      </c>
      <c r="C12" s="117">
        <v>6781</v>
      </c>
      <c r="D12" s="118">
        <f t="shared" si="0"/>
        <v>-0.6722096002320298</v>
      </c>
    </row>
    <row r="13" spans="1:5" x14ac:dyDescent="0.25">
      <c r="A13" s="1" t="s">
        <v>74</v>
      </c>
      <c r="B13" s="116">
        <v>2019</v>
      </c>
      <c r="C13" s="117">
        <v>20687</v>
      </c>
      <c r="D13" s="118">
        <f t="shared" si="0"/>
        <v>0.35625778535370101</v>
      </c>
    </row>
    <row r="14" spans="1:5" x14ac:dyDescent="0.25">
      <c r="A14" s="1" t="s">
        <v>76</v>
      </c>
      <c r="B14" s="116">
        <v>2018</v>
      </c>
      <c r="C14" s="117">
        <v>15253</v>
      </c>
      <c r="D14" s="118">
        <f t="shared" si="0"/>
        <v>0.23656262667207129</v>
      </c>
    </row>
    <row r="15" spans="1:5" x14ac:dyDescent="0.25">
      <c r="A15" s="1" t="s">
        <v>78</v>
      </c>
      <c r="B15" s="116">
        <v>2017</v>
      </c>
      <c r="C15" s="117">
        <v>12335</v>
      </c>
      <c r="D15" s="118">
        <f>C15/C16-1</f>
        <v>0.10946213347724409</v>
      </c>
    </row>
    <row r="16" spans="1:5" x14ac:dyDescent="0.25">
      <c r="A16" s="1" t="s">
        <v>80</v>
      </c>
      <c r="B16" s="116">
        <v>2016</v>
      </c>
      <c r="C16" s="117">
        <v>11118</v>
      </c>
      <c r="D16" s="118">
        <f>C16/C17-1</f>
        <v>4.081632653061229E-2</v>
      </c>
    </row>
    <row r="17" spans="1:4" x14ac:dyDescent="0.25">
      <c r="A17" s="1" t="s">
        <v>82</v>
      </c>
      <c r="B17" s="116">
        <v>2015</v>
      </c>
      <c r="C17" s="117">
        <v>10682</v>
      </c>
      <c r="D17" s="118">
        <f t="shared" si="0"/>
        <v>-0.18638129332013098</v>
      </c>
    </row>
    <row r="18" spans="1:4" x14ac:dyDescent="0.25">
      <c r="A18" s="1" t="s">
        <v>84</v>
      </c>
      <c r="B18" s="116">
        <v>2014</v>
      </c>
      <c r="C18" s="117">
        <v>13129</v>
      </c>
      <c r="D18" s="118">
        <f t="shared" si="0"/>
        <v>0.17770003588087557</v>
      </c>
    </row>
    <row r="19" spans="1:4" x14ac:dyDescent="0.25">
      <c r="A19" s="1" t="s">
        <v>86</v>
      </c>
      <c r="B19" s="116">
        <v>2013</v>
      </c>
      <c r="C19" s="117">
        <v>11148</v>
      </c>
      <c r="D19" s="118">
        <f t="shared" si="0"/>
        <v>-0.50822709426970758</v>
      </c>
    </row>
    <row r="20" spans="1:4" x14ac:dyDescent="0.25">
      <c r="A20" s="1" t="s">
        <v>88</v>
      </c>
      <c r="B20" s="116">
        <v>2012</v>
      </c>
      <c r="C20" s="117">
        <v>22669</v>
      </c>
      <c r="D20" s="118">
        <f>C20/C21-1</f>
        <v>0.75919602669563857</v>
      </c>
    </row>
    <row r="21" spans="1:4" x14ac:dyDescent="0.25">
      <c r="A21" s="1" t="s">
        <v>90</v>
      </c>
      <c r="B21" s="116">
        <v>2011</v>
      </c>
      <c r="C21" s="117">
        <v>12886</v>
      </c>
      <c r="D21" s="118">
        <f t="shared" si="0"/>
        <v>0.97244757385580893</v>
      </c>
    </row>
    <row r="22" spans="1:4" x14ac:dyDescent="0.25">
      <c r="A22" s="1" t="s">
        <v>92</v>
      </c>
      <c r="B22" s="116">
        <v>2010</v>
      </c>
      <c r="C22" s="117">
        <v>6533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BA513-C020-4DB5-8928-3E2E28F17CE3}">
  <sheetPr>
    <tabColor theme="4" tint="0.39997558519241921"/>
  </sheetPr>
  <dimension ref="A4:E24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316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208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18376</v>
      </c>
      <c r="D8" s="118">
        <f t="shared" ref="D8:D21" si="0">C8/C9-1</f>
        <v>-0.1138971935577201</v>
      </c>
    </row>
    <row r="9" spans="1:5" x14ac:dyDescent="0.25">
      <c r="A9" s="1"/>
      <c r="B9" s="116">
        <v>2023</v>
      </c>
      <c r="C9" s="117">
        <v>20738</v>
      </c>
      <c r="D9" s="118">
        <f t="shared" si="0"/>
        <v>3.9863611292182632E-2</v>
      </c>
    </row>
    <row r="10" spans="1:5" x14ac:dyDescent="0.25">
      <c r="A10" s="1"/>
      <c r="B10" s="116">
        <v>2022</v>
      </c>
      <c r="C10" s="117">
        <v>19943</v>
      </c>
      <c r="D10" s="118">
        <f t="shared" si="0"/>
        <v>-0.41678607983623339</v>
      </c>
    </row>
    <row r="11" spans="1:5" x14ac:dyDescent="0.25">
      <c r="A11" s="1"/>
      <c r="B11" s="116">
        <v>2021</v>
      </c>
      <c r="C11" s="117">
        <v>34195</v>
      </c>
      <c r="D11" s="118">
        <f t="shared" si="0"/>
        <v>0.70480606241898491</v>
      </c>
    </row>
    <row r="12" spans="1:5" x14ac:dyDescent="0.25">
      <c r="A12" s="1" t="s">
        <v>72</v>
      </c>
      <c r="B12" s="116">
        <v>2020</v>
      </c>
      <c r="C12" s="117">
        <v>20058</v>
      </c>
      <c r="D12" s="118">
        <f t="shared" si="0"/>
        <v>-0.1941341904379269</v>
      </c>
    </row>
    <row r="13" spans="1:5" x14ac:dyDescent="0.25">
      <c r="A13" s="1" t="s">
        <v>74</v>
      </c>
      <c r="B13" s="116">
        <v>2019</v>
      </c>
      <c r="C13" s="117">
        <v>24890</v>
      </c>
      <c r="D13" s="118">
        <f t="shared" si="0"/>
        <v>-0.32207544600299609</v>
      </c>
    </row>
    <row r="14" spans="1:5" x14ac:dyDescent="0.25">
      <c r="A14" s="1" t="s">
        <v>76</v>
      </c>
      <c r="B14" s="116">
        <v>2018</v>
      </c>
      <c r="C14" s="117">
        <v>36715</v>
      </c>
      <c r="D14" s="118">
        <f t="shared" si="0"/>
        <v>0.27336732216557413</v>
      </c>
    </row>
    <row r="15" spans="1:5" x14ac:dyDescent="0.25">
      <c r="A15" s="1" t="s">
        <v>78</v>
      </c>
      <c r="B15" s="116">
        <v>2017</v>
      </c>
      <c r="C15" s="117">
        <v>28833</v>
      </c>
      <c r="D15" s="118">
        <f>C15/C16-1</f>
        <v>-2.5418286293729886E-2</v>
      </c>
    </row>
    <row r="16" spans="1:5" x14ac:dyDescent="0.25">
      <c r="A16" s="1" t="s">
        <v>80</v>
      </c>
      <c r="B16" s="116">
        <v>2016</v>
      </c>
      <c r="C16" s="117">
        <v>29585</v>
      </c>
      <c r="D16" s="118">
        <f>C16/C17-1</f>
        <v>-2.4273605751789162E-2</v>
      </c>
    </row>
    <row r="17" spans="1:4" x14ac:dyDescent="0.25">
      <c r="A17" s="1" t="s">
        <v>82</v>
      </c>
      <c r="B17" s="116">
        <v>2015</v>
      </c>
      <c r="C17" s="117">
        <v>30321</v>
      </c>
      <c r="D17" s="118">
        <f t="shared" si="0"/>
        <v>-8.5008147745790352E-2</v>
      </c>
    </row>
    <row r="18" spans="1:4" x14ac:dyDescent="0.25">
      <c r="A18" s="1" t="s">
        <v>84</v>
      </c>
      <c r="B18" s="116">
        <v>2014</v>
      </c>
      <c r="C18" s="117">
        <v>33138</v>
      </c>
      <c r="D18" s="118">
        <f t="shared" si="0"/>
        <v>0.21947449768160743</v>
      </c>
    </row>
    <row r="19" spans="1:4" x14ac:dyDescent="0.25">
      <c r="A19" s="1" t="s">
        <v>86</v>
      </c>
      <c r="B19" s="116">
        <v>2013</v>
      </c>
      <c r="C19" s="117">
        <v>27174</v>
      </c>
      <c r="D19" s="118">
        <f t="shared" si="0"/>
        <v>0.45036293766011948</v>
      </c>
    </row>
    <row r="20" spans="1:4" x14ac:dyDescent="0.25">
      <c r="A20" s="1" t="s">
        <v>88</v>
      </c>
      <c r="B20" s="116">
        <v>2012</v>
      </c>
      <c r="C20" s="117">
        <v>18736</v>
      </c>
      <c r="D20" s="118">
        <f>C20/C21-1</f>
        <v>-0.2522349936143039</v>
      </c>
    </row>
    <row r="21" spans="1:4" x14ac:dyDescent="0.25">
      <c r="A21" s="1" t="s">
        <v>90</v>
      </c>
      <c r="B21" s="116">
        <v>2011</v>
      </c>
      <c r="C21" s="117">
        <v>25056</v>
      </c>
      <c r="D21" s="118">
        <f t="shared" si="0"/>
        <v>-0.46802547770700642</v>
      </c>
    </row>
    <row r="22" spans="1:4" x14ac:dyDescent="0.25">
      <c r="A22" s="1" t="s">
        <v>92</v>
      </c>
      <c r="B22" s="116">
        <v>2010</v>
      </c>
      <c r="C22" s="117">
        <v>47100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6CB86-C909-40D1-AD44-6EC840372886}">
  <sheetPr>
    <tabColor rgb="FF92D050"/>
  </sheetPr>
  <dimension ref="B1:W54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2" t="s">
        <v>58</v>
      </c>
      <c r="D5" s="292"/>
      <c r="E5" s="292"/>
      <c r="F5" s="292"/>
      <c r="G5" s="292"/>
      <c r="H5" s="292"/>
      <c r="I5" s="86"/>
      <c r="J5" s="86"/>
      <c r="K5" s="86"/>
      <c r="L5" s="86"/>
      <c r="M5" s="87"/>
      <c r="N5" s="293" t="s">
        <v>59</v>
      </c>
      <c r="O5" s="293"/>
      <c r="P5" s="293"/>
      <c r="Q5" s="293"/>
      <c r="R5" s="293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50009</v>
      </c>
      <c r="O7" s="92">
        <v>121403</v>
      </c>
      <c r="P7" s="92">
        <v>376407</v>
      </c>
      <c r="Q7" s="92">
        <v>381213</v>
      </c>
      <c r="R7" s="92">
        <v>377247</v>
      </c>
      <c r="S7" s="93">
        <f t="shared" ref="S7:S52" si="4">IFERROR(R7/Q7-1,"-")</f>
        <v>-1.0403632614837344E-2</v>
      </c>
      <c r="T7" s="93">
        <f t="shared" ref="T7:T52" si="5">IFERROR(R7/N7-1,"-")</f>
        <v>6.5435821552120617</v>
      </c>
      <c r="U7" s="92">
        <f t="shared" ref="U7:U52" si="6">IFERROR(R7-Q7,"-")</f>
        <v>-3966</v>
      </c>
      <c r="V7" s="92">
        <f t="shared" ref="V7:V52" si="7">IFERROR(R7-N7,"-")</f>
        <v>327238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29605</v>
      </c>
      <c r="O8" s="95">
        <v>89098</v>
      </c>
      <c r="P8" s="95">
        <v>88941</v>
      </c>
      <c r="Q8" s="95">
        <v>91103</v>
      </c>
      <c r="R8" s="95">
        <v>89717</v>
      </c>
      <c r="S8" s="96">
        <f t="shared" si="4"/>
        <v>-1.5213549498918844E-2</v>
      </c>
      <c r="T8" s="96">
        <f t="shared" si="5"/>
        <v>2.0304678263806788</v>
      </c>
      <c r="U8" s="95">
        <f t="shared" si="6"/>
        <v>-1386</v>
      </c>
      <c r="V8" s="95">
        <f t="shared" si="7"/>
        <v>60112</v>
      </c>
      <c r="W8" s="96">
        <f>R8/R7</f>
        <v>0.23782031401177478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23243</v>
      </c>
      <c r="O9" s="52">
        <v>70697</v>
      </c>
      <c r="P9" s="52">
        <v>72129</v>
      </c>
      <c r="Q9" s="52">
        <v>74336</v>
      </c>
      <c r="R9" s="52">
        <v>74172</v>
      </c>
      <c r="S9" s="98">
        <f t="shared" si="4"/>
        <v>-2.2061988807576816E-3</v>
      </c>
      <c r="T9" s="98">
        <f t="shared" si="5"/>
        <v>2.1911543260336446</v>
      </c>
      <c r="U9" s="52">
        <f t="shared" si="6"/>
        <v>-164</v>
      </c>
      <c r="V9" s="52">
        <f t="shared" si="7"/>
        <v>50929</v>
      </c>
      <c r="W9" s="98">
        <f>R9/R7</f>
        <v>0.19661388957367454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6362</v>
      </c>
      <c r="O10" s="52">
        <v>18401</v>
      </c>
      <c r="P10" s="52">
        <v>16812</v>
      </c>
      <c r="Q10" s="52">
        <v>16767</v>
      </c>
      <c r="R10" s="52">
        <v>15545</v>
      </c>
      <c r="S10" s="98">
        <f t="shared" si="4"/>
        <v>-7.2881254845828081E-2</v>
      </c>
      <c r="T10" s="98">
        <f t="shared" si="5"/>
        <v>1.4434140207481923</v>
      </c>
      <c r="U10" s="52">
        <f t="shared" si="6"/>
        <v>-1222</v>
      </c>
      <c r="V10" s="52">
        <f t="shared" si="7"/>
        <v>9183</v>
      </c>
      <c r="W10" s="98">
        <f>R10/R7</f>
        <v>4.1206424438100235E-2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20404</v>
      </c>
      <c r="O11" s="95">
        <v>32305</v>
      </c>
      <c r="P11" s="95">
        <v>36528</v>
      </c>
      <c r="Q11" s="95">
        <v>35968</v>
      </c>
      <c r="R11" s="95">
        <v>36032</v>
      </c>
      <c r="S11" s="96">
        <f t="shared" si="4"/>
        <v>1.779359430605032E-3</v>
      </c>
      <c r="T11" s="96">
        <f t="shared" si="5"/>
        <v>0.76592824936287007</v>
      </c>
      <c r="U11" s="95">
        <f t="shared" si="6"/>
        <v>64</v>
      </c>
      <c r="V11" s="95">
        <f t="shared" si="7"/>
        <v>15628</v>
      </c>
      <c r="W11" s="96">
        <f>R11/R7</f>
        <v>9.5513019321558548E-2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16937</v>
      </c>
      <c r="O12" s="99">
        <v>43486</v>
      </c>
      <c r="P12" s="99">
        <v>45741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1.6412587825470863</v>
      </c>
      <c r="U12" s="99">
        <f t="shared" si="6"/>
        <v>-1868</v>
      </c>
      <c r="V12" s="99">
        <f t="shared" si="7"/>
        <v>27798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12368</v>
      </c>
      <c r="O13" s="95">
        <v>35491</v>
      </c>
      <c r="P13" s="95">
        <v>34663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1.6760996119016816</v>
      </c>
      <c r="U13" s="95">
        <f t="shared" si="6"/>
        <v>-2414</v>
      </c>
      <c r="V13" s="95">
        <f t="shared" si="7"/>
        <v>20730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10850</v>
      </c>
      <c r="O14" s="52">
        <v>30479</v>
      </c>
      <c r="P14" s="52">
        <v>30338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1.6813824884792625</v>
      </c>
      <c r="U14" s="52">
        <f t="shared" si="6"/>
        <v>-2234</v>
      </c>
      <c r="V14" s="52">
        <f t="shared" si="7"/>
        <v>18243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4325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4569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1.546946815495732</v>
      </c>
      <c r="U16" s="95">
        <f t="shared" si="6"/>
        <v>546</v>
      </c>
      <c r="V16" s="95">
        <f t="shared" si="7"/>
        <v>7068</v>
      </c>
      <c r="W16" s="96">
        <f>R16/R12</f>
        <v>0.26013188778361462</v>
      </c>
    </row>
    <row r="17" spans="2:23" x14ac:dyDescent="0.25">
      <c r="B17" s="91" t="s">
        <v>52</v>
      </c>
      <c r="C17" s="99">
        <v>6890</v>
      </c>
      <c r="D17" s="99">
        <v>3786</v>
      </c>
      <c r="E17" s="99">
        <v>4393</v>
      </c>
      <c r="F17" s="99">
        <v>6413</v>
      </c>
      <c r="G17" s="99">
        <v>6356</v>
      </c>
      <c r="H17" s="99">
        <v>6429</v>
      </c>
      <c r="I17" s="100">
        <f t="shared" si="0"/>
        <v>1.1485210824417891E-2</v>
      </c>
      <c r="J17" s="100">
        <f t="shared" si="1"/>
        <v>0.69809825673534065</v>
      </c>
      <c r="K17" s="99">
        <f t="shared" si="2"/>
        <v>73</v>
      </c>
      <c r="L17" s="99">
        <f t="shared" si="3"/>
        <v>2643</v>
      </c>
      <c r="M17" s="93">
        <f>H17/H17</f>
        <v>1</v>
      </c>
      <c r="N17" s="99">
        <v>2827</v>
      </c>
      <c r="O17" s="99">
        <v>6412</v>
      </c>
      <c r="P17" s="99">
        <v>6415</v>
      </c>
      <c r="Q17" s="99">
        <v>6415</v>
      </c>
      <c r="R17" s="99">
        <v>6497</v>
      </c>
      <c r="S17" s="100">
        <f t="shared" si="4"/>
        <v>1.278254091971931E-2</v>
      </c>
      <c r="T17" s="100">
        <f t="shared" si="5"/>
        <v>1.2981959674566679</v>
      </c>
      <c r="U17" s="99">
        <f t="shared" si="6"/>
        <v>82</v>
      </c>
      <c r="V17" s="99">
        <f t="shared" si="7"/>
        <v>3670</v>
      </c>
      <c r="W17" s="93">
        <f>R17/R17</f>
        <v>1</v>
      </c>
    </row>
    <row r="18" spans="2:23" x14ac:dyDescent="0.25">
      <c r="B18" s="94" t="s">
        <v>60</v>
      </c>
      <c r="C18" s="95">
        <v>4440</v>
      </c>
      <c r="D18" s="95">
        <v>2472</v>
      </c>
      <c r="E18" s="95">
        <v>2822</v>
      </c>
      <c r="F18" s="95">
        <v>4753</v>
      </c>
      <c r="G18" s="95">
        <v>4696</v>
      </c>
      <c r="H18" s="95">
        <v>4755</v>
      </c>
      <c r="I18" s="96">
        <f t="shared" si="0"/>
        <v>1.2563884156729044E-2</v>
      </c>
      <c r="J18" s="96">
        <f t="shared" si="1"/>
        <v>0.92354368932038833</v>
      </c>
      <c r="K18" s="95">
        <f t="shared" si="2"/>
        <v>59</v>
      </c>
      <c r="L18" s="95">
        <f t="shared" si="3"/>
        <v>2283</v>
      </c>
      <c r="M18" s="96">
        <f>H18/H17</f>
        <v>0.73961735884274382</v>
      </c>
      <c r="N18" s="95">
        <v>1345</v>
      </c>
      <c r="O18" s="95">
        <v>4752</v>
      </c>
      <c r="P18" s="95">
        <v>4755</v>
      </c>
      <c r="Q18" s="95">
        <v>4755</v>
      </c>
      <c r="R18" s="95">
        <v>4755</v>
      </c>
      <c r="S18" s="96">
        <f t="shared" si="4"/>
        <v>0</v>
      </c>
      <c r="T18" s="96">
        <f t="shared" si="5"/>
        <v>2.5353159851301115</v>
      </c>
      <c r="U18" s="95">
        <f t="shared" si="6"/>
        <v>0</v>
      </c>
      <c r="V18" s="95">
        <f t="shared" si="7"/>
        <v>3410</v>
      </c>
      <c r="W18" s="96">
        <f>R18/R17</f>
        <v>0.73187625057718952</v>
      </c>
    </row>
    <row r="19" spans="2:23" x14ac:dyDescent="0.25">
      <c r="B19" s="97" t="s">
        <v>61</v>
      </c>
      <c r="C19" s="52">
        <v>3379</v>
      </c>
      <c r="D19" s="52">
        <v>0</v>
      </c>
      <c r="E19" s="52">
        <v>2173</v>
      </c>
      <c r="F19" s="52">
        <v>3692</v>
      </c>
      <c r="G19" s="52">
        <v>3635</v>
      </c>
      <c r="H19" s="52">
        <v>3694</v>
      </c>
      <c r="I19" s="98">
        <f t="shared" si="0"/>
        <v>1.6231086657496618E-2</v>
      </c>
      <c r="J19" s="98" t="str">
        <f t="shared" si="1"/>
        <v>-</v>
      </c>
      <c r="K19" s="52">
        <f t="shared" si="2"/>
        <v>59</v>
      </c>
      <c r="L19" s="52">
        <f t="shared" si="3"/>
        <v>3694</v>
      </c>
      <c r="M19" s="98">
        <f>H19/H17</f>
        <v>0.57458391662778041</v>
      </c>
      <c r="N19" s="52">
        <v>0</v>
      </c>
      <c r="O19" s="52">
        <v>3691</v>
      </c>
      <c r="P19" s="52">
        <v>3694</v>
      </c>
      <c r="Q19" s="52">
        <v>3694</v>
      </c>
      <c r="R19" s="52">
        <v>3694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3694</v>
      </c>
      <c r="W19" s="98">
        <f>R19/R17</f>
        <v>0.56857010928120666</v>
      </c>
    </row>
    <row r="20" spans="2:23" x14ac:dyDescent="0.25">
      <c r="B20" s="97" t="s">
        <v>62</v>
      </c>
      <c r="C20" s="52">
        <v>1061</v>
      </c>
      <c r="D20" s="52">
        <v>0</v>
      </c>
      <c r="E20" s="52">
        <v>649</v>
      </c>
      <c r="F20" s="52">
        <v>1061</v>
      </c>
      <c r="G20" s="52">
        <v>1061</v>
      </c>
      <c r="H20" s="52">
        <v>1061</v>
      </c>
      <c r="I20" s="98">
        <f t="shared" si="0"/>
        <v>0</v>
      </c>
      <c r="J20" s="98" t="str">
        <f t="shared" si="1"/>
        <v>-</v>
      </c>
      <c r="K20" s="52">
        <f t="shared" si="2"/>
        <v>0</v>
      </c>
      <c r="L20" s="52">
        <f t="shared" si="3"/>
        <v>1061</v>
      </c>
      <c r="M20" s="98">
        <f>H20/H17</f>
        <v>0.16503344221496344</v>
      </c>
      <c r="N20" s="52">
        <v>0</v>
      </c>
      <c r="O20" s="52">
        <v>1061</v>
      </c>
      <c r="P20" s="52">
        <v>1061</v>
      </c>
      <c r="Q20" s="52">
        <v>1061</v>
      </c>
      <c r="R20" s="52">
        <v>1061</v>
      </c>
      <c r="S20" s="98">
        <f t="shared" si="4"/>
        <v>0</v>
      </c>
      <c r="T20" s="98" t="str">
        <f t="shared" si="5"/>
        <v>-</v>
      </c>
      <c r="U20" s="52">
        <f t="shared" si="6"/>
        <v>0</v>
      </c>
      <c r="V20" s="52">
        <f t="shared" si="7"/>
        <v>1061</v>
      </c>
      <c r="W20" s="98">
        <f>R20/R17</f>
        <v>0.16330614129598275</v>
      </c>
    </row>
    <row r="21" spans="2:23" x14ac:dyDescent="0.25">
      <c r="B21" s="94" t="s">
        <v>63</v>
      </c>
      <c r="C21" s="95">
        <v>2450</v>
      </c>
      <c r="D21" s="95">
        <v>1314</v>
      </c>
      <c r="E21" s="95">
        <v>1571</v>
      </c>
      <c r="F21" s="95">
        <v>1660</v>
      </c>
      <c r="G21" s="95">
        <v>1660</v>
      </c>
      <c r="H21" s="95">
        <v>1674</v>
      </c>
      <c r="I21" s="96">
        <f t="shared" si="0"/>
        <v>8.4337349397589634E-3</v>
      </c>
      <c r="J21" s="96">
        <f t="shared" si="1"/>
        <v>0.27397260273972601</v>
      </c>
      <c r="K21" s="95">
        <f t="shared" si="2"/>
        <v>14</v>
      </c>
      <c r="L21" s="95">
        <f t="shared" si="3"/>
        <v>360</v>
      </c>
      <c r="M21" s="96">
        <f>H21/H17</f>
        <v>0.26038264115725618</v>
      </c>
      <c r="N21" s="95">
        <v>1482</v>
      </c>
      <c r="O21" s="95">
        <v>1660</v>
      </c>
      <c r="P21" s="95">
        <v>1660</v>
      </c>
      <c r="Q21" s="95">
        <v>1660</v>
      </c>
      <c r="R21" s="95">
        <v>1742</v>
      </c>
      <c r="S21" s="96">
        <f t="shared" si="4"/>
        <v>4.9397590361445864E-2</v>
      </c>
      <c r="T21" s="96">
        <f t="shared" si="5"/>
        <v>0.17543859649122817</v>
      </c>
      <c r="U21" s="95">
        <f t="shared" si="6"/>
        <v>82</v>
      </c>
      <c r="V21" s="95">
        <f t="shared" si="7"/>
        <v>260</v>
      </c>
      <c r="W21" s="96">
        <f>R21/R17</f>
        <v>0.26812374942281053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844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844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4307</v>
      </c>
      <c r="R25" s="99">
        <v>4616</v>
      </c>
      <c r="S25" s="100">
        <f t="shared" si="4"/>
        <v>7.1743673090318039E-2</v>
      </c>
      <c r="T25" s="100">
        <f t="shared" si="5"/>
        <v>0.2639649507119386</v>
      </c>
      <c r="U25" s="99">
        <f t="shared" si="6"/>
        <v>309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3607</v>
      </c>
      <c r="R26" s="95">
        <v>3916</v>
      </c>
      <c r="S26" s="96">
        <f t="shared" si="4"/>
        <v>8.5666759079567445E-2</v>
      </c>
      <c r="T26" s="96">
        <f t="shared" si="5"/>
        <v>0.32655826558265577</v>
      </c>
      <c r="U26" s="95">
        <f t="shared" si="6"/>
        <v>309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5294</v>
      </c>
      <c r="O29" s="99">
        <v>18321</v>
      </c>
      <c r="P29" s="99">
        <v>19226</v>
      </c>
      <c r="Q29" s="99">
        <v>19784</v>
      </c>
      <c r="R29" s="99">
        <v>20646</v>
      </c>
      <c r="S29" s="100">
        <f t="shared" si="4"/>
        <v>4.3570562070359919E-2</v>
      </c>
      <c r="T29" s="100">
        <f t="shared" si="5"/>
        <v>2.899886664148092</v>
      </c>
      <c r="U29" s="99">
        <f t="shared" si="6"/>
        <v>862</v>
      </c>
      <c r="V29" s="99">
        <f t="shared" si="7"/>
        <v>15352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3247</v>
      </c>
      <c r="O30" s="95">
        <v>14244</v>
      </c>
      <c r="P30" s="95">
        <v>14879</v>
      </c>
      <c r="Q30" s="95">
        <v>15421</v>
      </c>
      <c r="R30" s="95">
        <v>16193</v>
      </c>
      <c r="S30" s="96">
        <f t="shared" si="4"/>
        <v>5.0061604305816854E-2</v>
      </c>
      <c r="T30" s="96">
        <f t="shared" si="5"/>
        <v>3.9870649830612876</v>
      </c>
      <c r="U30" s="95">
        <f t="shared" si="6"/>
        <v>772</v>
      </c>
      <c r="V30" s="95">
        <f t="shared" si="7"/>
        <v>12946</v>
      </c>
      <c r="W30" s="96">
        <f>R30/R29</f>
        <v>0.78431657463915527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14084</v>
      </c>
      <c r="S31" s="98">
        <f t="shared" si="4"/>
        <v>5.7516143565099931E-2</v>
      </c>
      <c r="T31" s="98">
        <f t="shared" si="5"/>
        <v>4.7935006170300287</v>
      </c>
      <c r="U31" s="52">
        <f t="shared" si="6"/>
        <v>766</v>
      </c>
      <c r="V31" s="52">
        <f t="shared" si="7"/>
        <v>11653</v>
      </c>
      <c r="W31" s="98">
        <f>R31/R29</f>
        <v>0.68216603700474665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816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1.5845588235294117</v>
      </c>
      <c r="U32" s="52">
        <f t="shared" si="6"/>
        <v>6</v>
      </c>
      <c r="V32" s="52">
        <f t="shared" si="7"/>
        <v>1293</v>
      </c>
      <c r="W32" s="98">
        <f>R32/R29</f>
        <v>0.10215053763440861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4347</v>
      </c>
      <c r="Q33" s="95">
        <v>4363</v>
      </c>
      <c r="R33" s="95">
        <v>4453</v>
      </c>
      <c r="S33" s="96">
        <f t="shared" si="4"/>
        <v>2.0628008251203367E-2</v>
      </c>
      <c r="T33" s="96">
        <f t="shared" si="5"/>
        <v>1.1753786028334146</v>
      </c>
      <c r="U33" s="95">
        <f t="shared" si="6"/>
        <v>90</v>
      </c>
      <c r="V33" s="95">
        <f t="shared" si="7"/>
        <v>2406</v>
      </c>
      <c r="W33" s="96">
        <f>R33/R29</f>
        <v>0.21568342536084473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1992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1.4412650602409638</v>
      </c>
      <c r="U36" s="99">
        <f t="shared" si="6"/>
        <v>66</v>
      </c>
      <c r="V36" s="99">
        <f t="shared" si="7"/>
        <v>2871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1948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1.0436344969199181</v>
      </c>
      <c r="U37" s="95">
        <f t="shared" si="6"/>
        <v>66</v>
      </c>
      <c r="V37" s="95">
        <f t="shared" si="7"/>
        <v>2033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2212</v>
      </c>
      <c r="O39" s="99">
        <v>2541</v>
      </c>
      <c r="P39" s="99">
        <v>2855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0.21112115732368908</v>
      </c>
      <c r="U39" s="99">
        <f t="shared" si="6"/>
        <v>-94</v>
      </c>
      <c r="V39" s="99">
        <f t="shared" si="7"/>
        <v>467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2212</v>
      </c>
      <c r="O40" s="95">
        <v>2541</v>
      </c>
      <c r="P40" s="95">
        <v>2855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0.21112115732368908</v>
      </c>
      <c r="U40" s="95">
        <f t="shared" si="6"/>
        <v>-94</v>
      </c>
      <c r="V40" s="95">
        <f t="shared" si="7"/>
        <v>467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1492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0.23793565683646123</v>
      </c>
      <c r="U41" s="52">
        <f t="shared" si="6"/>
        <v>166</v>
      </c>
      <c r="V41" s="52">
        <f t="shared" si="7"/>
        <v>355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875</v>
      </c>
      <c r="P42" s="52">
        <v>1181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2661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0.16986095452837269</v>
      </c>
      <c r="U48" s="99">
        <f t="shared" si="6"/>
        <v>3</v>
      </c>
      <c r="V48" s="99">
        <f t="shared" si="7"/>
        <v>452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2631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3.572786012922835E-2</v>
      </c>
      <c r="U49" s="95">
        <f t="shared" si="6"/>
        <v>3</v>
      </c>
      <c r="V49" s="95">
        <f t="shared" si="7"/>
        <v>94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2045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3.9119804400977731E-3</v>
      </c>
      <c r="U50" s="52">
        <f t="shared" si="6"/>
        <v>0</v>
      </c>
      <c r="V50" s="52">
        <f t="shared" si="7"/>
        <v>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586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0.14675767918088733</v>
      </c>
      <c r="U51" s="52">
        <f t="shared" si="6"/>
        <v>3</v>
      </c>
      <c r="V51" s="52">
        <f t="shared" si="7"/>
        <v>86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2489F-BA01-4982-B458-AC8095CBD9E5}">
  <sheetPr>
    <tabColor rgb="FF92D050"/>
  </sheetPr>
  <dimension ref="B1:S54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2" t="s">
        <v>64</v>
      </c>
      <c r="D5" s="292"/>
      <c r="E5" s="292"/>
      <c r="F5" s="292"/>
      <c r="G5" s="292"/>
      <c r="H5" s="292"/>
      <c r="I5" s="86"/>
      <c r="J5" s="86"/>
      <c r="K5" s="87"/>
      <c r="L5" s="293" t="s">
        <v>65</v>
      </c>
      <c r="M5" s="293"/>
      <c r="N5" s="293"/>
      <c r="O5" s="293"/>
      <c r="P5" s="293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224</v>
      </c>
      <c r="M6" s="90" t="s">
        <v>225</v>
      </c>
      <c r="N6" s="90" t="s">
        <v>226</v>
      </c>
      <c r="O6" s="90" t="s">
        <v>227</v>
      </c>
      <c r="P6" s="90" t="s">
        <v>228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130</v>
      </c>
      <c r="M7" s="92">
        <v>287</v>
      </c>
      <c r="N7" s="92">
        <v>930</v>
      </c>
      <c r="O7" s="92">
        <v>966</v>
      </c>
      <c r="P7" s="92">
        <v>972</v>
      </c>
      <c r="Q7" s="93">
        <f t="shared" ref="Q7:Q52" si="0">IFERROR(P7/O7-1,"-")</f>
        <v>6.2111801242235032E-3</v>
      </c>
      <c r="R7" s="92">
        <f t="shared" ref="R7:R52" si="1">IFERROR(P7-O7,"-")</f>
        <v>6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75</v>
      </c>
      <c r="M8" s="95">
        <v>191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0.21810699588477367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48</v>
      </c>
      <c r="M9" s="52">
        <v>127</v>
      </c>
      <c r="N9" s="52">
        <v>131</v>
      </c>
      <c r="O9" s="52">
        <v>135</v>
      </c>
      <c r="P9" s="52">
        <v>138</v>
      </c>
      <c r="Q9" s="98">
        <f t="shared" si="0"/>
        <v>2.2222222222222143E-2</v>
      </c>
      <c r="R9" s="52">
        <f t="shared" si="1"/>
        <v>3</v>
      </c>
      <c r="S9" s="98">
        <f>P9/P7</f>
        <v>0.1419753086419753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27</v>
      </c>
      <c r="M10" s="52">
        <v>64</v>
      </c>
      <c r="N10" s="52">
        <v>68</v>
      </c>
      <c r="O10" s="52">
        <v>76</v>
      </c>
      <c r="P10" s="52">
        <v>74</v>
      </c>
      <c r="Q10" s="98">
        <f t="shared" si="0"/>
        <v>-2.6315789473684181E-2</v>
      </c>
      <c r="R10" s="52">
        <f t="shared" si="1"/>
        <v>-2</v>
      </c>
      <c r="S10" s="98">
        <f>P10/P7</f>
        <v>7.6131687242798354E-2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55</v>
      </c>
      <c r="M11" s="95">
        <v>96</v>
      </c>
      <c r="N11" s="95">
        <v>111</v>
      </c>
      <c r="O11" s="95">
        <v>111</v>
      </c>
      <c r="P11" s="95">
        <v>112</v>
      </c>
      <c r="Q11" s="96">
        <f t="shared" si="0"/>
        <v>9.009009009008917E-3</v>
      </c>
      <c r="R11" s="95">
        <f t="shared" si="1"/>
        <v>1</v>
      </c>
      <c r="S11" s="96">
        <f>P11/P7</f>
        <v>0.11522633744855967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37</v>
      </c>
      <c r="M12" s="99">
        <v>82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23</v>
      </c>
      <c r="M13" s="95">
        <v>61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20</v>
      </c>
      <c r="M14" s="52">
        <v>49</v>
      </c>
      <c r="N14" s="52">
        <v>50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11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52</v>
      </c>
      <c r="C17" s="99">
        <v>19</v>
      </c>
      <c r="D17" s="99">
        <v>9</v>
      </c>
      <c r="E17" s="99">
        <v>11</v>
      </c>
      <c r="F17" s="99">
        <v>14</v>
      </c>
      <c r="G17" s="99">
        <v>14</v>
      </c>
      <c r="H17" s="99">
        <v>14</v>
      </c>
      <c r="I17" s="100">
        <f t="shared" si="2"/>
        <v>0</v>
      </c>
      <c r="J17" s="99">
        <f t="shared" si="3"/>
        <v>0</v>
      </c>
      <c r="K17" s="93">
        <f>H17/H17</f>
        <v>1</v>
      </c>
      <c r="L17" s="99">
        <v>8</v>
      </c>
      <c r="M17" s="99">
        <v>14</v>
      </c>
      <c r="N17" s="99">
        <v>14</v>
      </c>
      <c r="O17" s="99">
        <v>14</v>
      </c>
      <c r="P17" s="99">
        <v>15</v>
      </c>
      <c r="Q17" s="100">
        <f t="shared" si="0"/>
        <v>7.1428571428571397E-2</v>
      </c>
      <c r="R17" s="99">
        <f t="shared" si="1"/>
        <v>1</v>
      </c>
      <c r="S17" s="93">
        <f>P17/P17</f>
        <v>1</v>
      </c>
    </row>
    <row r="18" spans="2:19" x14ac:dyDescent="0.25">
      <c r="B18" s="94" t="s">
        <v>60</v>
      </c>
      <c r="C18" s="95">
        <v>7</v>
      </c>
      <c r="D18" s="95">
        <v>4</v>
      </c>
      <c r="E18" s="95">
        <v>5</v>
      </c>
      <c r="F18" s="95">
        <v>8</v>
      </c>
      <c r="G18" s="95">
        <v>8</v>
      </c>
      <c r="H18" s="95">
        <v>8</v>
      </c>
      <c r="I18" s="96">
        <f t="shared" si="2"/>
        <v>0</v>
      </c>
      <c r="J18" s="95">
        <f t="shared" si="3"/>
        <v>0</v>
      </c>
      <c r="K18" s="96">
        <f>H18/H17</f>
        <v>0.5714285714285714</v>
      </c>
      <c r="L18" s="95">
        <v>3</v>
      </c>
      <c r="M18" s="95">
        <v>8</v>
      </c>
      <c r="N18" s="95">
        <v>8</v>
      </c>
      <c r="O18" s="95">
        <v>8</v>
      </c>
      <c r="P18" s="95">
        <v>8</v>
      </c>
      <c r="Q18" s="96">
        <f t="shared" si="0"/>
        <v>0</v>
      </c>
      <c r="R18" s="95">
        <f t="shared" si="1"/>
        <v>0</v>
      </c>
      <c r="S18" s="96">
        <f>P18/P17</f>
        <v>0.53333333333333333</v>
      </c>
    </row>
    <row r="19" spans="2:19" x14ac:dyDescent="0.25">
      <c r="B19" s="97" t="s">
        <v>61</v>
      </c>
      <c r="C19" s="52">
        <v>5</v>
      </c>
      <c r="D19" s="52">
        <v>0</v>
      </c>
      <c r="E19" s="52">
        <v>4</v>
      </c>
      <c r="F19" s="52">
        <v>6</v>
      </c>
      <c r="G19" s="52">
        <v>6</v>
      </c>
      <c r="H19" s="52">
        <v>6</v>
      </c>
      <c r="I19" s="98">
        <f t="shared" si="2"/>
        <v>0</v>
      </c>
      <c r="J19" s="52">
        <f t="shared" si="3"/>
        <v>0</v>
      </c>
      <c r="K19" s="98">
        <f>H19/H17</f>
        <v>0.42857142857142855</v>
      </c>
      <c r="L19" s="52">
        <v>0</v>
      </c>
      <c r="M19" s="52">
        <v>6</v>
      </c>
      <c r="N19" s="52">
        <v>6</v>
      </c>
      <c r="O19" s="52">
        <v>6</v>
      </c>
      <c r="P19" s="52">
        <v>6</v>
      </c>
      <c r="Q19" s="98">
        <f t="shared" si="0"/>
        <v>0</v>
      </c>
      <c r="R19" s="52">
        <f t="shared" si="1"/>
        <v>0</v>
      </c>
      <c r="S19" s="98">
        <f>P19/P17</f>
        <v>0.4</v>
      </c>
    </row>
    <row r="20" spans="2:19" x14ac:dyDescent="0.25">
      <c r="B20" s="97" t="s">
        <v>62</v>
      </c>
      <c r="C20" s="52">
        <v>2</v>
      </c>
      <c r="D20" s="52">
        <v>0</v>
      </c>
      <c r="E20" s="52">
        <v>2</v>
      </c>
      <c r="F20" s="52">
        <v>2</v>
      </c>
      <c r="G20" s="52">
        <v>2</v>
      </c>
      <c r="H20" s="52">
        <v>2</v>
      </c>
      <c r="I20" s="98">
        <f t="shared" si="2"/>
        <v>0</v>
      </c>
      <c r="J20" s="52">
        <f t="shared" si="3"/>
        <v>0</v>
      </c>
      <c r="K20" s="98">
        <f>H20/H17</f>
        <v>0.14285714285714285</v>
      </c>
      <c r="L20" s="52">
        <v>0</v>
      </c>
      <c r="M20" s="52">
        <v>2</v>
      </c>
      <c r="N20" s="52">
        <v>2</v>
      </c>
      <c r="O20" s="52">
        <v>2</v>
      </c>
      <c r="P20" s="52">
        <v>2</v>
      </c>
      <c r="Q20" s="98">
        <f t="shared" si="0"/>
        <v>0</v>
      </c>
      <c r="R20" s="52">
        <f t="shared" si="1"/>
        <v>0</v>
      </c>
      <c r="S20" s="98">
        <f>P20/P17</f>
        <v>0.13333333333333333</v>
      </c>
    </row>
    <row r="21" spans="2:19" x14ac:dyDescent="0.25">
      <c r="B21" s="94" t="s">
        <v>63</v>
      </c>
      <c r="C21" s="95">
        <v>12</v>
      </c>
      <c r="D21" s="95">
        <v>5</v>
      </c>
      <c r="E21" s="95">
        <v>6</v>
      </c>
      <c r="F21" s="95">
        <v>6</v>
      </c>
      <c r="G21" s="95">
        <v>6</v>
      </c>
      <c r="H21" s="95">
        <v>6</v>
      </c>
      <c r="I21" s="96">
        <f t="shared" si="2"/>
        <v>0</v>
      </c>
      <c r="J21" s="95">
        <f t="shared" si="3"/>
        <v>0</v>
      </c>
      <c r="K21" s="96">
        <f>H21/H17</f>
        <v>0.42857142857142855</v>
      </c>
      <c r="L21" s="95">
        <v>5</v>
      </c>
      <c r="M21" s="95">
        <v>6</v>
      </c>
      <c r="N21" s="95">
        <v>6</v>
      </c>
      <c r="O21" s="95">
        <v>6</v>
      </c>
      <c r="P21" s="95">
        <v>7</v>
      </c>
      <c r="Q21" s="96">
        <f t="shared" si="0"/>
        <v>0.16666666666666674</v>
      </c>
      <c r="R21" s="95">
        <f t="shared" si="1"/>
        <v>1</v>
      </c>
      <c r="S21" s="96">
        <f>P21/P17</f>
        <v>0.46666666666666667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5</v>
      </c>
      <c r="N22" s="99">
        <v>7</v>
      </c>
      <c r="O22" s="99">
        <v>7</v>
      </c>
      <c r="P22" s="99">
        <v>7</v>
      </c>
      <c r="Q22" s="100">
        <f t="shared" si="0"/>
        <v>0</v>
      </c>
      <c r="R22" s="99">
        <f t="shared" si="1"/>
        <v>0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5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0.8571428571428571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19</v>
      </c>
      <c r="M29" s="99">
        <v>59</v>
      </c>
      <c r="N29" s="99">
        <v>62</v>
      </c>
      <c r="O29" s="99">
        <v>63</v>
      </c>
      <c r="P29" s="99">
        <v>66</v>
      </c>
      <c r="Q29" s="100">
        <f t="shared" si="0"/>
        <v>4.7619047619047672E-2</v>
      </c>
      <c r="R29" s="99">
        <f t="shared" si="1"/>
        <v>3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11</v>
      </c>
      <c r="M30" s="95">
        <v>41</v>
      </c>
      <c r="N30" s="95">
        <v>43</v>
      </c>
      <c r="O30" s="95">
        <v>44</v>
      </c>
      <c r="P30" s="95">
        <v>47</v>
      </c>
      <c r="Q30" s="96">
        <f t="shared" si="0"/>
        <v>6.8181818181818121E-2</v>
      </c>
      <c r="R30" s="95">
        <f t="shared" si="1"/>
        <v>3</v>
      </c>
      <c r="S30" s="96">
        <f>P30/P29</f>
        <v>0.71212121212121215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30</v>
      </c>
      <c r="Q31" s="98">
        <f t="shared" si="0"/>
        <v>0.11111111111111116</v>
      </c>
      <c r="R31" s="52">
        <f t="shared" si="1"/>
        <v>3</v>
      </c>
      <c r="S31" s="98">
        <f>P31/P29</f>
        <v>0.45454545454545453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6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0.25757575757575757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0.2878787878787879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11</v>
      </c>
      <c r="M39" s="99">
        <v>15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11</v>
      </c>
      <c r="M40" s="95">
        <v>15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6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8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12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11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4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2921C-56A9-4471-BF36-C4E87F4B1DFC}">
  <sheetPr>
    <tabColor theme="7"/>
  </sheetPr>
  <dimension ref="A4:A24"/>
  <sheetViews>
    <sheetView showGridLines="0" workbookViewId="0">
      <selection activeCell="G28" sqref="G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84156-CB6A-4E7F-812E-06021E2F5D36}">
  <sheetPr>
    <tabColor theme="7" tint="0.79998168889431442"/>
  </sheetPr>
  <dimension ref="A4:O290"/>
  <sheetViews>
    <sheetView showGridLines="0" zoomScaleNormal="100" workbookViewId="0">
      <selection activeCell="A9" sqref="A9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234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>E7-1</f>
        <v>2020</v>
      </c>
      <c r="D7" s="297"/>
      <c r="E7" s="298">
        <f>G7-1</f>
        <v>2021</v>
      </c>
      <c r="F7" s="297"/>
      <c r="G7" s="298">
        <f>I7-1</f>
        <v>2022</v>
      </c>
      <c r="H7" s="297"/>
      <c r="I7" s="298">
        <f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21031</v>
      </c>
      <c r="D9" s="118">
        <v>6.5400202634245286E-2</v>
      </c>
      <c r="E9" s="117">
        <v>6223</v>
      </c>
      <c r="F9" s="118">
        <f t="shared" ref="F9:N21" si="0">IFERROR(E9/C9-1,"-")</f>
        <v>-0.70410346631163523</v>
      </c>
      <c r="G9" s="117">
        <v>15598</v>
      </c>
      <c r="H9" s="118">
        <f>IFERROR(G9/E9-1,"-")</f>
        <v>1.5065081150570463</v>
      </c>
      <c r="I9" s="117">
        <v>22490</v>
      </c>
      <c r="J9" s="118">
        <f t="shared" si="0"/>
        <v>0.44185151942556744</v>
      </c>
      <c r="K9" s="117">
        <v>22650</v>
      </c>
      <c r="L9" s="118">
        <f t="shared" si="0"/>
        <v>7.1142730102267127E-3</v>
      </c>
      <c r="M9" s="117">
        <v>22528</v>
      </c>
      <c r="N9" s="118">
        <f>IFERROR(M9/K9-1,"-")</f>
        <v>-5.3863134657836653E-3</v>
      </c>
    </row>
    <row r="10" spans="1:15" x14ac:dyDescent="0.25">
      <c r="A10" s="1" t="s">
        <v>72</v>
      </c>
      <c r="B10" s="116" t="s">
        <v>73</v>
      </c>
      <c r="C10" s="117">
        <v>22403</v>
      </c>
      <c r="D10" s="118">
        <v>0.16542683244030587</v>
      </c>
      <c r="E10" s="117">
        <v>5135</v>
      </c>
      <c r="F10" s="118">
        <f t="shared" si="0"/>
        <v>-0.7707896263893228</v>
      </c>
      <c r="G10" s="117">
        <v>21666</v>
      </c>
      <c r="H10" s="118">
        <f t="shared" si="0"/>
        <v>3.2192794547224928</v>
      </c>
      <c r="I10" s="117">
        <v>23086</v>
      </c>
      <c r="J10" s="118">
        <f t="shared" si="0"/>
        <v>6.5540478168559124E-2</v>
      </c>
      <c r="K10" s="117">
        <v>23921</v>
      </c>
      <c r="L10" s="118">
        <f t="shared" si="0"/>
        <v>3.6169106817985019E-2</v>
      </c>
      <c r="M10" s="117">
        <v>23285</v>
      </c>
      <c r="N10" s="118">
        <f>IFERROR(M10/K10-1,"-")</f>
        <v>-2.6587517244262338E-2</v>
      </c>
    </row>
    <row r="11" spans="1:15" x14ac:dyDescent="0.25">
      <c r="A11" s="1" t="s">
        <v>74</v>
      </c>
      <c r="B11" s="116" t="s">
        <v>75</v>
      </c>
      <c r="C11" s="117">
        <v>8865</v>
      </c>
      <c r="D11" s="118">
        <v>-0.59655031174623407</v>
      </c>
      <c r="E11" s="117">
        <v>5413</v>
      </c>
      <c r="F11" s="118">
        <f t="shared" si="0"/>
        <v>-0.38939650310208684</v>
      </c>
      <c r="G11" s="117">
        <v>22231</v>
      </c>
      <c r="H11" s="118">
        <f t="shared" si="0"/>
        <v>3.1069647145760211</v>
      </c>
      <c r="I11" s="117">
        <v>21689</v>
      </c>
      <c r="J11" s="118">
        <f t="shared" si="0"/>
        <v>-2.4380369753947195E-2</v>
      </c>
      <c r="K11" s="117">
        <v>27356</v>
      </c>
      <c r="L11" s="118">
        <f t="shared" si="0"/>
        <v>0.26128452210798092</v>
      </c>
      <c r="M11" s="117">
        <v>24054</v>
      </c>
      <c r="N11" s="118">
        <f>IFERROR(M11/K11-1,"-")</f>
        <v>-0.12070478140078955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6463</v>
      </c>
      <c r="F12" s="118" t="str">
        <f t="shared" si="0"/>
        <v>-</v>
      </c>
      <c r="G12" s="117">
        <v>23894</v>
      </c>
      <c r="H12" s="118">
        <f t="shared" si="0"/>
        <v>2.6970447160761255</v>
      </c>
      <c r="I12" s="117">
        <v>23484</v>
      </c>
      <c r="J12" s="118">
        <f t="shared" si="0"/>
        <v>-1.715911944421189E-2</v>
      </c>
      <c r="K12" s="117">
        <v>22205</v>
      </c>
      <c r="L12" s="118">
        <f t="shared" si="0"/>
        <v>-5.4462612842786529E-2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6823</v>
      </c>
      <c r="F13" s="118" t="str">
        <f t="shared" si="0"/>
        <v>-</v>
      </c>
      <c r="G13" s="117">
        <v>20251</v>
      </c>
      <c r="H13" s="118">
        <f t="shared" si="0"/>
        <v>1.9680492452000586</v>
      </c>
      <c r="I13" s="117">
        <v>21547</v>
      </c>
      <c r="J13" s="118">
        <f t="shared" si="0"/>
        <v>6.3996839662238791E-2</v>
      </c>
      <c r="K13" s="117">
        <v>23449</v>
      </c>
      <c r="L13" s="118">
        <f t="shared" si="0"/>
        <v>8.8272149255116616E-2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3802</v>
      </c>
      <c r="F14" s="118" t="str">
        <f t="shared" si="0"/>
        <v>-</v>
      </c>
      <c r="G14" s="117">
        <v>18886</v>
      </c>
      <c r="H14" s="118">
        <f t="shared" si="0"/>
        <v>3.9673855865334033</v>
      </c>
      <c r="I14" s="117">
        <v>21065</v>
      </c>
      <c r="J14" s="118">
        <f t="shared" si="0"/>
        <v>0.11537646934237</v>
      </c>
      <c r="K14" s="117">
        <v>22841</v>
      </c>
      <c r="L14" s="118">
        <f t="shared" si="0"/>
        <v>8.4310467600284822E-2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10219</v>
      </c>
      <c r="F15" s="118" t="str">
        <f t="shared" si="0"/>
        <v>-</v>
      </c>
      <c r="G15" s="117">
        <v>23111</v>
      </c>
      <c r="H15" s="118">
        <f t="shared" si="0"/>
        <v>1.2615715823466092</v>
      </c>
      <c r="I15" s="117">
        <v>24276</v>
      </c>
      <c r="J15" s="118">
        <f t="shared" si="0"/>
        <v>5.040889619661626E-2</v>
      </c>
      <c r="K15" s="117">
        <v>24893</v>
      </c>
      <c r="L15" s="118">
        <f t="shared" si="0"/>
        <v>2.5416048772450184E-2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13295</v>
      </c>
      <c r="D16" s="118">
        <v>-0.46193694605204583</v>
      </c>
      <c r="E16" s="117">
        <v>18239</v>
      </c>
      <c r="F16" s="118">
        <f t="shared" si="0"/>
        <v>0.37186912373072589</v>
      </c>
      <c r="G16" s="117">
        <v>24659</v>
      </c>
      <c r="H16" s="118">
        <f t="shared" si="0"/>
        <v>0.35199298207138541</v>
      </c>
      <c r="I16" s="117">
        <v>25495</v>
      </c>
      <c r="J16" s="118">
        <f t="shared" si="0"/>
        <v>3.3902429133379375E-2</v>
      </c>
      <c r="K16" s="117">
        <v>25319</v>
      </c>
      <c r="L16" s="118">
        <f t="shared" si="0"/>
        <v>-6.9033143753677306E-3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5725</v>
      </c>
      <c r="D17" s="118">
        <v>-0.74152331933721616</v>
      </c>
      <c r="E17" s="117">
        <v>15267</v>
      </c>
      <c r="F17" s="118">
        <f t="shared" si="0"/>
        <v>1.6667248908296943</v>
      </c>
      <c r="G17" s="117">
        <v>20130</v>
      </c>
      <c r="H17" s="118">
        <f t="shared" si="0"/>
        <v>0.31853016309687554</v>
      </c>
      <c r="I17" s="117">
        <v>22106</v>
      </c>
      <c r="J17" s="118">
        <f t="shared" si="0"/>
        <v>9.8161947342275235E-2</v>
      </c>
      <c r="K17" s="117">
        <v>21182</v>
      </c>
      <c r="L17" s="118">
        <f t="shared" si="0"/>
        <v>-4.1798606713109532E-2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6665</v>
      </c>
      <c r="D18" s="118">
        <v>-0.70771389729421563</v>
      </c>
      <c r="E18" s="117">
        <v>23140</v>
      </c>
      <c r="F18" s="118">
        <f t="shared" si="0"/>
        <v>2.471867966991748</v>
      </c>
      <c r="G18" s="117">
        <v>22327</v>
      </c>
      <c r="H18" s="118">
        <f t="shared" si="0"/>
        <v>-3.5133967156439017E-2</v>
      </c>
      <c r="I18" s="117">
        <v>25007</v>
      </c>
      <c r="J18" s="118">
        <f t="shared" si="0"/>
        <v>0.12003403950373981</v>
      </c>
      <c r="K18" s="117">
        <v>27341</v>
      </c>
      <c r="L18" s="118">
        <f t="shared" si="0"/>
        <v>9.3333866517375075E-2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4928</v>
      </c>
      <c r="D19" s="118">
        <v>-0.74807013956341706</v>
      </c>
      <c r="E19" s="117">
        <v>19838</v>
      </c>
      <c r="F19" s="118">
        <f t="shared" si="0"/>
        <v>3.0255681818181817</v>
      </c>
      <c r="G19" s="117">
        <v>21079</v>
      </c>
      <c r="H19" s="118">
        <f t="shared" si="0"/>
        <v>6.2556709345700234E-2</v>
      </c>
      <c r="I19" s="117">
        <v>24207</v>
      </c>
      <c r="J19" s="118">
        <f t="shared" si="0"/>
        <v>0.14839413634422893</v>
      </c>
      <c r="K19" s="117">
        <v>23363</v>
      </c>
      <c r="L19" s="118">
        <f t="shared" si="0"/>
        <v>-3.4865947866319691E-2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6261</v>
      </c>
      <c r="D20" s="118">
        <v>-0.70148755602174118</v>
      </c>
      <c r="E20" s="117">
        <v>19784</v>
      </c>
      <c r="F20" s="118">
        <f t="shared" si="0"/>
        <v>2.1598786136399934</v>
      </c>
      <c r="G20" s="117">
        <v>23285</v>
      </c>
      <c r="H20" s="118">
        <f t="shared" si="0"/>
        <v>0.17696118075212297</v>
      </c>
      <c r="I20" s="117">
        <v>24142</v>
      </c>
      <c r="J20" s="118">
        <f t="shared" si="0"/>
        <v>3.6804809963495888E-2</v>
      </c>
      <c r="K20" s="117">
        <v>23290</v>
      </c>
      <c r="L20" s="118">
        <f t="shared" si="0"/>
        <v>-3.5291193770193074E-2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96681</v>
      </c>
      <c r="D21" s="121">
        <v>-0.61362219451371569</v>
      </c>
      <c r="E21" s="120">
        <v>140346</v>
      </c>
      <c r="F21" s="121">
        <f t="shared" si="0"/>
        <v>0.45163992925186958</v>
      </c>
      <c r="G21" s="120">
        <v>257117</v>
      </c>
      <c r="H21" s="121">
        <f t="shared" si="0"/>
        <v>0.83202228777450027</v>
      </c>
      <c r="I21" s="120">
        <v>278594</v>
      </c>
      <c r="J21" s="121">
        <f t="shared" si="0"/>
        <v>8.3530066078866927E-2</v>
      </c>
      <c r="K21" s="120">
        <v>287810</v>
      </c>
      <c r="L21" s="121">
        <f t="shared" si="0"/>
        <v>3.3080396562739978E-2</v>
      </c>
      <c r="M21" s="120">
        <v>69867</v>
      </c>
      <c r="N21" s="121">
        <v>-5.4919041757409359E-2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48.75" customHeight="1" thickBot="1" x14ac:dyDescent="0.3">
      <c r="B26" s="272" t="s">
        <v>235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C$7</f>
        <v>2020</v>
      </c>
      <c r="D29" s="297"/>
      <c r="E29" s="296">
        <f>E$7</f>
        <v>2021</v>
      </c>
      <c r="F29" s="297"/>
      <c r="G29" s="296">
        <f>G$7</f>
        <v>2022</v>
      </c>
      <c r="H29" s="297"/>
      <c r="I29" s="296">
        <f>I$7</f>
        <v>2023</v>
      </c>
      <c r="J29" s="297"/>
      <c r="K29" s="296">
        <f>K$7</f>
        <v>2024</v>
      </c>
      <c r="L29" s="297"/>
      <c r="M29" s="296">
        <f>M$7</f>
        <v>2025</v>
      </c>
      <c r="N29" s="297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21/20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827</v>
      </c>
      <c r="D31" s="118">
        <v>-0.49201474201474205</v>
      </c>
      <c r="E31" s="117">
        <v>3353</v>
      </c>
      <c r="F31" s="118">
        <f t="shared" ref="F31:L43" si="1">IFERROR(E31/C31-1,"-")</f>
        <v>3.0544135429262393</v>
      </c>
      <c r="G31" s="117">
        <v>744</v>
      </c>
      <c r="H31" s="118">
        <f t="shared" si="1"/>
        <v>-0.77810915597971964</v>
      </c>
      <c r="I31" s="117">
        <v>1649</v>
      </c>
      <c r="J31" s="118">
        <f t="shared" si="1"/>
        <v>1.2163978494623655</v>
      </c>
      <c r="K31" s="117">
        <v>1032</v>
      </c>
      <c r="L31" s="118">
        <f t="shared" si="1"/>
        <v>-0.37416616130988478</v>
      </c>
      <c r="M31" s="117">
        <v>851</v>
      </c>
      <c r="N31" s="118">
        <f t="shared" ref="N31" si="2">IFERROR(M31/K31-1,"-")</f>
        <v>-0.17538759689922478</v>
      </c>
    </row>
    <row r="32" spans="1:15" x14ac:dyDescent="0.25">
      <c r="B32" s="116" t="s">
        <v>73</v>
      </c>
      <c r="C32" s="117">
        <v>1316</v>
      </c>
      <c r="D32" s="118">
        <v>-0.15424164524421591</v>
      </c>
      <c r="E32" s="117">
        <v>2820</v>
      </c>
      <c r="F32" s="118">
        <f t="shared" si="1"/>
        <v>1.1428571428571428</v>
      </c>
      <c r="G32" s="117">
        <v>1386</v>
      </c>
      <c r="H32" s="118">
        <f t="shared" si="1"/>
        <v>-0.50851063829787235</v>
      </c>
      <c r="I32" s="117">
        <v>1146</v>
      </c>
      <c r="J32" s="118">
        <f t="shared" si="1"/>
        <v>-0.17316017316017318</v>
      </c>
      <c r="K32" s="117">
        <v>1343</v>
      </c>
      <c r="L32" s="118">
        <f t="shared" si="1"/>
        <v>0.17190226876090753</v>
      </c>
      <c r="M32" s="117">
        <v>670</v>
      </c>
      <c r="N32" s="118">
        <f>IFERROR(M32/K32-1,"-")</f>
        <v>-0.50111690245718543</v>
      </c>
    </row>
    <row r="33" spans="2:15" x14ac:dyDescent="0.25">
      <c r="B33" s="116" t="s">
        <v>75</v>
      </c>
      <c r="C33" s="117">
        <v>486</v>
      </c>
      <c r="D33" s="118">
        <v>-0.87865168539325844</v>
      </c>
      <c r="E33" s="117">
        <v>3098</v>
      </c>
      <c r="F33" s="118">
        <f t="shared" si="1"/>
        <v>5.3744855967078191</v>
      </c>
      <c r="G33" s="117">
        <v>1477</v>
      </c>
      <c r="H33" s="118">
        <f t="shared" si="1"/>
        <v>-0.52324080051646216</v>
      </c>
      <c r="I33" s="117">
        <v>1783</v>
      </c>
      <c r="J33" s="118">
        <f t="shared" si="1"/>
        <v>0.2071767095463779</v>
      </c>
      <c r="K33" s="117">
        <v>2340</v>
      </c>
      <c r="L33" s="118">
        <f t="shared" si="1"/>
        <v>0.31239484015703867</v>
      </c>
      <c r="M33" s="117">
        <v>929</v>
      </c>
      <c r="N33" s="118">
        <f>IFERROR(M33/K33-1,"-")</f>
        <v>-0.60299145299145307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4325</v>
      </c>
      <c r="F34" s="118" t="str">
        <f t="shared" si="1"/>
        <v>-</v>
      </c>
      <c r="G34" s="117">
        <v>3054</v>
      </c>
      <c r="H34" s="118">
        <f t="shared" si="1"/>
        <v>-0.29387283236994222</v>
      </c>
      <c r="I34" s="117">
        <v>3984</v>
      </c>
      <c r="J34" s="118">
        <f t="shared" si="1"/>
        <v>0.30451866404715133</v>
      </c>
      <c r="K34" s="117">
        <v>1383</v>
      </c>
      <c r="L34" s="118">
        <f t="shared" si="1"/>
        <v>-0.65286144578313254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4087</v>
      </c>
      <c r="F35" s="118" t="str">
        <f t="shared" si="1"/>
        <v>-</v>
      </c>
      <c r="G35" s="117">
        <v>2857</v>
      </c>
      <c r="H35" s="118">
        <f t="shared" si="1"/>
        <v>-0.30095424516760461</v>
      </c>
      <c r="I35" s="117">
        <v>2472</v>
      </c>
      <c r="J35" s="118">
        <f t="shared" si="1"/>
        <v>-0.13475673783689179</v>
      </c>
      <c r="K35" s="117">
        <v>2206</v>
      </c>
      <c r="L35" s="118">
        <f t="shared" si="1"/>
        <v>-0.10760517799352753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2007</v>
      </c>
      <c r="F36" s="118" t="str">
        <f t="shared" si="1"/>
        <v>-</v>
      </c>
      <c r="G36" s="117">
        <v>1981</v>
      </c>
      <c r="H36" s="118">
        <f t="shared" si="1"/>
        <v>-1.2954658694569021E-2</v>
      </c>
      <c r="I36" s="117">
        <v>3499</v>
      </c>
      <c r="J36" s="118">
        <f t="shared" si="1"/>
        <v>0.76627965673902065</v>
      </c>
      <c r="K36" s="117">
        <v>2734</v>
      </c>
      <c r="L36" s="118">
        <f t="shared" si="1"/>
        <v>-0.21863389539868539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4124</v>
      </c>
      <c r="F37" s="118" t="str">
        <f t="shared" si="1"/>
        <v>-</v>
      </c>
      <c r="G37" s="117">
        <v>4035</v>
      </c>
      <c r="H37" s="118">
        <f t="shared" si="1"/>
        <v>-2.1580989330746814E-2</v>
      </c>
      <c r="I37" s="117">
        <v>4301</v>
      </c>
      <c r="J37" s="118">
        <f t="shared" si="1"/>
        <v>6.5923172242874806E-2</v>
      </c>
      <c r="K37" s="117">
        <v>4112</v>
      </c>
      <c r="L37" s="118">
        <f t="shared" si="1"/>
        <v>-4.3943269007207575E-2</v>
      </c>
      <c r="M37" s="117"/>
      <c r="N37" s="118"/>
    </row>
    <row r="38" spans="2:15" x14ac:dyDescent="0.25">
      <c r="B38" s="116" t="s">
        <v>85</v>
      </c>
      <c r="C38" s="117">
        <v>8045</v>
      </c>
      <c r="D38" s="118">
        <v>0.12596221133659902</v>
      </c>
      <c r="E38" s="117">
        <v>8610</v>
      </c>
      <c r="F38" s="118">
        <f t="shared" si="1"/>
        <v>7.0229956494717305E-2</v>
      </c>
      <c r="G38" s="117">
        <v>5520</v>
      </c>
      <c r="H38" s="118">
        <f t="shared" si="1"/>
        <v>-0.35888501742160284</v>
      </c>
      <c r="I38" s="117">
        <v>4258</v>
      </c>
      <c r="J38" s="118">
        <f t="shared" si="1"/>
        <v>-0.2286231884057971</v>
      </c>
      <c r="K38" s="117">
        <v>5008</v>
      </c>
      <c r="L38" s="118">
        <f t="shared" si="1"/>
        <v>0.17613903240958195</v>
      </c>
      <c r="M38" s="117"/>
      <c r="N38" s="118"/>
    </row>
    <row r="39" spans="2:15" x14ac:dyDescent="0.25">
      <c r="B39" s="116" t="s">
        <v>87</v>
      </c>
      <c r="C39" s="117">
        <v>3978</v>
      </c>
      <c r="D39" s="118">
        <v>-0.31836874571624396</v>
      </c>
      <c r="E39" s="117">
        <v>5192</v>
      </c>
      <c r="F39" s="118">
        <f t="shared" si="1"/>
        <v>0.30517848164906991</v>
      </c>
      <c r="G39" s="117">
        <v>3446</v>
      </c>
      <c r="H39" s="118">
        <f t="shared" si="1"/>
        <v>-0.33628659476117106</v>
      </c>
      <c r="I39" s="117">
        <v>3382</v>
      </c>
      <c r="J39" s="118">
        <f t="shared" si="1"/>
        <v>-1.8572257690075422E-2</v>
      </c>
      <c r="K39" s="117">
        <v>2838</v>
      </c>
      <c r="L39" s="118">
        <f t="shared" si="1"/>
        <v>-0.16085156712004733</v>
      </c>
      <c r="M39" s="117"/>
      <c r="N39" s="118"/>
    </row>
    <row r="40" spans="2:15" x14ac:dyDescent="0.25">
      <c r="B40" s="116" t="s">
        <v>89</v>
      </c>
      <c r="C40" s="117">
        <v>3756</v>
      </c>
      <c r="D40" s="118">
        <v>-2.6438569206842955E-2</v>
      </c>
      <c r="E40" s="117">
        <v>4314</v>
      </c>
      <c r="F40" s="118">
        <f t="shared" si="1"/>
        <v>0.14856230031948892</v>
      </c>
      <c r="G40" s="117">
        <v>1651</v>
      </c>
      <c r="H40" s="118">
        <f t="shared" si="1"/>
        <v>-0.61729253592953182</v>
      </c>
      <c r="I40" s="117">
        <v>2377</v>
      </c>
      <c r="J40" s="118">
        <f t="shared" si="1"/>
        <v>0.43973349485160518</v>
      </c>
      <c r="K40" s="117">
        <v>3489</v>
      </c>
      <c r="L40" s="118">
        <f t="shared" si="1"/>
        <v>0.46781657551535538</v>
      </c>
      <c r="M40" s="117"/>
      <c r="N40" s="118"/>
    </row>
    <row r="41" spans="2:15" x14ac:dyDescent="0.25">
      <c r="B41" s="116" t="s">
        <v>91</v>
      </c>
      <c r="C41" s="117">
        <v>1562</v>
      </c>
      <c r="D41" s="118">
        <v>-0.19025401762571281</v>
      </c>
      <c r="E41" s="117">
        <v>1248</v>
      </c>
      <c r="F41" s="118">
        <f t="shared" si="1"/>
        <v>-0.20102432778489121</v>
      </c>
      <c r="G41" s="117">
        <v>1088</v>
      </c>
      <c r="H41" s="118">
        <f t="shared" si="1"/>
        <v>-0.12820512820512819</v>
      </c>
      <c r="I41" s="117">
        <v>1284</v>
      </c>
      <c r="J41" s="118">
        <f t="shared" si="1"/>
        <v>0.18014705882352944</v>
      </c>
      <c r="K41" s="117">
        <v>1304</v>
      </c>
      <c r="L41" s="118">
        <f t="shared" si="1"/>
        <v>1.5576323987538832E-2</v>
      </c>
      <c r="M41" s="117"/>
      <c r="N41" s="118"/>
    </row>
    <row r="42" spans="2:15" x14ac:dyDescent="0.25">
      <c r="B42" s="116" t="s">
        <v>93</v>
      </c>
      <c r="C42" s="117">
        <v>1855</v>
      </c>
      <c r="D42" s="118">
        <v>-0.16290613718411551</v>
      </c>
      <c r="E42" s="117">
        <v>2038</v>
      </c>
      <c r="F42" s="118">
        <f t="shared" si="1"/>
        <v>9.8652291105121304E-2</v>
      </c>
      <c r="G42" s="117">
        <v>1822</v>
      </c>
      <c r="H42" s="118">
        <f t="shared" si="1"/>
        <v>-0.10598626104023556</v>
      </c>
      <c r="I42" s="117">
        <v>1883</v>
      </c>
      <c r="J42" s="118">
        <f t="shared" si="1"/>
        <v>3.3479692645444592E-2</v>
      </c>
      <c r="K42" s="117">
        <v>1399</v>
      </c>
      <c r="L42" s="118">
        <f t="shared" si="1"/>
        <v>-0.25703664365374401</v>
      </c>
      <c r="M42" s="117"/>
      <c r="N42" s="118"/>
    </row>
    <row r="43" spans="2:15" ht="15.75" x14ac:dyDescent="0.25">
      <c r="B43" s="119" t="s">
        <v>30</v>
      </c>
      <c r="C43" s="120">
        <v>26839</v>
      </c>
      <c r="D43" s="121">
        <v>-0.41112842003642192</v>
      </c>
      <c r="E43" s="120">
        <v>45216</v>
      </c>
      <c r="F43" s="121">
        <f t="shared" si="1"/>
        <v>0.68471254517679503</v>
      </c>
      <c r="G43" s="120">
        <v>29061</v>
      </c>
      <c r="H43" s="121">
        <f t="shared" si="1"/>
        <v>-0.35728503184713378</v>
      </c>
      <c r="I43" s="120">
        <v>32018</v>
      </c>
      <c r="J43" s="121">
        <f t="shared" si="1"/>
        <v>0.10175148824885594</v>
      </c>
      <c r="K43" s="120">
        <v>29188</v>
      </c>
      <c r="L43" s="121">
        <f t="shared" si="1"/>
        <v>-8.838778187269658E-2</v>
      </c>
      <c r="M43" s="120">
        <v>2450</v>
      </c>
      <c r="N43" s="121">
        <v>-0.48038176033934255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2" t="s">
        <v>236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C$7</f>
        <v>2020</v>
      </c>
      <c r="D51" s="297"/>
      <c r="E51" s="296">
        <f>E$7</f>
        <v>2021</v>
      </c>
      <c r="F51" s="297"/>
      <c r="G51" s="296">
        <f>G$7</f>
        <v>2022</v>
      </c>
      <c r="H51" s="297"/>
      <c r="I51" s="296">
        <f>I$7</f>
        <v>2023</v>
      </c>
      <c r="J51" s="297"/>
      <c r="K51" s="296">
        <f>K$7</f>
        <v>2024</v>
      </c>
      <c r="L51" s="297"/>
      <c r="M51" s="296">
        <f>M$7</f>
        <v>2025</v>
      </c>
      <c r="N51" s="297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21/20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332</v>
      </c>
      <c r="D53" s="118">
        <v>-0.63636363636363635</v>
      </c>
      <c r="E53" s="117">
        <v>460</v>
      </c>
      <c r="F53" s="118">
        <f>IFERROR(E53/C53-1,"-")</f>
        <v>0.3855421686746987</v>
      </c>
      <c r="G53" s="117">
        <v>515</v>
      </c>
      <c r="H53" s="118">
        <f>IFERROR(G53/E53-1,"-")</f>
        <v>0.11956521739130443</v>
      </c>
      <c r="I53" s="117">
        <v>722</v>
      </c>
      <c r="J53" s="118">
        <f>IFERROR(I53/G53-1,"-")</f>
        <v>0.40194174757281553</v>
      </c>
      <c r="K53" s="117">
        <v>461</v>
      </c>
      <c r="L53" s="118">
        <f>IFERROR(K53/I53-1,"-")</f>
        <v>-0.36149584487534625</v>
      </c>
      <c r="M53" s="117">
        <v>603</v>
      </c>
      <c r="N53" s="118">
        <f t="shared" ref="N53:N55" si="3">IFERROR(M53/K53-1,"-")</f>
        <v>0.30802603036876364</v>
      </c>
    </row>
    <row r="54" spans="1:15" x14ac:dyDescent="0.25">
      <c r="A54" s="1">
        <v>2</v>
      </c>
      <c r="B54" s="116" t="s">
        <v>73</v>
      </c>
      <c r="C54" s="117">
        <v>399</v>
      </c>
      <c r="D54" s="118">
        <v>-0.49684741488020179</v>
      </c>
      <c r="E54" s="117">
        <v>243</v>
      </c>
      <c r="F54" s="118">
        <f t="shared" ref="F54:L65" si="4">IFERROR(E54/C54-1,"-")</f>
        <v>-0.39097744360902253</v>
      </c>
      <c r="G54" s="117">
        <v>515</v>
      </c>
      <c r="H54" s="118">
        <f t="shared" si="4"/>
        <v>1.119341563786008</v>
      </c>
      <c r="I54" s="117">
        <v>509</v>
      </c>
      <c r="J54" s="118">
        <f t="shared" si="4"/>
        <v>-1.1650485436893177E-2</v>
      </c>
      <c r="K54" s="117">
        <v>473</v>
      </c>
      <c r="L54" s="118">
        <f t="shared" si="4"/>
        <v>-7.0726915520628708E-2</v>
      </c>
      <c r="M54" s="117">
        <v>400</v>
      </c>
      <c r="N54" s="118">
        <f t="shared" si="3"/>
        <v>-0.15433403805496826</v>
      </c>
    </row>
    <row r="55" spans="1:15" x14ac:dyDescent="0.25">
      <c r="A55" s="1">
        <v>3</v>
      </c>
      <c r="B55" s="116" t="s">
        <v>75</v>
      </c>
      <c r="C55" s="117">
        <v>135</v>
      </c>
      <c r="D55" s="118">
        <v>-0.92281303602058318</v>
      </c>
      <c r="E55" s="117">
        <v>377</v>
      </c>
      <c r="F55" s="118">
        <f t="shared" si="4"/>
        <v>1.7925925925925927</v>
      </c>
      <c r="G55" s="117">
        <v>541</v>
      </c>
      <c r="H55" s="118">
        <f t="shared" si="4"/>
        <v>0.4350132625994696</v>
      </c>
      <c r="I55" s="117">
        <v>747</v>
      </c>
      <c r="J55" s="118">
        <f t="shared" si="4"/>
        <v>0.38077634011090566</v>
      </c>
      <c r="K55" s="117">
        <v>813</v>
      </c>
      <c r="L55" s="118">
        <f t="shared" si="4"/>
        <v>8.8353413654618462E-2</v>
      </c>
      <c r="M55" s="117">
        <v>604</v>
      </c>
      <c r="N55" s="118">
        <f t="shared" si="3"/>
        <v>-0.25707257072570722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439</v>
      </c>
      <c r="F56" s="118" t="str">
        <f t="shared" si="4"/>
        <v>-</v>
      </c>
      <c r="G56" s="117">
        <v>688</v>
      </c>
      <c r="H56" s="118">
        <f t="shared" si="4"/>
        <v>0.56719817767653757</v>
      </c>
      <c r="I56" s="117">
        <v>838</v>
      </c>
      <c r="J56" s="118">
        <f t="shared" si="4"/>
        <v>0.21802325581395343</v>
      </c>
      <c r="K56" s="117">
        <v>563</v>
      </c>
      <c r="L56" s="118">
        <f t="shared" si="4"/>
        <v>-0.32816229116945106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689</v>
      </c>
      <c r="F57" s="118" t="str">
        <f t="shared" si="4"/>
        <v>-</v>
      </c>
      <c r="G57" s="117">
        <v>629</v>
      </c>
      <c r="H57" s="118">
        <f t="shared" si="4"/>
        <v>-8.7082728592162595E-2</v>
      </c>
      <c r="I57" s="117">
        <v>849</v>
      </c>
      <c r="J57" s="118">
        <f t="shared" si="4"/>
        <v>0.34976152623211454</v>
      </c>
      <c r="K57" s="117">
        <v>742</v>
      </c>
      <c r="L57" s="118">
        <f t="shared" si="4"/>
        <v>-0.12603062426383982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850</v>
      </c>
      <c r="F58" s="118" t="str">
        <f t="shared" si="4"/>
        <v>-</v>
      </c>
      <c r="G58" s="117">
        <v>736</v>
      </c>
      <c r="H58" s="118">
        <f t="shared" si="4"/>
        <v>-0.13411764705882356</v>
      </c>
      <c r="I58" s="117">
        <v>1281</v>
      </c>
      <c r="J58" s="118">
        <f t="shared" si="4"/>
        <v>0.74048913043478271</v>
      </c>
      <c r="K58" s="117">
        <v>858</v>
      </c>
      <c r="L58" s="118">
        <f t="shared" si="4"/>
        <v>-0.33021077283372369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1976</v>
      </c>
      <c r="F59" s="118" t="str">
        <f t="shared" si="4"/>
        <v>-</v>
      </c>
      <c r="G59" s="117">
        <v>1359</v>
      </c>
      <c r="H59" s="118">
        <f t="shared" si="4"/>
        <v>-0.31224696356275305</v>
      </c>
      <c r="I59" s="117">
        <v>1503</v>
      </c>
      <c r="J59" s="118">
        <f t="shared" si="4"/>
        <v>0.10596026490066235</v>
      </c>
      <c r="K59" s="117">
        <v>1216</v>
      </c>
      <c r="L59" s="118">
        <f t="shared" si="4"/>
        <v>-0.19095143047238861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2124</v>
      </c>
      <c r="D60" s="118">
        <v>-0.19939690915944219</v>
      </c>
      <c r="E60" s="117">
        <v>2642</v>
      </c>
      <c r="F60" s="118">
        <f t="shared" si="4"/>
        <v>0.24387947269303201</v>
      </c>
      <c r="G60" s="117">
        <v>1359</v>
      </c>
      <c r="H60" s="118">
        <f t="shared" si="4"/>
        <v>-0.48561695685087058</v>
      </c>
      <c r="I60" s="117">
        <v>1534</v>
      </c>
      <c r="J60" s="118">
        <f t="shared" si="4"/>
        <v>0.1287711552612214</v>
      </c>
      <c r="K60" s="117">
        <v>1718</v>
      </c>
      <c r="L60" s="118">
        <f t="shared" si="4"/>
        <v>0.11994784876140807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1597</v>
      </c>
      <c r="D61" s="118">
        <v>-0.60204335908298034</v>
      </c>
      <c r="E61" s="117">
        <v>1343</v>
      </c>
      <c r="F61" s="118">
        <f t="shared" si="4"/>
        <v>-0.15904821540388225</v>
      </c>
      <c r="G61" s="117">
        <v>914</v>
      </c>
      <c r="H61" s="118">
        <f t="shared" si="4"/>
        <v>-0.31943410275502604</v>
      </c>
      <c r="I61" s="117">
        <v>1027</v>
      </c>
      <c r="J61" s="118">
        <f t="shared" si="4"/>
        <v>0.12363238512035002</v>
      </c>
      <c r="K61" s="117">
        <v>1147</v>
      </c>
      <c r="L61" s="118">
        <f t="shared" si="4"/>
        <v>0.11684518013631928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502</v>
      </c>
      <c r="D62" s="118">
        <v>-0.75012444001991041</v>
      </c>
      <c r="E62" s="117">
        <v>980</v>
      </c>
      <c r="F62" s="118">
        <f t="shared" si="4"/>
        <v>0.952191235059761</v>
      </c>
      <c r="G62" s="117">
        <v>587</v>
      </c>
      <c r="H62" s="118">
        <f t="shared" si="4"/>
        <v>-0.40102040816326534</v>
      </c>
      <c r="I62" s="117">
        <v>688</v>
      </c>
      <c r="J62" s="118">
        <f t="shared" si="4"/>
        <v>0.17206132879045999</v>
      </c>
      <c r="K62" s="117">
        <v>932</v>
      </c>
      <c r="L62" s="118">
        <f t="shared" si="4"/>
        <v>0.35465116279069764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239</v>
      </c>
      <c r="D63" s="118">
        <v>-0.75979899497487435</v>
      </c>
      <c r="E63" s="117">
        <v>317</v>
      </c>
      <c r="F63" s="118">
        <f t="shared" si="4"/>
        <v>0.32635983263598334</v>
      </c>
      <c r="G63" s="117">
        <v>454</v>
      </c>
      <c r="H63" s="118">
        <f t="shared" si="4"/>
        <v>0.43217665615141954</v>
      </c>
      <c r="I63" s="117">
        <v>605</v>
      </c>
      <c r="J63" s="118">
        <f t="shared" si="4"/>
        <v>0.33259911894273131</v>
      </c>
      <c r="K63" s="117">
        <v>937</v>
      </c>
      <c r="L63" s="118">
        <f t="shared" si="4"/>
        <v>0.54876033057851248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288</v>
      </c>
      <c r="D64" s="118">
        <v>-0.77429467084639492</v>
      </c>
      <c r="E64" s="117">
        <v>705</v>
      </c>
      <c r="F64" s="118">
        <f t="shared" si="4"/>
        <v>1.4479166666666665</v>
      </c>
      <c r="G64" s="117">
        <v>821</v>
      </c>
      <c r="H64" s="118">
        <f t="shared" si="4"/>
        <v>0.1645390070921986</v>
      </c>
      <c r="I64" s="117">
        <v>977</v>
      </c>
      <c r="J64" s="118">
        <f t="shared" si="4"/>
        <v>0.19001218026796596</v>
      </c>
      <c r="K64" s="117">
        <v>952</v>
      </c>
      <c r="L64" s="118">
        <f t="shared" si="4"/>
        <v>-2.5588536335721557E-2</v>
      </c>
      <c r="M64" s="117"/>
      <c r="N64" s="118"/>
    </row>
    <row r="65" spans="1:15" ht="15.75" x14ac:dyDescent="0.25">
      <c r="B65" s="119" t="s">
        <v>30</v>
      </c>
      <c r="C65" s="120">
        <v>6781</v>
      </c>
      <c r="D65" s="121">
        <v>-0.6722096002320298</v>
      </c>
      <c r="E65" s="120">
        <v>11021</v>
      </c>
      <c r="F65" s="121">
        <f t="shared" si="4"/>
        <v>0.6252765078896918</v>
      </c>
      <c r="G65" s="120">
        <v>9118</v>
      </c>
      <c r="H65" s="121">
        <f t="shared" si="4"/>
        <v>-0.17267035659196084</v>
      </c>
      <c r="I65" s="120">
        <v>11280</v>
      </c>
      <c r="J65" s="121">
        <f t="shared" si="4"/>
        <v>0.23711340206185572</v>
      </c>
      <c r="K65" s="120">
        <v>10812</v>
      </c>
      <c r="L65" s="121">
        <f t="shared" si="4"/>
        <v>-4.1489361702127692E-2</v>
      </c>
      <c r="M65" s="120">
        <v>1607</v>
      </c>
      <c r="N65" s="121">
        <v>-8.0137378362907796E-2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</row>
    <row r="70" spans="1:15" ht="48.75" customHeight="1" thickBot="1" x14ac:dyDescent="0.3">
      <c r="B70" s="272" t="s">
        <v>237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C$7</f>
        <v>2020</v>
      </c>
      <c r="D73" s="297"/>
      <c r="E73" s="296">
        <f>E$7</f>
        <v>2021</v>
      </c>
      <c r="F73" s="297"/>
      <c r="G73" s="296">
        <f>G$7</f>
        <v>2022</v>
      </c>
      <c r="H73" s="297"/>
      <c r="I73" s="296">
        <f>I$7</f>
        <v>2023</v>
      </c>
      <c r="J73" s="297"/>
      <c r="K73" s="296">
        <f>K$7</f>
        <v>2024</v>
      </c>
      <c r="L73" s="297"/>
      <c r="M73" s="296">
        <f>M$7</f>
        <v>2025</v>
      </c>
      <c r="N73" s="297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21/20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495</v>
      </c>
      <c r="D75" s="118">
        <v>-0.30769230769230771</v>
      </c>
      <c r="E75" s="117">
        <v>2893</v>
      </c>
      <c r="F75" s="118">
        <f>IFERROR(E75/C75-1,"-")</f>
        <v>4.8444444444444441</v>
      </c>
      <c r="G75" s="117">
        <v>229</v>
      </c>
      <c r="H75" s="118">
        <f>IFERROR(G75/E75-1,"-")</f>
        <v>-0.92084341513999313</v>
      </c>
      <c r="I75" s="117">
        <v>927</v>
      </c>
      <c r="J75" s="118">
        <f>IFERROR(I75/G75-1,"-")</f>
        <v>3.0480349344978164</v>
      </c>
      <c r="K75" s="117">
        <v>571</v>
      </c>
      <c r="L75" s="118">
        <f>IFERROR(K75/I75-1,"-")</f>
        <v>-0.38403451995685001</v>
      </c>
      <c r="M75" s="117">
        <v>248</v>
      </c>
      <c r="N75" s="118">
        <f t="shared" ref="N75:N77" si="5">IFERROR(M75/K75-1,"-")</f>
        <v>-0.56567425569176888</v>
      </c>
    </row>
    <row r="76" spans="1:15" x14ac:dyDescent="0.25">
      <c r="A76" s="1">
        <v>2</v>
      </c>
      <c r="B76" s="116" t="s">
        <v>73</v>
      </c>
      <c r="C76" s="117">
        <v>917</v>
      </c>
      <c r="D76" s="118">
        <v>0.201834862385321</v>
      </c>
      <c r="E76" s="117">
        <v>2577</v>
      </c>
      <c r="F76" s="118">
        <f t="shared" ref="F76:L87" si="6">IFERROR(E76/C76-1,"-")</f>
        <v>1.8102508178844054</v>
      </c>
      <c r="G76" s="117">
        <v>871</v>
      </c>
      <c r="H76" s="118">
        <f t="shared" si="6"/>
        <v>-0.66201008925106719</v>
      </c>
      <c r="I76" s="117">
        <v>637</v>
      </c>
      <c r="J76" s="118">
        <f t="shared" si="6"/>
        <v>-0.26865671641791045</v>
      </c>
      <c r="K76" s="117">
        <v>870</v>
      </c>
      <c r="L76" s="118">
        <f t="shared" si="6"/>
        <v>0.36577708006279441</v>
      </c>
      <c r="M76" s="117">
        <v>270</v>
      </c>
      <c r="N76" s="118">
        <f t="shared" si="5"/>
        <v>-0.68965517241379315</v>
      </c>
    </row>
    <row r="77" spans="1:15" x14ac:dyDescent="0.25">
      <c r="A77" s="1">
        <v>3</v>
      </c>
      <c r="B77" s="116" t="s">
        <v>75</v>
      </c>
      <c r="C77" s="117">
        <v>351</v>
      </c>
      <c r="D77" s="118">
        <v>-0.84441489361702127</v>
      </c>
      <c r="E77" s="117">
        <v>2721</v>
      </c>
      <c r="F77" s="118">
        <f t="shared" si="6"/>
        <v>6.7521367521367521</v>
      </c>
      <c r="G77" s="117">
        <v>936</v>
      </c>
      <c r="H77" s="118">
        <f t="shared" si="6"/>
        <v>-0.6560088202866593</v>
      </c>
      <c r="I77" s="117">
        <v>1036</v>
      </c>
      <c r="J77" s="118">
        <f t="shared" si="6"/>
        <v>0.1068376068376069</v>
      </c>
      <c r="K77" s="117">
        <v>1527</v>
      </c>
      <c r="L77" s="118">
        <f t="shared" si="6"/>
        <v>0.47393822393822393</v>
      </c>
      <c r="M77" s="117">
        <v>325</v>
      </c>
      <c r="N77" s="118">
        <f t="shared" si="5"/>
        <v>-0.78716437459070066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3886</v>
      </c>
      <c r="F78" s="118" t="str">
        <f t="shared" si="6"/>
        <v>-</v>
      </c>
      <c r="G78" s="117">
        <v>2366</v>
      </c>
      <c r="H78" s="118">
        <f t="shared" si="6"/>
        <v>-0.3911477097272259</v>
      </c>
      <c r="I78" s="117">
        <v>3146</v>
      </c>
      <c r="J78" s="118">
        <f t="shared" si="6"/>
        <v>0.32967032967032961</v>
      </c>
      <c r="K78" s="117">
        <v>820</v>
      </c>
      <c r="L78" s="118">
        <f t="shared" si="6"/>
        <v>-0.73935155753337578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3398</v>
      </c>
      <c r="F79" s="118" t="str">
        <f t="shared" si="6"/>
        <v>-</v>
      </c>
      <c r="G79" s="117">
        <v>2228</v>
      </c>
      <c r="H79" s="118">
        <f t="shared" si="6"/>
        <v>-0.34432018834608591</v>
      </c>
      <c r="I79" s="117">
        <v>1623</v>
      </c>
      <c r="J79" s="118">
        <f t="shared" si="6"/>
        <v>-0.27154398563734294</v>
      </c>
      <c r="K79" s="117">
        <v>1464</v>
      </c>
      <c r="L79" s="118">
        <f t="shared" si="6"/>
        <v>-9.7966728280961202E-2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1157</v>
      </c>
      <c r="F80" s="118" t="str">
        <f t="shared" si="6"/>
        <v>-</v>
      </c>
      <c r="G80" s="117">
        <v>1245</v>
      </c>
      <c r="H80" s="118">
        <f t="shared" si="6"/>
        <v>7.605877268798622E-2</v>
      </c>
      <c r="I80" s="117">
        <v>2218</v>
      </c>
      <c r="J80" s="118">
        <f t="shared" si="6"/>
        <v>0.78152610441767068</v>
      </c>
      <c r="K80" s="117">
        <v>1876</v>
      </c>
      <c r="L80" s="118">
        <f t="shared" si="6"/>
        <v>-0.15419296663660953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2148</v>
      </c>
      <c r="F81" s="118" t="str">
        <f t="shared" si="6"/>
        <v>-</v>
      </c>
      <c r="G81" s="117">
        <v>2676</v>
      </c>
      <c r="H81" s="118">
        <f t="shared" si="6"/>
        <v>0.24581005586592175</v>
      </c>
      <c r="I81" s="117">
        <v>2798</v>
      </c>
      <c r="J81" s="118">
        <f t="shared" si="6"/>
        <v>4.5590433482810111E-2</v>
      </c>
      <c r="K81" s="117">
        <v>2896</v>
      </c>
      <c r="L81" s="118">
        <f t="shared" si="6"/>
        <v>3.5025017869906971E-2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5921</v>
      </c>
      <c r="D82" s="118">
        <v>0.31812110418521811</v>
      </c>
      <c r="E82" s="117">
        <v>5968</v>
      </c>
      <c r="F82" s="118">
        <f t="shared" si="6"/>
        <v>7.9378483364296315E-3</v>
      </c>
      <c r="G82" s="117">
        <v>4161</v>
      </c>
      <c r="H82" s="118">
        <f t="shared" si="6"/>
        <v>-0.30278150134048254</v>
      </c>
      <c r="I82" s="117">
        <v>2724</v>
      </c>
      <c r="J82" s="118">
        <f t="shared" si="6"/>
        <v>-0.34534967555875995</v>
      </c>
      <c r="K82" s="117">
        <v>3290</v>
      </c>
      <c r="L82" s="118">
        <f t="shared" si="6"/>
        <v>0.20778267254038174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2381</v>
      </c>
      <c r="D83" s="118">
        <v>0.30608886450905093</v>
      </c>
      <c r="E83" s="117">
        <v>3849</v>
      </c>
      <c r="F83" s="118">
        <f t="shared" si="6"/>
        <v>0.61654766904661917</v>
      </c>
      <c r="G83" s="117">
        <v>2532</v>
      </c>
      <c r="H83" s="118">
        <f t="shared" si="6"/>
        <v>-0.34216679657053783</v>
      </c>
      <c r="I83" s="117">
        <v>2355</v>
      </c>
      <c r="J83" s="118">
        <f t="shared" si="6"/>
        <v>-6.9905213270142208E-2</v>
      </c>
      <c r="K83" s="117">
        <v>1691</v>
      </c>
      <c r="L83" s="118">
        <f t="shared" si="6"/>
        <v>-0.28195329087048837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3254</v>
      </c>
      <c r="D84" s="118">
        <v>0.75987020010816653</v>
      </c>
      <c r="E84" s="117">
        <v>3334</v>
      </c>
      <c r="F84" s="118">
        <f t="shared" si="6"/>
        <v>2.4585125998770829E-2</v>
      </c>
      <c r="G84" s="117">
        <v>1064</v>
      </c>
      <c r="H84" s="118">
        <f t="shared" si="6"/>
        <v>-0.68086382723455308</v>
      </c>
      <c r="I84" s="117">
        <v>1689</v>
      </c>
      <c r="J84" s="118">
        <f t="shared" si="6"/>
        <v>0.58740601503759393</v>
      </c>
      <c r="K84" s="117">
        <v>2557</v>
      </c>
      <c r="L84" s="118">
        <f t="shared" si="6"/>
        <v>0.51391355831853169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1323</v>
      </c>
      <c r="D85" s="118">
        <v>0.41648822269807284</v>
      </c>
      <c r="E85" s="117">
        <v>931</v>
      </c>
      <c r="F85" s="118">
        <f t="shared" si="6"/>
        <v>-0.29629629629629628</v>
      </c>
      <c r="G85" s="117">
        <v>634</v>
      </c>
      <c r="H85" s="118">
        <f t="shared" si="6"/>
        <v>-0.31901181525241673</v>
      </c>
      <c r="I85" s="117">
        <v>679</v>
      </c>
      <c r="J85" s="118">
        <f t="shared" si="6"/>
        <v>7.0977917981072558E-2</v>
      </c>
      <c r="K85" s="117">
        <v>367</v>
      </c>
      <c r="L85" s="118">
        <f t="shared" si="6"/>
        <v>-0.459499263622975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1567</v>
      </c>
      <c r="D86" s="118">
        <v>0.66702127659574462</v>
      </c>
      <c r="E86" s="117">
        <v>1333</v>
      </c>
      <c r="F86" s="118">
        <f t="shared" si="6"/>
        <v>-0.14932992980216975</v>
      </c>
      <c r="G86" s="117">
        <v>1001</v>
      </c>
      <c r="H86" s="118">
        <f t="shared" si="6"/>
        <v>-0.24906226556639155</v>
      </c>
      <c r="I86" s="117">
        <v>906</v>
      </c>
      <c r="J86" s="118">
        <f t="shared" si="6"/>
        <v>-9.4905094905094911E-2</v>
      </c>
      <c r="K86" s="117">
        <v>447</v>
      </c>
      <c r="L86" s="118">
        <f t="shared" si="6"/>
        <v>-0.50662251655629142</v>
      </c>
      <c r="M86" s="117"/>
      <c r="N86" s="118"/>
    </row>
    <row r="87" spans="1:15" ht="15.75" x14ac:dyDescent="0.25">
      <c r="B87" s="119" t="s">
        <v>30</v>
      </c>
      <c r="C87" s="120">
        <v>20058</v>
      </c>
      <c r="D87" s="121">
        <v>-0.1941341904379269</v>
      </c>
      <c r="E87" s="120">
        <v>34195</v>
      </c>
      <c r="F87" s="121">
        <f t="shared" si="6"/>
        <v>0.70480606241898491</v>
      </c>
      <c r="G87" s="120">
        <v>19943</v>
      </c>
      <c r="H87" s="121">
        <f t="shared" si="6"/>
        <v>-0.41678607983623339</v>
      </c>
      <c r="I87" s="120">
        <v>20738</v>
      </c>
      <c r="J87" s="121">
        <f t="shared" si="6"/>
        <v>3.9863611292182632E-2</v>
      </c>
      <c r="K87" s="120">
        <v>18376</v>
      </c>
      <c r="L87" s="121">
        <f t="shared" si="6"/>
        <v>-0.1138971935577201</v>
      </c>
      <c r="M87" s="120">
        <v>843</v>
      </c>
      <c r="N87" s="121">
        <v>-0.71597035040431267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</row>
    <row r="92" spans="1:15" ht="48.75" customHeight="1" thickBot="1" x14ac:dyDescent="0.3">
      <c r="B92" s="272" t="s">
        <v>238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C$7</f>
        <v>2020</v>
      </c>
      <c r="D95" s="297"/>
      <c r="E95" s="296">
        <f>E$7</f>
        <v>2021</v>
      </c>
      <c r="F95" s="297"/>
      <c r="G95" s="296">
        <f>G$7</f>
        <v>2022</v>
      </c>
      <c r="H95" s="297"/>
      <c r="I95" s="296">
        <f>I$7</f>
        <v>2023</v>
      </c>
      <c r="J95" s="297"/>
      <c r="K95" s="296">
        <f>K$7</f>
        <v>2024</v>
      </c>
      <c r="L95" s="297"/>
      <c r="M95" s="296">
        <f>M$7</f>
        <v>2025</v>
      </c>
      <c r="N95" s="297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21/20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20204</v>
      </c>
      <c r="D97" s="118">
        <v>0.11550353356890453</v>
      </c>
      <c r="E97" s="117">
        <v>2870</v>
      </c>
      <c r="F97" s="118">
        <f t="shared" ref="F97:L109" si="7">IFERROR(E97/C97-1,"-")</f>
        <v>-0.85794892100574138</v>
      </c>
      <c r="G97" s="117">
        <v>14854</v>
      </c>
      <c r="H97" s="118">
        <f t="shared" si="7"/>
        <v>4.1756097560975611</v>
      </c>
      <c r="I97" s="117">
        <v>20841</v>
      </c>
      <c r="J97" s="118">
        <f t="shared" si="7"/>
        <v>0.40305641578026119</v>
      </c>
      <c r="K97" s="117">
        <v>21618</v>
      </c>
      <c r="L97" s="118">
        <f t="shared" si="7"/>
        <v>3.7282280120915612E-2</v>
      </c>
      <c r="M97" s="117">
        <v>21677</v>
      </c>
      <c r="N97" s="118">
        <f t="shared" ref="N97:N99" si="8">IFERROR(M97/K97-1,"-")</f>
        <v>2.729207142196266E-3</v>
      </c>
    </row>
    <row r="98" spans="2:14" x14ac:dyDescent="0.25">
      <c r="B98" s="116" t="s">
        <v>73</v>
      </c>
      <c r="C98" s="117">
        <v>21087</v>
      </c>
      <c r="D98" s="118">
        <v>0.19358125318390229</v>
      </c>
      <c r="E98" s="117">
        <v>2315</v>
      </c>
      <c r="F98" s="118">
        <f t="shared" si="7"/>
        <v>-0.89021672120263673</v>
      </c>
      <c r="G98" s="117">
        <v>20280</v>
      </c>
      <c r="H98" s="118">
        <f t="shared" si="7"/>
        <v>7.7602591792656579</v>
      </c>
      <c r="I98" s="117">
        <v>21940</v>
      </c>
      <c r="J98" s="118">
        <f t="shared" si="7"/>
        <v>8.1854043392505016E-2</v>
      </c>
      <c r="K98" s="117">
        <v>22578</v>
      </c>
      <c r="L98" s="118">
        <f t="shared" si="7"/>
        <v>2.9079307201458571E-2</v>
      </c>
      <c r="M98" s="117">
        <v>22615</v>
      </c>
      <c r="N98" s="118">
        <f t="shared" si="8"/>
        <v>1.6387633979979555E-3</v>
      </c>
    </row>
    <row r="99" spans="2:14" x14ac:dyDescent="0.25">
      <c r="B99" s="116" t="s">
        <v>75</v>
      </c>
      <c r="C99" s="117">
        <v>8379</v>
      </c>
      <c r="D99" s="118">
        <v>-0.53367097061442559</v>
      </c>
      <c r="E99" s="117">
        <v>2315</v>
      </c>
      <c r="F99" s="118">
        <f t="shared" si="7"/>
        <v>-0.72371404702231767</v>
      </c>
      <c r="G99" s="117">
        <v>20754</v>
      </c>
      <c r="H99" s="118">
        <f t="shared" si="7"/>
        <v>7.9650107991360688</v>
      </c>
      <c r="I99" s="117">
        <v>19906</v>
      </c>
      <c r="J99" s="118">
        <f t="shared" si="7"/>
        <v>-4.0859593331405986E-2</v>
      </c>
      <c r="K99" s="117">
        <v>25016</v>
      </c>
      <c r="L99" s="118">
        <f t="shared" si="7"/>
        <v>0.25670652064704114</v>
      </c>
      <c r="M99" s="117">
        <v>23125</v>
      </c>
      <c r="N99" s="118">
        <f t="shared" si="8"/>
        <v>-7.559162136232811E-2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2138</v>
      </c>
      <c r="F100" s="118" t="str">
        <f t="shared" si="7"/>
        <v>-</v>
      </c>
      <c r="G100" s="117">
        <v>20840</v>
      </c>
      <c r="H100" s="118">
        <f t="shared" si="7"/>
        <v>8.7474275023386348</v>
      </c>
      <c r="I100" s="117">
        <v>19500</v>
      </c>
      <c r="J100" s="118">
        <f t="shared" si="7"/>
        <v>-6.4299424184261045E-2</v>
      </c>
      <c r="K100" s="117">
        <v>20822</v>
      </c>
      <c r="L100" s="118">
        <f t="shared" si="7"/>
        <v>6.7794871794871758E-2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2736</v>
      </c>
      <c r="F101" s="118" t="str">
        <f t="shared" si="7"/>
        <v>-</v>
      </c>
      <c r="G101" s="117">
        <v>17394</v>
      </c>
      <c r="H101" s="118">
        <f t="shared" si="7"/>
        <v>5.3574561403508776</v>
      </c>
      <c r="I101" s="117">
        <v>19075</v>
      </c>
      <c r="J101" s="118">
        <f t="shared" si="7"/>
        <v>9.664252040933663E-2</v>
      </c>
      <c r="K101" s="117">
        <v>21243</v>
      </c>
      <c r="L101" s="118">
        <f t="shared" si="7"/>
        <v>0.11365661861074705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1795</v>
      </c>
      <c r="F102" s="118" t="str">
        <f t="shared" si="7"/>
        <v>-</v>
      </c>
      <c r="G102" s="117">
        <v>16905</v>
      </c>
      <c r="H102" s="118">
        <f t="shared" si="7"/>
        <v>8.4178272980501401</v>
      </c>
      <c r="I102" s="117">
        <v>17566</v>
      </c>
      <c r="J102" s="118">
        <f t="shared" si="7"/>
        <v>3.9100857734398087E-2</v>
      </c>
      <c r="K102" s="117">
        <v>20107</v>
      </c>
      <c r="L102" s="118">
        <f t="shared" si="7"/>
        <v>0.14465444608903555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6095</v>
      </c>
      <c r="F103" s="118" t="str">
        <f t="shared" si="7"/>
        <v>-</v>
      </c>
      <c r="G103" s="117">
        <v>19076</v>
      </c>
      <c r="H103" s="118">
        <f t="shared" si="7"/>
        <v>2.1297785069729285</v>
      </c>
      <c r="I103" s="117">
        <v>19975</v>
      </c>
      <c r="J103" s="118">
        <f t="shared" si="7"/>
        <v>4.7127280352275092E-2</v>
      </c>
      <c r="K103" s="117">
        <v>20781</v>
      </c>
      <c r="L103" s="118">
        <f t="shared" si="7"/>
        <v>4.0350438047559445E-2</v>
      </c>
      <c r="M103" s="117"/>
      <c r="N103" s="118"/>
    </row>
    <row r="104" spans="2:14" x14ac:dyDescent="0.25">
      <c r="B104" s="116" t="s">
        <v>85</v>
      </c>
      <c r="C104" s="117">
        <v>5250</v>
      </c>
      <c r="D104" s="118">
        <v>-0.70109314506946019</v>
      </c>
      <c r="E104" s="117">
        <v>9629</v>
      </c>
      <c r="F104" s="118">
        <f t="shared" si="7"/>
        <v>0.834095238095238</v>
      </c>
      <c r="G104" s="117">
        <v>19139</v>
      </c>
      <c r="H104" s="118">
        <f t="shared" si="7"/>
        <v>0.9876414996365146</v>
      </c>
      <c r="I104" s="117">
        <v>21237</v>
      </c>
      <c r="J104" s="118">
        <f t="shared" si="7"/>
        <v>0.10961910235644501</v>
      </c>
      <c r="K104" s="117">
        <v>20311</v>
      </c>
      <c r="L104" s="118">
        <f t="shared" si="7"/>
        <v>-4.3603145453689263E-2</v>
      </c>
      <c r="M104" s="117"/>
      <c r="N104" s="118"/>
    </row>
    <row r="105" spans="2:14" x14ac:dyDescent="0.25">
      <c r="B105" s="116" t="s">
        <v>87</v>
      </c>
      <c r="C105" s="117">
        <v>1747</v>
      </c>
      <c r="D105" s="118">
        <v>-0.89290749708821182</v>
      </c>
      <c r="E105" s="117">
        <v>10075</v>
      </c>
      <c r="F105" s="118">
        <f t="shared" si="7"/>
        <v>4.7670291929021182</v>
      </c>
      <c r="G105" s="117">
        <v>16684</v>
      </c>
      <c r="H105" s="118">
        <f t="shared" si="7"/>
        <v>0.65598014888337475</v>
      </c>
      <c r="I105" s="117">
        <v>18724</v>
      </c>
      <c r="J105" s="118">
        <f t="shared" si="7"/>
        <v>0.12227283625029961</v>
      </c>
      <c r="K105" s="117">
        <v>18344</v>
      </c>
      <c r="L105" s="118">
        <f t="shared" si="7"/>
        <v>-2.0294808801538111E-2</v>
      </c>
      <c r="M105" s="117"/>
      <c r="N105" s="118"/>
    </row>
    <row r="106" spans="2:14" x14ac:dyDescent="0.25">
      <c r="B106" s="116" t="s">
        <v>89</v>
      </c>
      <c r="C106" s="117">
        <v>2909</v>
      </c>
      <c r="D106" s="118">
        <v>-0.84645025072578517</v>
      </c>
      <c r="E106" s="117">
        <v>18826</v>
      </c>
      <c r="F106" s="118">
        <f t="shared" si="7"/>
        <v>5.4716397387418354</v>
      </c>
      <c r="G106" s="117">
        <v>20676</v>
      </c>
      <c r="H106" s="118">
        <f t="shared" si="7"/>
        <v>9.8268352278763516E-2</v>
      </c>
      <c r="I106" s="117">
        <v>22630</v>
      </c>
      <c r="J106" s="118">
        <f t="shared" si="7"/>
        <v>9.4505707100019265E-2</v>
      </c>
      <c r="K106" s="117">
        <v>23852</v>
      </c>
      <c r="L106" s="118">
        <f t="shared" si="7"/>
        <v>5.3999116217410492E-2</v>
      </c>
      <c r="M106" s="117"/>
      <c r="N106" s="118"/>
    </row>
    <row r="107" spans="2:14" x14ac:dyDescent="0.25">
      <c r="B107" s="116" t="s">
        <v>91</v>
      </c>
      <c r="C107" s="117">
        <v>3366</v>
      </c>
      <c r="D107" s="118">
        <v>-0.8090970961887477</v>
      </c>
      <c r="E107" s="117">
        <v>18590</v>
      </c>
      <c r="F107" s="118">
        <f t="shared" si="7"/>
        <v>4.522875816993464</v>
      </c>
      <c r="G107" s="117">
        <v>19991</v>
      </c>
      <c r="H107" s="118">
        <f t="shared" si="7"/>
        <v>7.5363098440021536E-2</v>
      </c>
      <c r="I107" s="117">
        <v>22923</v>
      </c>
      <c r="J107" s="118">
        <f t="shared" si="7"/>
        <v>0.14666599969986494</v>
      </c>
      <c r="K107" s="117">
        <v>22059</v>
      </c>
      <c r="L107" s="118">
        <f t="shared" si="7"/>
        <v>-3.7691401648998868E-2</v>
      </c>
      <c r="M107" s="117"/>
      <c r="N107" s="118"/>
    </row>
    <row r="108" spans="2:14" x14ac:dyDescent="0.25">
      <c r="B108" s="116" t="s">
        <v>93</v>
      </c>
      <c r="C108" s="117">
        <v>4406</v>
      </c>
      <c r="D108" s="118">
        <v>-0.76511355155133809</v>
      </c>
      <c r="E108" s="117">
        <v>17746</v>
      </c>
      <c r="F108" s="118">
        <f t="shared" si="7"/>
        <v>3.0276895142986833</v>
      </c>
      <c r="G108" s="117">
        <v>21463</v>
      </c>
      <c r="H108" s="118">
        <f t="shared" si="7"/>
        <v>0.2094556519779105</v>
      </c>
      <c r="I108" s="117">
        <v>22259</v>
      </c>
      <c r="J108" s="118">
        <f t="shared" si="7"/>
        <v>3.7087080091319891E-2</v>
      </c>
      <c r="K108" s="117">
        <v>21891</v>
      </c>
      <c r="L108" s="118">
        <f t="shared" si="7"/>
        <v>-1.6532638483310103E-2</v>
      </c>
      <c r="M108" s="117"/>
      <c r="N108" s="118"/>
    </row>
    <row r="109" spans="2:14" ht="15.75" x14ac:dyDescent="0.25">
      <c r="B109" s="119" t="s">
        <v>30</v>
      </c>
      <c r="C109" s="120">
        <v>69842</v>
      </c>
      <c r="D109" s="121">
        <v>-0.65871964895649582</v>
      </c>
      <c r="E109" s="120">
        <v>95130</v>
      </c>
      <c r="F109" s="121">
        <f t="shared" si="7"/>
        <v>0.36207439649494577</v>
      </c>
      <c r="G109" s="120">
        <v>228056</v>
      </c>
      <c r="H109" s="121">
        <f t="shared" si="7"/>
        <v>1.3973089456533163</v>
      </c>
      <c r="I109" s="120">
        <v>246576</v>
      </c>
      <c r="J109" s="121">
        <f t="shared" si="7"/>
        <v>8.1208124320342412E-2</v>
      </c>
      <c r="K109" s="120">
        <v>258622</v>
      </c>
      <c r="L109" s="121">
        <f t="shared" si="7"/>
        <v>4.8853091947310467E-2</v>
      </c>
      <c r="M109" s="120">
        <v>67417</v>
      </c>
      <c r="N109" s="121">
        <v>-2.5934808992660208E-2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</row>
    <row r="114" spans="1:15" ht="48.75" customHeight="1" thickBot="1" x14ac:dyDescent="0.3">
      <c r="B114" s="272" t="s">
        <v>239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f>C$7</f>
        <v>2020</v>
      </c>
      <c r="D117" s="297"/>
      <c r="E117" s="296">
        <f>E$7</f>
        <v>2021</v>
      </c>
      <c r="F117" s="297"/>
      <c r="G117" s="296">
        <f>G$7</f>
        <v>2022</v>
      </c>
      <c r="H117" s="297"/>
      <c r="I117" s="296">
        <f>I$7</f>
        <v>2023</v>
      </c>
      <c r="J117" s="297"/>
      <c r="K117" s="296">
        <f>K$7</f>
        <v>2024</v>
      </c>
      <c r="L117" s="297"/>
      <c r="M117" s="296">
        <f>M$7</f>
        <v>2025</v>
      </c>
      <c r="N117" s="297"/>
    </row>
    <row r="118" spans="1:15" ht="16.5" thickTop="1" thickBot="1" x14ac:dyDescent="0.3">
      <c r="B118" s="85"/>
      <c r="C118" s="113" t="s">
        <v>69</v>
      </c>
      <c r="D118" s="114" t="str">
        <f>CONCATENATE("var ",RIGHT(C117,2),"/",RIGHT(C117-1,2))</f>
        <v>var 20/19</v>
      </c>
      <c r="E118" s="115" t="s">
        <v>69</v>
      </c>
      <c r="F118" s="114" t="str">
        <f>CONCATENATE("var ",RIGHT(E117,2),"/",RIGHT(E117-1,2))</f>
        <v>var 21/20</v>
      </c>
      <c r="G118" s="115" t="s">
        <v>69</v>
      </c>
      <c r="H118" s="114" t="str">
        <f>CONCATENATE("var ",RIGHT(G117,2),"/",RIGHT(G117-1,2))</f>
        <v>var 22/21</v>
      </c>
      <c r="I118" s="115" t="s">
        <v>69</v>
      </c>
      <c r="J118" s="114" t="str">
        <f>CONCATENATE("var ",RIGHT(I117,2),"/",RIGHT(I117-1,2))</f>
        <v>var 23/22</v>
      </c>
      <c r="K118" s="115" t="s">
        <v>69</v>
      </c>
      <c r="L118" s="114" t="str">
        <f>CONCATENATE("var ",RIGHT(K117,2),"/",RIGHT(K117-1,2))</f>
        <v>var 24/23</v>
      </c>
      <c r="M118" s="115" t="s">
        <v>69</v>
      </c>
      <c r="N118" s="114" t="str">
        <f>CONCATENATE("var ",RIGHT(M117,2),"/",RIGHT(M117-1,2))</f>
        <v>var 25/24</v>
      </c>
    </row>
    <row r="119" spans="1:15" x14ac:dyDescent="0.25">
      <c r="B119" s="116" t="s">
        <v>71</v>
      </c>
      <c r="C119" s="117">
        <v>8678</v>
      </c>
      <c r="D119" s="118">
        <v>8.8969757811519612E-2</v>
      </c>
      <c r="E119" s="117">
        <v>119</v>
      </c>
      <c r="F119" s="118">
        <f t="shared" ref="F119:L131" si="9">IFERROR(E119/C119-1,"-")</f>
        <v>-0.98628716294076979</v>
      </c>
      <c r="G119" s="117">
        <v>4593</v>
      </c>
      <c r="H119" s="118">
        <f t="shared" si="9"/>
        <v>37.596638655462186</v>
      </c>
      <c r="I119" s="117">
        <v>7748</v>
      </c>
      <c r="J119" s="118">
        <f t="shared" si="9"/>
        <v>0.68691487045504029</v>
      </c>
      <c r="K119" s="117">
        <v>8574</v>
      </c>
      <c r="L119" s="118">
        <f t="shared" si="9"/>
        <v>0.10660815694372738</v>
      </c>
      <c r="M119" s="117">
        <v>8868</v>
      </c>
      <c r="N119" s="118">
        <f t="shared" ref="N119:N121" si="10">IFERROR(M119/K119-1,"-")</f>
        <v>3.4289713086074203E-2</v>
      </c>
    </row>
    <row r="120" spans="1:15" x14ac:dyDescent="0.25">
      <c r="B120" s="116" t="s">
        <v>73</v>
      </c>
      <c r="C120" s="117">
        <v>8839</v>
      </c>
      <c r="D120" s="118">
        <v>9.0426844312854637E-2</v>
      </c>
      <c r="E120" s="117">
        <v>85</v>
      </c>
      <c r="F120" s="118">
        <f t="shared" si="9"/>
        <v>-0.99038352754836523</v>
      </c>
      <c r="G120" s="117">
        <v>7429</v>
      </c>
      <c r="H120" s="118">
        <f t="shared" si="9"/>
        <v>86.4</v>
      </c>
      <c r="I120" s="117">
        <v>8576</v>
      </c>
      <c r="J120" s="118">
        <f t="shared" si="9"/>
        <v>0.15439493875353349</v>
      </c>
      <c r="K120" s="117">
        <v>9308</v>
      </c>
      <c r="L120" s="118">
        <f t="shared" si="9"/>
        <v>8.5354477611940371E-2</v>
      </c>
      <c r="M120" s="117">
        <v>9450</v>
      </c>
      <c r="N120" s="118">
        <f t="shared" si="10"/>
        <v>1.5255694026643729E-2</v>
      </c>
    </row>
    <row r="121" spans="1:15" x14ac:dyDescent="0.25">
      <c r="B121" s="116" t="s">
        <v>75</v>
      </c>
      <c r="C121" s="117">
        <v>4215</v>
      </c>
      <c r="D121" s="118">
        <v>-0.47167209827024315</v>
      </c>
      <c r="E121" s="117">
        <v>65</v>
      </c>
      <c r="F121" s="118">
        <f t="shared" si="9"/>
        <v>-0.98457888493475687</v>
      </c>
      <c r="G121" s="117">
        <v>8841</v>
      </c>
      <c r="H121" s="118">
        <f t="shared" si="9"/>
        <v>135.01538461538462</v>
      </c>
      <c r="I121" s="117">
        <v>7226</v>
      </c>
      <c r="J121" s="118">
        <f t="shared" si="9"/>
        <v>-0.18267164347924447</v>
      </c>
      <c r="K121" s="117">
        <v>9445</v>
      </c>
      <c r="L121" s="118">
        <f t="shared" si="9"/>
        <v>0.30708552449487958</v>
      </c>
      <c r="M121" s="117">
        <v>9153</v>
      </c>
      <c r="N121" s="118">
        <f t="shared" si="10"/>
        <v>-3.0915828480677643E-2</v>
      </c>
    </row>
    <row r="122" spans="1:15" x14ac:dyDescent="0.25">
      <c r="B122" s="116" t="s">
        <v>77</v>
      </c>
      <c r="C122" s="117">
        <v>0</v>
      </c>
      <c r="D122" s="118">
        <v>-1</v>
      </c>
      <c r="E122" s="117">
        <v>43</v>
      </c>
      <c r="F122" s="118" t="str">
        <f t="shared" si="9"/>
        <v>-</v>
      </c>
      <c r="G122" s="117">
        <v>9017</v>
      </c>
      <c r="H122" s="118">
        <f t="shared" si="9"/>
        <v>208.69767441860466</v>
      </c>
      <c r="I122" s="117">
        <v>7139</v>
      </c>
      <c r="J122" s="118">
        <f t="shared" si="9"/>
        <v>-0.20827326161694582</v>
      </c>
      <c r="K122" s="117">
        <v>8977</v>
      </c>
      <c r="L122" s="118">
        <f t="shared" si="9"/>
        <v>0.25745902787505259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56</v>
      </c>
      <c r="F123" s="118" t="str">
        <f t="shared" si="9"/>
        <v>-</v>
      </c>
      <c r="G123" s="117">
        <v>8204</v>
      </c>
      <c r="H123" s="118">
        <f t="shared" si="9"/>
        <v>145.5</v>
      </c>
      <c r="I123" s="117">
        <v>8883</v>
      </c>
      <c r="J123" s="118">
        <f t="shared" si="9"/>
        <v>8.2764505119453879E-2</v>
      </c>
      <c r="K123" s="117">
        <v>10301</v>
      </c>
      <c r="L123" s="118">
        <f t="shared" si="9"/>
        <v>0.15963075537543614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90</v>
      </c>
      <c r="F124" s="118" t="str">
        <f t="shared" si="9"/>
        <v>-</v>
      </c>
      <c r="G124" s="117">
        <v>7353</v>
      </c>
      <c r="H124" s="118">
        <f t="shared" si="9"/>
        <v>80.7</v>
      </c>
      <c r="I124" s="117">
        <v>8301</v>
      </c>
      <c r="J124" s="118">
        <f t="shared" si="9"/>
        <v>0.12892696858425134</v>
      </c>
      <c r="K124" s="117">
        <v>10338</v>
      </c>
      <c r="L124" s="118">
        <f t="shared" si="9"/>
        <v>0.24539212143115297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659</v>
      </c>
      <c r="F125" s="118" t="str">
        <f t="shared" si="9"/>
        <v>-</v>
      </c>
      <c r="G125" s="117">
        <v>8399</v>
      </c>
      <c r="H125" s="118">
        <f t="shared" si="9"/>
        <v>11.745068285280729</v>
      </c>
      <c r="I125" s="117">
        <v>9581</v>
      </c>
      <c r="J125" s="118">
        <f t="shared" si="9"/>
        <v>0.14073103940945342</v>
      </c>
      <c r="K125" s="117">
        <v>10171</v>
      </c>
      <c r="L125" s="118">
        <f t="shared" si="9"/>
        <v>6.1580210833942273E-2</v>
      </c>
      <c r="M125" s="117"/>
      <c r="N125" s="118"/>
    </row>
    <row r="126" spans="1:15" x14ac:dyDescent="0.25">
      <c r="B126" s="116" t="s">
        <v>85</v>
      </c>
      <c r="C126" s="117">
        <v>302</v>
      </c>
      <c r="D126" s="118">
        <v>-0.96985727118474896</v>
      </c>
      <c r="E126" s="117">
        <v>2900</v>
      </c>
      <c r="F126" s="118">
        <f t="shared" si="9"/>
        <v>8.6026490066225172</v>
      </c>
      <c r="G126" s="117">
        <v>9415</v>
      </c>
      <c r="H126" s="118">
        <f t="shared" si="9"/>
        <v>2.2465517241379311</v>
      </c>
      <c r="I126" s="117">
        <v>10320</v>
      </c>
      <c r="J126" s="118">
        <f t="shared" si="9"/>
        <v>9.6123207647371256E-2</v>
      </c>
      <c r="K126" s="117">
        <v>10030</v>
      </c>
      <c r="L126" s="118">
        <f t="shared" si="9"/>
        <v>-2.81007751937985E-2</v>
      </c>
      <c r="M126" s="117"/>
      <c r="N126" s="118"/>
    </row>
    <row r="127" spans="1:15" x14ac:dyDescent="0.25">
      <c r="B127" s="116" t="s">
        <v>87</v>
      </c>
      <c r="C127" s="117">
        <v>247</v>
      </c>
      <c r="D127" s="118">
        <v>-0.97150438394093219</v>
      </c>
      <c r="E127" s="117">
        <v>2693</v>
      </c>
      <c r="F127" s="118">
        <f t="shared" si="9"/>
        <v>9.902834008097166</v>
      </c>
      <c r="G127" s="117">
        <v>8053</v>
      </c>
      <c r="H127" s="118">
        <f t="shared" si="9"/>
        <v>1.9903453397697737</v>
      </c>
      <c r="I127" s="117">
        <v>9284</v>
      </c>
      <c r="J127" s="118">
        <f t="shared" si="9"/>
        <v>0.15286228734633056</v>
      </c>
      <c r="K127" s="117">
        <v>9243</v>
      </c>
      <c r="L127" s="118">
        <f t="shared" si="9"/>
        <v>-4.4161999138302432E-3</v>
      </c>
      <c r="M127" s="117"/>
      <c r="N127" s="118"/>
    </row>
    <row r="128" spans="1:15" x14ac:dyDescent="0.25">
      <c r="A128" s="122"/>
      <c r="B128" s="116" t="s">
        <v>89</v>
      </c>
      <c r="C128" s="117">
        <v>683</v>
      </c>
      <c r="D128" s="118">
        <v>-0.93075831305758316</v>
      </c>
      <c r="E128" s="117">
        <v>6991</v>
      </c>
      <c r="F128" s="118">
        <f t="shared" si="9"/>
        <v>9.2357247437774532</v>
      </c>
      <c r="G128" s="117">
        <v>9529</v>
      </c>
      <c r="H128" s="118">
        <f t="shared" si="9"/>
        <v>0.36303819196109277</v>
      </c>
      <c r="I128" s="117">
        <v>10847</v>
      </c>
      <c r="J128" s="118">
        <f t="shared" si="9"/>
        <v>0.13831461853289961</v>
      </c>
      <c r="K128" s="117">
        <v>11119</v>
      </c>
      <c r="L128" s="118">
        <f t="shared" si="9"/>
        <v>2.5076057896192605E-2</v>
      </c>
      <c r="M128" s="117"/>
      <c r="N128" s="118"/>
    </row>
    <row r="129" spans="2:15" x14ac:dyDescent="0.25">
      <c r="B129" s="116" t="s">
        <v>91</v>
      </c>
      <c r="C129" s="117">
        <v>1361</v>
      </c>
      <c r="D129" s="118">
        <v>-0.83544915971466571</v>
      </c>
      <c r="E129" s="117">
        <v>7004</v>
      </c>
      <c r="F129" s="118">
        <f t="shared" si="9"/>
        <v>4.1462160176340923</v>
      </c>
      <c r="G129" s="117">
        <v>7510</v>
      </c>
      <c r="H129" s="118">
        <f t="shared" si="9"/>
        <v>7.2244431753283767E-2</v>
      </c>
      <c r="I129" s="117">
        <v>9244</v>
      </c>
      <c r="J129" s="118">
        <f t="shared" si="9"/>
        <v>0.23089214380825562</v>
      </c>
      <c r="K129" s="117">
        <v>9424</v>
      </c>
      <c r="L129" s="118">
        <f t="shared" si="9"/>
        <v>1.9472090004327036E-2</v>
      </c>
      <c r="M129" s="117"/>
      <c r="N129" s="118"/>
    </row>
    <row r="130" spans="2:15" x14ac:dyDescent="0.25">
      <c r="B130" s="116" t="s">
        <v>93</v>
      </c>
      <c r="C130" s="117">
        <v>1252</v>
      </c>
      <c r="D130" s="118">
        <v>-0.86241758241758237</v>
      </c>
      <c r="E130" s="117">
        <v>5762</v>
      </c>
      <c r="F130" s="118">
        <f t="shared" si="9"/>
        <v>3.6022364217252401</v>
      </c>
      <c r="G130" s="117">
        <v>8219</v>
      </c>
      <c r="H130" s="118">
        <f t="shared" si="9"/>
        <v>0.42641443943075319</v>
      </c>
      <c r="I130" s="117">
        <v>8681</v>
      </c>
      <c r="J130" s="118">
        <f t="shared" si="9"/>
        <v>5.6211217909721389E-2</v>
      </c>
      <c r="K130" s="117">
        <v>9229</v>
      </c>
      <c r="L130" s="118">
        <f t="shared" si="9"/>
        <v>6.3126367929962068E-2</v>
      </c>
      <c r="M130" s="117"/>
      <c r="N130" s="118"/>
    </row>
    <row r="131" spans="2:15" ht="15.75" x14ac:dyDescent="0.25">
      <c r="B131" s="119" t="s">
        <v>30</v>
      </c>
      <c r="C131" s="120">
        <v>26093</v>
      </c>
      <c r="D131" s="121">
        <v>-0.7405824045812911</v>
      </c>
      <c r="E131" s="120">
        <v>26467</v>
      </c>
      <c r="F131" s="121">
        <f t="shared" si="9"/>
        <v>1.4333346108151623E-2</v>
      </c>
      <c r="G131" s="120">
        <v>96562</v>
      </c>
      <c r="H131" s="121">
        <f t="shared" si="9"/>
        <v>2.6483923376279894</v>
      </c>
      <c r="I131" s="120">
        <v>105830</v>
      </c>
      <c r="J131" s="121">
        <f t="shared" si="9"/>
        <v>9.5979785008595497E-2</v>
      </c>
      <c r="K131" s="120">
        <v>116159</v>
      </c>
      <c r="L131" s="121">
        <f t="shared" si="9"/>
        <v>9.7599924407067995E-2</v>
      </c>
      <c r="M131" s="120">
        <v>27471</v>
      </c>
      <c r="N131" s="121">
        <v>5.2695136678011512E-3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2" t="s">
        <v>240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f>C$7</f>
        <v>2020</v>
      </c>
      <c r="D139" s="297"/>
      <c r="E139" s="296">
        <f>E$7</f>
        <v>2021</v>
      </c>
      <c r="F139" s="297"/>
      <c r="G139" s="296">
        <f>G$7</f>
        <v>2022</v>
      </c>
      <c r="H139" s="297"/>
      <c r="I139" s="296">
        <f>I$7</f>
        <v>2023</v>
      </c>
      <c r="J139" s="297"/>
      <c r="K139" s="296">
        <f>K$7</f>
        <v>2024</v>
      </c>
      <c r="L139" s="297"/>
      <c r="M139" s="296">
        <f>M$7</f>
        <v>2025</v>
      </c>
      <c r="N139" s="297"/>
    </row>
    <row r="140" spans="2:15" ht="16.5" thickTop="1" thickBot="1" x14ac:dyDescent="0.3">
      <c r="B140" s="85"/>
      <c r="C140" s="113" t="s">
        <v>69</v>
      </c>
      <c r="D140" s="114" t="str">
        <f>CONCATENATE("var ",RIGHT(C139,2),"/",RIGHT(C139-1,2))</f>
        <v>var 20/19</v>
      </c>
      <c r="E140" s="115" t="s">
        <v>69</v>
      </c>
      <c r="F140" s="114" t="str">
        <f>CONCATENATE("var ",RIGHT(E139,2),"/",RIGHT(E139-1,2))</f>
        <v>var 21/20</v>
      </c>
      <c r="G140" s="115" t="s">
        <v>69</v>
      </c>
      <c r="H140" s="114" t="str">
        <f>CONCATENATE("var ",RIGHT(G139,2),"/",RIGHT(G139-1,2))</f>
        <v>var 22/21</v>
      </c>
      <c r="I140" s="115" t="s">
        <v>69</v>
      </c>
      <c r="J140" s="114" t="str">
        <f>CONCATENATE("var ",RIGHT(I139,2),"/",RIGHT(I139-1,2))</f>
        <v>var 23/22</v>
      </c>
      <c r="K140" s="115" t="s">
        <v>69</v>
      </c>
      <c r="L140" s="114" t="str">
        <f>CONCATENATE("var ",RIGHT(K139,2),"/",RIGHT(K139-1,2))</f>
        <v>var 24/23</v>
      </c>
      <c r="M140" s="115" t="s">
        <v>69</v>
      </c>
      <c r="N140" s="114" t="str">
        <f>CONCATENATE("var ",RIGHT(M139,2),"/",RIGHT(M139-1,2))</f>
        <v>var 25/24</v>
      </c>
    </row>
    <row r="141" spans="2:15" x14ac:dyDescent="0.25">
      <c r="B141" s="116" t="s">
        <v>71</v>
      </c>
      <c r="C141" s="117">
        <v>1507</v>
      </c>
      <c r="D141" s="118">
        <v>0.29913793103448283</v>
      </c>
      <c r="E141" s="117">
        <v>239</v>
      </c>
      <c r="F141" s="118">
        <f t="shared" ref="F141:L153" si="11">IFERROR(E141/C141-1,"-")</f>
        <v>-0.8414067684140677</v>
      </c>
      <c r="G141" s="117">
        <v>1070</v>
      </c>
      <c r="H141" s="118">
        <f t="shared" si="11"/>
        <v>3.476987447698745</v>
      </c>
      <c r="I141" s="117">
        <v>1623</v>
      </c>
      <c r="J141" s="118">
        <f t="shared" si="11"/>
        <v>0.51682242990654204</v>
      </c>
      <c r="K141" s="117">
        <v>1605</v>
      </c>
      <c r="L141" s="118">
        <f t="shared" si="11"/>
        <v>-1.1090573012939031E-2</v>
      </c>
      <c r="M141" s="117">
        <v>1749</v>
      </c>
      <c r="N141" s="118">
        <f t="shared" ref="N141:N143" si="12">IFERROR(M141/K141-1,"-")</f>
        <v>8.9719626168224265E-2</v>
      </c>
    </row>
    <row r="142" spans="2:15" x14ac:dyDescent="0.25">
      <c r="B142" s="116" t="s">
        <v>73</v>
      </c>
      <c r="C142" s="117">
        <v>1212</v>
      </c>
      <c r="D142" s="118">
        <v>1.6778523489932917E-2</v>
      </c>
      <c r="E142" s="117">
        <v>192</v>
      </c>
      <c r="F142" s="118">
        <f t="shared" si="11"/>
        <v>-0.84158415841584155</v>
      </c>
      <c r="G142" s="117">
        <v>1299</v>
      </c>
      <c r="H142" s="118">
        <f t="shared" si="11"/>
        <v>5.765625</v>
      </c>
      <c r="I142" s="117">
        <v>1902</v>
      </c>
      <c r="J142" s="118">
        <f t="shared" si="11"/>
        <v>0.46420323325635104</v>
      </c>
      <c r="K142" s="117">
        <v>2028</v>
      </c>
      <c r="L142" s="118">
        <f t="shared" si="11"/>
        <v>6.6246056782334417E-2</v>
      </c>
      <c r="M142" s="117">
        <v>1749</v>
      </c>
      <c r="N142" s="118">
        <f t="shared" si="12"/>
        <v>-0.1375739644970414</v>
      </c>
    </row>
    <row r="143" spans="2:15" x14ac:dyDescent="0.25">
      <c r="B143" s="116" t="s">
        <v>75</v>
      </c>
      <c r="C143" s="117">
        <v>620</v>
      </c>
      <c r="D143" s="118">
        <v>-0.53030303030303028</v>
      </c>
      <c r="E143" s="117">
        <v>316</v>
      </c>
      <c r="F143" s="118">
        <f t="shared" si="11"/>
        <v>-0.49032258064516132</v>
      </c>
      <c r="G143" s="117">
        <v>1553</v>
      </c>
      <c r="H143" s="118">
        <f t="shared" si="11"/>
        <v>3.9145569620253164</v>
      </c>
      <c r="I143" s="117">
        <v>2140</v>
      </c>
      <c r="J143" s="118">
        <f t="shared" si="11"/>
        <v>0.37797810688989064</v>
      </c>
      <c r="K143" s="117">
        <v>3428</v>
      </c>
      <c r="L143" s="118">
        <f t="shared" si="11"/>
        <v>0.60186915887850456</v>
      </c>
      <c r="M143" s="117">
        <v>2359</v>
      </c>
      <c r="N143" s="118">
        <f t="shared" si="12"/>
        <v>-0.31184364060676784</v>
      </c>
    </row>
    <row r="144" spans="2:15" x14ac:dyDescent="0.25">
      <c r="B144" s="116" t="s">
        <v>77</v>
      </c>
      <c r="C144" s="117">
        <v>0</v>
      </c>
      <c r="D144" s="118">
        <v>-1</v>
      </c>
      <c r="E144" s="117">
        <v>269</v>
      </c>
      <c r="F144" s="118" t="str">
        <f t="shared" si="11"/>
        <v>-</v>
      </c>
      <c r="G144" s="117">
        <v>1519</v>
      </c>
      <c r="H144" s="118">
        <f t="shared" si="11"/>
        <v>4.6468401486988844</v>
      </c>
      <c r="I144" s="117">
        <v>1573</v>
      </c>
      <c r="J144" s="118">
        <f t="shared" si="11"/>
        <v>3.5549703752468798E-2</v>
      </c>
      <c r="K144" s="117">
        <v>1590</v>
      </c>
      <c r="L144" s="118">
        <f t="shared" si="11"/>
        <v>1.0807374443738027E-2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262</v>
      </c>
      <c r="F145" s="118" t="str">
        <f t="shared" si="11"/>
        <v>-</v>
      </c>
      <c r="G145" s="117">
        <v>881</v>
      </c>
      <c r="H145" s="118">
        <f t="shared" si="11"/>
        <v>2.3625954198473282</v>
      </c>
      <c r="I145" s="117">
        <v>1613</v>
      </c>
      <c r="J145" s="118">
        <f t="shared" si="11"/>
        <v>0.83087400681044277</v>
      </c>
      <c r="K145" s="117">
        <v>1681</v>
      </c>
      <c r="L145" s="118">
        <f t="shared" si="11"/>
        <v>4.2157470551766885E-2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231</v>
      </c>
      <c r="F146" s="118" t="str">
        <f t="shared" si="11"/>
        <v>-</v>
      </c>
      <c r="G146" s="117">
        <v>1321</v>
      </c>
      <c r="H146" s="118">
        <f t="shared" si="11"/>
        <v>4.7186147186147185</v>
      </c>
      <c r="I146" s="117">
        <v>1398</v>
      </c>
      <c r="J146" s="118">
        <f t="shared" si="11"/>
        <v>5.8289174867524496E-2</v>
      </c>
      <c r="K146" s="117">
        <v>1391</v>
      </c>
      <c r="L146" s="118">
        <f t="shared" si="11"/>
        <v>-5.0071530758225569E-3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675</v>
      </c>
      <c r="F147" s="118" t="str">
        <f t="shared" si="11"/>
        <v>-</v>
      </c>
      <c r="G147" s="117">
        <v>1114</v>
      </c>
      <c r="H147" s="118">
        <f t="shared" si="11"/>
        <v>0.65037037037037027</v>
      </c>
      <c r="I147" s="117">
        <v>1435</v>
      </c>
      <c r="J147" s="118">
        <f t="shared" si="11"/>
        <v>0.28815080789946146</v>
      </c>
      <c r="K147" s="117">
        <v>1166</v>
      </c>
      <c r="L147" s="118">
        <f t="shared" si="11"/>
        <v>-0.18745644599303135</v>
      </c>
      <c r="M147" s="117"/>
      <c r="N147" s="118"/>
    </row>
    <row r="148" spans="1:15" x14ac:dyDescent="0.25">
      <c r="B148" s="116" t="s">
        <v>85</v>
      </c>
      <c r="C148" s="117">
        <v>902</v>
      </c>
      <c r="D148" s="118">
        <v>-0.17474839890210425</v>
      </c>
      <c r="E148" s="117">
        <v>905</v>
      </c>
      <c r="F148" s="118">
        <f t="shared" si="11"/>
        <v>3.3259423503326779E-3</v>
      </c>
      <c r="G148" s="117">
        <v>998</v>
      </c>
      <c r="H148" s="118">
        <f t="shared" si="11"/>
        <v>0.10276243093922655</v>
      </c>
      <c r="I148" s="117">
        <v>1506</v>
      </c>
      <c r="J148" s="118">
        <f t="shared" si="11"/>
        <v>0.50901803607214435</v>
      </c>
      <c r="K148" s="117">
        <v>1232</v>
      </c>
      <c r="L148" s="118">
        <f t="shared" si="11"/>
        <v>-0.18193891102257631</v>
      </c>
      <c r="M148" s="117"/>
      <c r="N148" s="118"/>
    </row>
    <row r="149" spans="1:15" x14ac:dyDescent="0.25">
      <c r="B149" s="116" t="s">
        <v>87</v>
      </c>
      <c r="C149" s="117">
        <v>76</v>
      </c>
      <c r="D149" s="118">
        <v>-0.94685314685314681</v>
      </c>
      <c r="E149" s="117">
        <v>827</v>
      </c>
      <c r="F149" s="118">
        <f t="shared" si="11"/>
        <v>9.8815789473684212</v>
      </c>
      <c r="G149" s="117">
        <v>1047</v>
      </c>
      <c r="H149" s="118">
        <f t="shared" si="11"/>
        <v>0.2660217654171706</v>
      </c>
      <c r="I149" s="117">
        <v>1465</v>
      </c>
      <c r="J149" s="118">
        <f t="shared" si="11"/>
        <v>0.39923591212989495</v>
      </c>
      <c r="K149" s="117">
        <v>1114</v>
      </c>
      <c r="L149" s="118">
        <f t="shared" si="11"/>
        <v>-0.23959044368600679</v>
      </c>
      <c r="M149" s="117"/>
      <c r="N149" s="118"/>
    </row>
    <row r="150" spans="1:15" x14ac:dyDescent="0.25">
      <c r="A150" s="122"/>
      <c r="B150" s="116" t="s">
        <v>89</v>
      </c>
      <c r="C150" s="117">
        <v>194</v>
      </c>
      <c r="D150" s="118">
        <v>-0.86694101508916321</v>
      </c>
      <c r="E150" s="117">
        <v>1854</v>
      </c>
      <c r="F150" s="118">
        <f t="shared" si="11"/>
        <v>8.5567010309278349</v>
      </c>
      <c r="G150" s="117">
        <v>1679</v>
      </c>
      <c r="H150" s="118">
        <f t="shared" si="11"/>
        <v>-9.4390507011866243E-2</v>
      </c>
      <c r="I150" s="117">
        <v>1982</v>
      </c>
      <c r="J150" s="118">
        <f t="shared" si="11"/>
        <v>0.18046456223942831</v>
      </c>
      <c r="K150" s="117">
        <v>1956</v>
      </c>
      <c r="L150" s="118">
        <f t="shared" si="11"/>
        <v>-1.3118062563067578E-2</v>
      </c>
      <c r="M150" s="117"/>
      <c r="N150" s="118"/>
    </row>
    <row r="151" spans="1:15" x14ac:dyDescent="0.25">
      <c r="B151" s="116" t="s">
        <v>91</v>
      </c>
      <c r="C151" s="117">
        <v>606</v>
      </c>
      <c r="D151" s="118">
        <v>-0.59491978609625673</v>
      </c>
      <c r="E151" s="117">
        <v>1955</v>
      </c>
      <c r="F151" s="118">
        <f t="shared" si="11"/>
        <v>2.226072607260726</v>
      </c>
      <c r="G151" s="117">
        <v>2421</v>
      </c>
      <c r="H151" s="118">
        <f t="shared" si="11"/>
        <v>0.23836317135549878</v>
      </c>
      <c r="I151" s="117">
        <v>2298</v>
      </c>
      <c r="J151" s="118">
        <f t="shared" si="11"/>
        <v>-5.0805452292441156E-2</v>
      </c>
      <c r="K151" s="117">
        <v>2484</v>
      </c>
      <c r="L151" s="118">
        <f t="shared" si="11"/>
        <v>8.0939947780678922E-2</v>
      </c>
      <c r="M151" s="117"/>
      <c r="N151" s="118"/>
    </row>
    <row r="152" spans="1:15" x14ac:dyDescent="0.25">
      <c r="B152" s="116" t="s">
        <v>93</v>
      </c>
      <c r="C152" s="117">
        <v>440</v>
      </c>
      <c r="D152" s="118">
        <v>-0.68023255813953487</v>
      </c>
      <c r="E152" s="117">
        <v>1573</v>
      </c>
      <c r="F152" s="118">
        <f t="shared" si="11"/>
        <v>2.5750000000000002</v>
      </c>
      <c r="G152" s="117">
        <v>1685</v>
      </c>
      <c r="H152" s="118">
        <f t="shared" si="11"/>
        <v>7.1201525746980243E-2</v>
      </c>
      <c r="I152" s="117">
        <v>1850</v>
      </c>
      <c r="J152" s="118">
        <f t="shared" si="11"/>
        <v>9.7922848664688367E-2</v>
      </c>
      <c r="K152" s="117">
        <v>1784</v>
      </c>
      <c r="L152" s="118">
        <f t="shared" si="11"/>
        <v>-3.5675675675675644E-2</v>
      </c>
      <c r="M152" s="117"/>
      <c r="N152" s="118"/>
    </row>
    <row r="153" spans="1:15" ht="15.75" x14ac:dyDescent="0.25">
      <c r="B153" s="119" t="s">
        <v>30</v>
      </c>
      <c r="C153" s="120">
        <v>6042</v>
      </c>
      <c r="D153" s="121">
        <v>-0.59968197177499505</v>
      </c>
      <c r="E153" s="120">
        <v>9298</v>
      </c>
      <c r="F153" s="121">
        <f t="shared" si="11"/>
        <v>0.53889440582588555</v>
      </c>
      <c r="G153" s="120">
        <v>16587</v>
      </c>
      <c r="H153" s="121">
        <f t="shared" si="11"/>
        <v>0.78393202839320275</v>
      </c>
      <c r="I153" s="120">
        <v>20785</v>
      </c>
      <c r="J153" s="121">
        <f t="shared" si="11"/>
        <v>0.25308976909628011</v>
      </c>
      <c r="K153" s="120">
        <v>21459</v>
      </c>
      <c r="L153" s="121">
        <f t="shared" si="11"/>
        <v>3.2427231176329174E-2</v>
      </c>
      <c r="M153" s="120">
        <v>5857</v>
      </c>
      <c r="N153" s="121">
        <v>-0.17051409148845775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72" t="s">
        <v>241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f>C$7</f>
        <v>2020</v>
      </c>
      <c r="D161" s="297"/>
      <c r="E161" s="296">
        <f>E$7</f>
        <v>2021</v>
      </c>
      <c r="F161" s="297"/>
      <c r="G161" s="296">
        <f>G$7</f>
        <v>2022</v>
      </c>
      <c r="H161" s="297"/>
      <c r="I161" s="296">
        <f>I$7</f>
        <v>2023</v>
      </c>
      <c r="J161" s="297"/>
      <c r="K161" s="296">
        <f>K$7</f>
        <v>2024</v>
      </c>
      <c r="L161" s="297"/>
      <c r="M161" s="296">
        <f>M$7</f>
        <v>2025</v>
      </c>
      <c r="N161" s="297"/>
    </row>
    <row r="162" spans="2:14" ht="16.5" thickTop="1" thickBot="1" x14ac:dyDescent="0.3">
      <c r="B162" s="85"/>
      <c r="C162" s="113" t="s">
        <v>69</v>
      </c>
      <c r="D162" s="114" t="str">
        <f>CONCATENATE("var ",RIGHT(C161,2),"/",RIGHT(C161-1,2))</f>
        <v>var 20/19</v>
      </c>
      <c r="E162" s="115" t="s">
        <v>69</v>
      </c>
      <c r="F162" s="114" t="str">
        <f>CONCATENATE("var ",RIGHT(E161,2),"/",RIGHT(E161-1,2))</f>
        <v>var 21/20</v>
      </c>
      <c r="G162" s="115" t="s">
        <v>69</v>
      </c>
      <c r="H162" s="114" t="str">
        <f>CONCATENATE("var ",RIGHT(G161,2),"/",RIGHT(G161-1,2))</f>
        <v>var 22/21</v>
      </c>
      <c r="I162" s="115" t="s">
        <v>69</v>
      </c>
      <c r="J162" s="114" t="str">
        <f>CONCATENATE("var ",RIGHT(I161,2),"/",RIGHT(I161-1,2))</f>
        <v>var 23/22</v>
      </c>
      <c r="K162" s="115" t="s">
        <v>69</v>
      </c>
      <c r="L162" s="114" t="str">
        <f>CONCATENATE("var ",RIGHT(K161,2),"/",RIGHT(K161-1,2))</f>
        <v>var 24/23</v>
      </c>
      <c r="M162" s="115" t="s">
        <v>69</v>
      </c>
      <c r="N162" s="114" t="str">
        <f>CONCATENATE("var ",RIGHT(M161,2),"/",RIGHT(M161-1,2))</f>
        <v>var 25/24</v>
      </c>
    </row>
    <row r="163" spans="2:14" x14ac:dyDescent="0.25">
      <c r="B163" s="116" t="s">
        <v>71</v>
      </c>
      <c r="C163" s="117">
        <v>1411</v>
      </c>
      <c r="D163" s="118">
        <v>0.10927672955974832</v>
      </c>
      <c r="E163" s="117">
        <v>1035</v>
      </c>
      <c r="F163" s="118">
        <f t="shared" ref="F163:L175" si="13">IFERROR(E163/C163-1,"-")</f>
        <v>-0.26647767540751244</v>
      </c>
      <c r="G163" s="117">
        <v>1353</v>
      </c>
      <c r="H163" s="118">
        <f t="shared" si="13"/>
        <v>0.30724637681159428</v>
      </c>
      <c r="I163" s="117">
        <v>1657</v>
      </c>
      <c r="J163" s="118">
        <f t="shared" si="13"/>
        <v>0.22468588322246852</v>
      </c>
      <c r="K163" s="117">
        <v>1470</v>
      </c>
      <c r="L163" s="118">
        <f t="shared" si="13"/>
        <v>-0.11285455642727826</v>
      </c>
      <c r="M163" s="117">
        <v>1563</v>
      </c>
      <c r="N163" s="118">
        <f t="shared" ref="N163:N165" si="14">IFERROR(M163/K163-1,"-")</f>
        <v>6.3265306122449072E-2</v>
      </c>
    </row>
    <row r="164" spans="2:14" x14ac:dyDescent="0.25">
      <c r="B164" s="116" t="s">
        <v>73</v>
      </c>
      <c r="C164" s="117">
        <v>1560</v>
      </c>
      <c r="D164" s="118">
        <v>-6.1936259771497304E-2</v>
      </c>
      <c r="E164" s="117">
        <v>945</v>
      </c>
      <c r="F164" s="118">
        <f t="shared" si="13"/>
        <v>-0.39423076923076927</v>
      </c>
      <c r="G164" s="117">
        <v>2904</v>
      </c>
      <c r="H164" s="118">
        <f t="shared" si="13"/>
        <v>2.0730158730158732</v>
      </c>
      <c r="I164" s="117">
        <v>2192</v>
      </c>
      <c r="J164" s="118">
        <f t="shared" si="13"/>
        <v>-0.24517906336088158</v>
      </c>
      <c r="K164" s="117">
        <v>2057</v>
      </c>
      <c r="L164" s="118">
        <f t="shared" si="13"/>
        <v>-6.1587591240875872E-2</v>
      </c>
      <c r="M164" s="117">
        <v>2346</v>
      </c>
      <c r="N164" s="118">
        <f t="shared" si="14"/>
        <v>0.14049586776859502</v>
      </c>
    </row>
    <row r="165" spans="2:14" x14ac:dyDescent="0.25">
      <c r="B165" s="116" t="s">
        <v>75</v>
      </c>
      <c r="C165" s="117">
        <v>592</v>
      </c>
      <c r="D165" s="118">
        <v>-0.64315852923447858</v>
      </c>
      <c r="E165" s="117">
        <v>728</v>
      </c>
      <c r="F165" s="118">
        <f t="shared" si="13"/>
        <v>0.22972972972972983</v>
      </c>
      <c r="G165" s="117">
        <v>2196</v>
      </c>
      <c r="H165" s="118">
        <f t="shared" si="13"/>
        <v>2.0164835164835164</v>
      </c>
      <c r="I165" s="117">
        <v>1764</v>
      </c>
      <c r="J165" s="118">
        <f t="shared" si="13"/>
        <v>-0.19672131147540983</v>
      </c>
      <c r="K165" s="117">
        <v>2459</v>
      </c>
      <c r="L165" s="118">
        <f t="shared" si="13"/>
        <v>0.39399092970521532</v>
      </c>
      <c r="M165" s="117">
        <v>2000</v>
      </c>
      <c r="N165" s="118">
        <f t="shared" si="14"/>
        <v>-0.18666124440829601</v>
      </c>
    </row>
    <row r="166" spans="2:14" x14ac:dyDescent="0.25">
      <c r="B166" s="116" t="s">
        <v>77</v>
      </c>
      <c r="C166" s="117">
        <v>0</v>
      </c>
      <c r="D166" s="118">
        <v>-1</v>
      </c>
      <c r="E166" s="117">
        <v>473</v>
      </c>
      <c r="F166" s="118" t="str">
        <f t="shared" si="13"/>
        <v>-</v>
      </c>
      <c r="G166" s="117">
        <v>2930</v>
      </c>
      <c r="H166" s="118">
        <f t="shared" si="13"/>
        <v>5.1945031712473577</v>
      </c>
      <c r="I166" s="117">
        <v>2972</v>
      </c>
      <c r="J166" s="118">
        <f t="shared" si="13"/>
        <v>1.4334470989761039E-2</v>
      </c>
      <c r="K166" s="117">
        <v>3165</v>
      </c>
      <c r="L166" s="118">
        <f t="shared" si="13"/>
        <v>6.4939434724091472E-2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899</v>
      </c>
      <c r="F167" s="118" t="str">
        <f t="shared" si="13"/>
        <v>-</v>
      </c>
      <c r="G167" s="117">
        <v>2517</v>
      </c>
      <c r="H167" s="118">
        <f t="shared" si="13"/>
        <v>1.799777530589544</v>
      </c>
      <c r="I167" s="117">
        <v>2516</v>
      </c>
      <c r="J167" s="118">
        <f t="shared" si="13"/>
        <v>-3.9729837107671528E-4</v>
      </c>
      <c r="K167" s="117">
        <v>2477</v>
      </c>
      <c r="L167" s="118">
        <f t="shared" si="13"/>
        <v>-1.5500794912559623E-2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377</v>
      </c>
      <c r="F168" s="118" t="str">
        <f t="shared" si="13"/>
        <v>-</v>
      </c>
      <c r="G168" s="117">
        <v>1955</v>
      </c>
      <c r="H168" s="118">
        <f t="shared" si="13"/>
        <v>4.1856763925729439</v>
      </c>
      <c r="I168" s="117">
        <v>1820</v>
      </c>
      <c r="J168" s="118">
        <f t="shared" si="13"/>
        <v>-6.9053708439897665E-2</v>
      </c>
      <c r="K168" s="117">
        <v>1716</v>
      </c>
      <c r="L168" s="118">
        <f t="shared" si="13"/>
        <v>-5.7142857142857162E-2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1143</v>
      </c>
      <c r="F169" s="118" t="str">
        <f t="shared" si="13"/>
        <v>-</v>
      </c>
      <c r="G169" s="117">
        <v>2623</v>
      </c>
      <c r="H169" s="118">
        <f t="shared" si="13"/>
        <v>1.294838145231846</v>
      </c>
      <c r="I169" s="117">
        <v>1969</v>
      </c>
      <c r="J169" s="118">
        <f t="shared" si="13"/>
        <v>-0.24933282500953102</v>
      </c>
      <c r="K169" s="117">
        <v>1892</v>
      </c>
      <c r="L169" s="118">
        <f t="shared" si="13"/>
        <v>-3.9106145251396662E-2</v>
      </c>
      <c r="M169" s="117"/>
      <c r="N169" s="118"/>
    </row>
    <row r="170" spans="2:14" x14ac:dyDescent="0.25">
      <c r="B170" s="116" t="s">
        <v>85</v>
      </c>
      <c r="C170" s="117">
        <v>877</v>
      </c>
      <c r="D170" s="118">
        <v>-0.5550481988838154</v>
      </c>
      <c r="E170" s="117">
        <v>1745</v>
      </c>
      <c r="F170" s="118">
        <f t="shared" si="13"/>
        <v>0.98973774230330669</v>
      </c>
      <c r="G170" s="117">
        <v>2466</v>
      </c>
      <c r="H170" s="118">
        <f t="shared" si="13"/>
        <v>0.41318051575931225</v>
      </c>
      <c r="I170" s="117">
        <v>2255</v>
      </c>
      <c r="J170" s="118">
        <f t="shared" si="13"/>
        <v>-8.5563665855636684E-2</v>
      </c>
      <c r="K170" s="117">
        <v>2125</v>
      </c>
      <c r="L170" s="118">
        <f t="shared" si="13"/>
        <v>-5.7649667405764937E-2</v>
      </c>
      <c r="M170" s="117"/>
      <c r="N170" s="118"/>
    </row>
    <row r="171" spans="2:14" x14ac:dyDescent="0.25">
      <c r="B171" s="116" t="s">
        <v>87</v>
      </c>
      <c r="C171" s="117">
        <v>256</v>
      </c>
      <c r="D171" s="118">
        <v>-0.83079973562458687</v>
      </c>
      <c r="E171" s="117">
        <v>1185</v>
      </c>
      <c r="F171" s="118">
        <f t="shared" si="13"/>
        <v>3.62890625</v>
      </c>
      <c r="G171" s="117">
        <v>1641</v>
      </c>
      <c r="H171" s="118">
        <f t="shared" si="13"/>
        <v>0.38481012658227853</v>
      </c>
      <c r="I171" s="117">
        <v>2059</v>
      </c>
      <c r="J171" s="118">
        <f t="shared" si="13"/>
        <v>0.25472273004265689</v>
      </c>
      <c r="K171" s="117">
        <v>1668</v>
      </c>
      <c r="L171" s="118">
        <f t="shared" si="13"/>
        <v>-0.18989800874210783</v>
      </c>
      <c r="M171" s="117"/>
      <c r="N171" s="118"/>
    </row>
    <row r="172" spans="2:14" x14ac:dyDescent="0.25">
      <c r="B172" s="116" t="s">
        <v>89</v>
      </c>
      <c r="C172" s="117">
        <v>841</v>
      </c>
      <c r="D172" s="118">
        <v>-0.57309644670050763</v>
      </c>
      <c r="E172" s="117">
        <v>2808</v>
      </c>
      <c r="F172" s="118">
        <f t="shared" si="13"/>
        <v>2.3388822829964329</v>
      </c>
      <c r="G172" s="117">
        <v>2797</v>
      </c>
      <c r="H172" s="118">
        <f t="shared" si="13"/>
        <v>-3.9173789173788665E-3</v>
      </c>
      <c r="I172" s="117">
        <v>2556</v>
      </c>
      <c r="J172" s="118">
        <f t="shared" si="13"/>
        <v>-8.6163746871648184E-2</v>
      </c>
      <c r="K172" s="117">
        <v>2794</v>
      </c>
      <c r="L172" s="118">
        <f t="shared" si="13"/>
        <v>9.3114241001564846E-2</v>
      </c>
      <c r="M172" s="117"/>
      <c r="N172" s="118"/>
    </row>
    <row r="173" spans="2:14" x14ac:dyDescent="0.25">
      <c r="B173" s="116" t="s">
        <v>91</v>
      </c>
      <c r="C173" s="117">
        <v>60</v>
      </c>
      <c r="D173" s="118">
        <v>-0.94565217391304346</v>
      </c>
      <c r="E173" s="117">
        <v>2009</v>
      </c>
      <c r="F173" s="118">
        <f t="shared" si="13"/>
        <v>32.483333333333334</v>
      </c>
      <c r="G173" s="117">
        <v>1616</v>
      </c>
      <c r="H173" s="118">
        <f t="shared" si="13"/>
        <v>-0.19561971129915379</v>
      </c>
      <c r="I173" s="117">
        <v>1504</v>
      </c>
      <c r="J173" s="118">
        <f t="shared" si="13"/>
        <v>-6.9306930693069257E-2</v>
      </c>
      <c r="K173" s="117">
        <v>1368</v>
      </c>
      <c r="L173" s="118">
        <f t="shared" si="13"/>
        <v>-9.0425531914893664E-2</v>
      </c>
      <c r="M173" s="117"/>
      <c r="N173" s="118"/>
    </row>
    <row r="174" spans="2:14" x14ac:dyDescent="0.25">
      <c r="B174" s="116" t="s">
        <v>93</v>
      </c>
      <c r="C174" s="117">
        <v>767</v>
      </c>
      <c r="D174" s="118">
        <v>-0.42069486404833834</v>
      </c>
      <c r="E174" s="117">
        <v>1899</v>
      </c>
      <c r="F174" s="118">
        <f t="shared" si="13"/>
        <v>1.4758800521512385</v>
      </c>
      <c r="G174" s="117">
        <v>1942</v>
      </c>
      <c r="H174" s="118">
        <f t="shared" si="13"/>
        <v>2.2643496577145816E-2</v>
      </c>
      <c r="I174" s="117">
        <v>1825</v>
      </c>
      <c r="J174" s="118">
        <f t="shared" si="13"/>
        <v>-6.0247167868177187E-2</v>
      </c>
      <c r="K174" s="117">
        <v>1388</v>
      </c>
      <c r="L174" s="118">
        <f t="shared" si="13"/>
        <v>-0.23945205479452059</v>
      </c>
      <c r="M174" s="117"/>
      <c r="N174" s="118"/>
    </row>
    <row r="175" spans="2:14" ht="15.75" x14ac:dyDescent="0.25">
      <c r="B175" s="119" t="s">
        <v>30</v>
      </c>
      <c r="C175" s="120">
        <v>6586</v>
      </c>
      <c r="D175" s="121">
        <v>-0.6643563347263276</v>
      </c>
      <c r="E175" s="120">
        <v>15246</v>
      </c>
      <c r="F175" s="121">
        <f t="shared" si="13"/>
        <v>1.3149104160340115</v>
      </c>
      <c r="G175" s="120">
        <v>26940</v>
      </c>
      <c r="H175" s="121">
        <f t="shared" si="13"/>
        <v>0.7670208579299489</v>
      </c>
      <c r="I175" s="120">
        <v>25089</v>
      </c>
      <c r="J175" s="121">
        <f t="shared" si="13"/>
        <v>-6.8708240534521181E-2</v>
      </c>
      <c r="K175" s="120">
        <v>24579</v>
      </c>
      <c r="L175" s="121">
        <f t="shared" si="13"/>
        <v>-2.0327633624297459E-2</v>
      </c>
      <c r="M175" s="120">
        <v>5909</v>
      </c>
      <c r="N175" s="121">
        <v>-1.2863347811560288E-2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72" t="s">
        <v>242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f>C$7</f>
        <v>2020</v>
      </c>
      <c r="D183" s="297"/>
      <c r="E183" s="296">
        <f>E$7</f>
        <v>2021</v>
      </c>
      <c r="F183" s="297"/>
      <c r="G183" s="296">
        <f>G$7</f>
        <v>2022</v>
      </c>
      <c r="H183" s="297"/>
      <c r="I183" s="296">
        <f>I$7</f>
        <v>2023</v>
      </c>
      <c r="J183" s="297"/>
      <c r="K183" s="296">
        <f>K$7</f>
        <v>2024</v>
      </c>
      <c r="L183" s="297"/>
      <c r="M183" s="296">
        <f>M$7</f>
        <v>2025</v>
      </c>
      <c r="N183" s="297"/>
    </row>
    <row r="184" spans="1:15" ht="16.5" thickTop="1" thickBot="1" x14ac:dyDescent="0.3">
      <c r="B184" s="85"/>
      <c r="C184" s="113" t="s">
        <v>69</v>
      </c>
      <c r="D184" s="114" t="str">
        <f>CONCATENATE("var ",RIGHT(C183,2),"/",RIGHT(C183-1,2))</f>
        <v>var 20/19</v>
      </c>
      <c r="E184" s="115" t="s">
        <v>69</v>
      </c>
      <c r="F184" s="114" t="str">
        <f>CONCATENATE("var ",RIGHT(E183,2),"/",RIGHT(E183-1,2))</f>
        <v>var 21/20</v>
      </c>
      <c r="G184" s="115" t="s">
        <v>69</v>
      </c>
      <c r="H184" s="114" t="str">
        <f>CONCATENATE("var ",RIGHT(G183,2),"/",RIGHT(G183-1,2))</f>
        <v>var 22/21</v>
      </c>
      <c r="I184" s="115" t="s">
        <v>69</v>
      </c>
      <c r="J184" s="114" t="str">
        <f>CONCATENATE("var ",RIGHT(I183,2),"/",RIGHT(I183-1,2))</f>
        <v>var 23/22</v>
      </c>
      <c r="K184" s="115" t="s">
        <v>69</v>
      </c>
      <c r="L184" s="114" t="str">
        <f>CONCATENATE("var ",RIGHT(K183,2),"/",RIGHT(K183-1,2))</f>
        <v>var 24/23</v>
      </c>
      <c r="M184" s="115" t="s">
        <v>69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71</v>
      </c>
      <c r="C185" s="117">
        <v>313</v>
      </c>
      <c r="D185" s="118">
        <v>1.6233766233766156E-2</v>
      </c>
      <c r="E185" s="117">
        <v>175</v>
      </c>
      <c r="F185" s="118">
        <f t="shared" ref="F185:L197" si="15">IFERROR(E185/C185-1,"-")</f>
        <v>-0.4408945686900958</v>
      </c>
      <c r="G185" s="117">
        <v>418</v>
      </c>
      <c r="H185" s="118">
        <f t="shared" si="15"/>
        <v>1.3885714285714288</v>
      </c>
      <c r="I185" s="117">
        <v>363</v>
      </c>
      <c r="J185" s="118">
        <f t="shared" si="15"/>
        <v>-0.13157894736842102</v>
      </c>
      <c r="K185" s="117">
        <v>373</v>
      </c>
      <c r="L185" s="118">
        <f t="shared" si="15"/>
        <v>2.7548209366391241E-2</v>
      </c>
      <c r="M185" s="117">
        <v>326</v>
      </c>
      <c r="N185" s="118">
        <f t="shared" ref="N185:N187" si="16">IFERROR(M185/K185-1,"-")</f>
        <v>-0.12600536193029488</v>
      </c>
    </row>
    <row r="186" spans="1:15" x14ac:dyDescent="0.25">
      <c r="B186" s="116" t="s">
        <v>73</v>
      </c>
      <c r="C186" s="117">
        <v>321</v>
      </c>
      <c r="D186" s="118">
        <v>7.0000000000000062E-2</v>
      </c>
      <c r="E186" s="117">
        <v>18</v>
      </c>
      <c r="F186" s="118">
        <f t="shared" si="15"/>
        <v>-0.94392523364485981</v>
      </c>
      <c r="G186" s="117">
        <v>389</v>
      </c>
      <c r="H186" s="118">
        <f t="shared" si="15"/>
        <v>20.611111111111111</v>
      </c>
      <c r="I186" s="117">
        <v>445</v>
      </c>
      <c r="J186" s="118">
        <f t="shared" si="15"/>
        <v>0.14395886889460163</v>
      </c>
      <c r="K186" s="117">
        <v>462</v>
      </c>
      <c r="L186" s="118">
        <f t="shared" si="15"/>
        <v>3.8202247191011285E-2</v>
      </c>
      <c r="M186" s="117">
        <v>351</v>
      </c>
      <c r="N186" s="118">
        <f t="shared" si="16"/>
        <v>-0.24025974025974028</v>
      </c>
    </row>
    <row r="187" spans="1:15" x14ac:dyDescent="0.25">
      <c r="B187" s="116" t="s">
        <v>75</v>
      </c>
      <c r="C187" s="117">
        <v>227</v>
      </c>
      <c r="D187" s="118">
        <v>-0.38482384823848237</v>
      </c>
      <c r="E187" s="117">
        <v>20</v>
      </c>
      <c r="F187" s="118">
        <f t="shared" si="15"/>
        <v>-0.91189427312775329</v>
      </c>
      <c r="G187" s="117">
        <v>354</v>
      </c>
      <c r="H187" s="118">
        <f t="shared" si="15"/>
        <v>16.7</v>
      </c>
      <c r="I187" s="117">
        <v>318</v>
      </c>
      <c r="J187" s="118">
        <f t="shared" si="15"/>
        <v>-0.10169491525423724</v>
      </c>
      <c r="K187" s="117">
        <v>592</v>
      </c>
      <c r="L187" s="118">
        <f t="shared" si="15"/>
        <v>0.86163522012578619</v>
      </c>
      <c r="M187" s="117">
        <v>381</v>
      </c>
      <c r="N187" s="118">
        <f t="shared" si="16"/>
        <v>-0.35641891891891897</v>
      </c>
    </row>
    <row r="188" spans="1:15" x14ac:dyDescent="0.25">
      <c r="B188" s="116" t="s">
        <v>77</v>
      </c>
      <c r="C188" s="117">
        <v>0</v>
      </c>
      <c r="D188" s="118">
        <v>-1</v>
      </c>
      <c r="E188" s="117">
        <v>33</v>
      </c>
      <c r="F188" s="118" t="str">
        <f t="shared" si="15"/>
        <v>-</v>
      </c>
      <c r="G188" s="117">
        <v>556</v>
      </c>
      <c r="H188" s="118">
        <f t="shared" si="15"/>
        <v>15.848484848484848</v>
      </c>
      <c r="I188" s="117">
        <v>355</v>
      </c>
      <c r="J188" s="118">
        <f t="shared" si="15"/>
        <v>-0.36151079136690645</v>
      </c>
      <c r="K188" s="117">
        <v>404</v>
      </c>
      <c r="L188" s="118">
        <f t="shared" si="15"/>
        <v>0.13802816901408455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120</v>
      </c>
      <c r="F189" s="118" t="str">
        <f t="shared" si="15"/>
        <v>-</v>
      </c>
      <c r="G189" s="117">
        <v>214</v>
      </c>
      <c r="H189" s="118">
        <f t="shared" si="15"/>
        <v>0.78333333333333344</v>
      </c>
      <c r="I189" s="117">
        <v>518</v>
      </c>
      <c r="J189" s="118">
        <f t="shared" si="15"/>
        <v>1.4205607476635516</v>
      </c>
      <c r="K189" s="117">
        <v>597</v>
      </c>
      <c r="L189" s="118">
        <f t="shared" si="15"/>
        <v>0.15250965250965254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86</v>
      </c>
      <c r="F190" s="118" t="str">
        <f t="shared" si="15"/>
        <v>-</v>
      </c>
      <c r="G190" s="117">
        <v>248</v>
      </c>
      <c r="H190" s="118">
        <f t="shared" si="15"/>
        <v>1.8837209302325579</v>
      </c>
      <c r="I190" s="117">
        <v>365</v>
      </c>
      <c r="J190" s="118">
        <f t="shared" si="15"/>
        <v>0.47177419354838701</v>
      </c>
      <c r="K190" s="117">
        <v>533</v>
      </c>
      <c r="L190" s="118">
        <f t="shared" si="15"/>
        <v>0.46027397260273983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202</v>
      </c>
      <c r="F191" s="118" t="str">
        <f t="shared" si="15"/>
        <v>-</v>
      </c>
      <c r="G191" s="117">
        <v>528</v>
      </c>
      <c r="H191" s="118">
        <f t="shared" si="15"/>
        <v>1.613861386138614</v>
      </c>
      <c r="I191" s="117">
        <v>693</v>
      </c>
      <c r="J191" s="118">
        <f t="shared" si="15"/>
        <v>0.3125</v>
      </c>
      <c r="K191" s="117">
        <v>628</v>
      </c>
      <c r="L191" s="118">
        <f t="shared" si="15"/>
        <v>-9.3795093795093765E-2</v>
      </c>
      <c r="M191" s="117"/>
      <c r="N191" s="118"/>
    </row>
    <row r="192" spans="1:15" x14ac:dyDescent="0.25">
      <c r="B192" s="116" t="s">
        <v>85</v>
      </c>
      <c r="C192" s="117">
        <v>538</v>
      </c>
      <c r="D192" s="118">
        <v>0.41578947368421049</v>
      </c>
      <c r="E192" s="117">
        <v>605</v>
      </c>
      <c r="F192" s="118">
        <f t="shared" si="15"/>
        <v>0.12453531598513012</v>
      </c>
      <c r="G192" s="117">
        <v>262</v>
      </c>
      <c r="H192" s="118">
        <f t="shared" si="15"/>
        <v>-0.56694214876033056</v>
      </c>
      <c r="I192" s="117">
        <v>497</v>
      </c>
      <c r="J192" s="118">
        <f t="shared" si="15"/>
        <v>0.89694656488549618</v>
      </c>
      <c r="K192" s="117">
        <v>486</v>
      </c>
      <c r="L192" s="118">
        <f t="shared" si="15"/>
        <v>-2.2132796780684139E-2</v>
      </c>
      <c r="M192" s="117"/>
      <c r="N192" s="118"/>
    </row>
    <row r="193" spans="2:15" x14ac:dyDescent="0.25">
      <c r="B193" s="116" t="s">
        <v>87</v>
      </c>
      <c r="C193" s="117">
        <v>168</v>
      </c>
      <c r="D193" s="118">
        <v>-0.54959785522788196</v>
      </c>
      <c r="E193" s="117">
        <v>500</v>
      </c>
      <c r="F193" s="118">
        <f t="shared" si="15"/>
        <v>1.9761904761904763</v>
      </c>
      <c r="G193" s="117">
        <v>331</v>
      </c>
      <c r="H193" s="118">
        <f t="shared" si="15"/>
        <v>-0.33799999999999997</v>
      </c>
      <c r="I193" s="117">
        <v>339</v>
      </c>
      <c r="J193" s="118">
        <f t="shared" si="15"/>
        <v>2.4169184290030232E-2</v>
      </c>
      <c r="K193" s="117">
        <v>217</v>
      </c>
      <c r="L193" s="118">
        <f t="shared" si="15"/>
        <v>-0.35988200589970498</v>
      </c>
      <c r="M193" s="117"/>
      <c r="N193" s="118"/>
    </row>
    <row r="194" spans="2:15" x14ac:dyDescent="0.25">
      <c r="B194" s="116" t="s">
        <v>89</v>
      </c>
      <c r="C194" s="117">
        <v>84</v>
      </c>
      <c r="D194" s="118">
        <v>-0.69117647058823528</v>
      </c>
      <c r="E194" s="117">
        <v>408</v>
      </c>
      <c r="F194" s="118">
        <f t="shared" si="15"/>
        <v>3.8571428571428568</v>
      </c>
      <c r="G194" s="117">
        <v>379</v>
      </c>
      <c r="H194" s="118">
        <f t="shared" si="15"/>
        <v>-7.1078431372548989E-2</v>
      </c>
      <c r="I194" s="117">
        <v>638</v>
      </c>
      <c r="J194" s="118">
        <f t="shared" si="15"/>
        <v>0.68337730870712399</v>
      </c>
      <c r="K194" s="117">
        <v>350</v>
      </c>
      <c r="L194" s="118">
        <f t="shared" si="15"/>
        <v>-0.45141065830721006</v>
      </c>
      <c r="M194" s="117"/>
      <c r="N194" s="118"/>
    </row>
    <row r="195" spans="2:15" x14ac:dyDescent="0.25">
      <c r="B195" s="116" t="s">
        <v>91</v>
      </c>
      <c r="C195" s="117">
        <v>72</v>
      </c>
      <c r="D195" s="118">
        <v>-0.77500000000000002</v>
      </c>
      <c r="E195" s="117">
        <v>628</v>
      </c>
      <c r="F195" s="118">
        <f t="shared" si="15"/>
        <v>7.7222222222222214</v>
      </c>
      <c r="G195" s="117">
        <v>412</v>
      </c>
      <c r="H195" s="118">
        <f t="shared" si="15"/>
        <v>-0.3439490445859873</v>
      </c>
      <c r="I195" s="117">
        <v>437</v>
      </c>
      <c r="J195" s="118">
        <f t="shared" si="15"/>
        <v>6.0679611650485521E-2</v>
      </c>
      <c r="K195" s="117">
        <v>424</v>
      </c>
      <c r="L195" s="118">
        <f t="shared" si="15"/>
        <v>-2.9748283752860427E-2</v>
      </c>
      <c r="M195" s="117"/>
      <c r="N195" s="118"/>
    </row>
    <row r="196" spans="2:15" x14ac:dyDescent="0.25">
      <c r="B196" s="116" t="s">
        <v>93</v>
      </c>
      <c r="C196" s="117">
        <v>126</v>
      </c>
      <c r="D196" s="118">
        <v>-0.70833333333333326</v>
      </c>
      <c r="E196" s="117">
        <v>549</v>
      </c>
      <c r="F196" s="118">
        <f t="shared" si="15"/>
        <v>3.3571428571428568</v>
      </c>
      <c r="G196" s="117">
        <v>478</v>
      </c>
      <c r="H196" s="118">
        <f t="shared" si="15"/>
        <v>-0.12932604735883424</v>
      </c>
      <c r="I196" s="117">
        <v>522</v>
      </c>
      <c r="J196" s="118">
        <f t="shared" si="15"/>
        <v>9.2050209205020828E-2</v>
      </c>
      <c r="K196" s="117">
        <v>497</v>
      </c>
      <c r="L196" s="118">
        <f t="shared" si="15"/>
        <v>-4.789272030651337E-2</v>
      </c>
      <c r="M196" s="117"/>
      <c r="N196" s="118"/>
    </row>
    <row r="197" spans="2:15" ht="15.75" x14ac:dyDescent="0.25">
      <c r="B197" s="119" t="s">
        <v>30</v>
      </c>
      <c r="C197" s="120">
        <v>1935</v>
      </c>
      <c r="D197" s="121">
        <v>-0.5420118343195266</v>
      </c>
      <c r="E197" s="120">
        <v>3344</v>
      </c>
      <c r="F197" s="121">
        <f t="shared" si="15"/>
        <v>0.72816537467700249</v>
      </c>
      <c r="G197" s="120">
        <v>4569</v>
      </c>
      <c r="H197" s="121">
        <f t="shared" si="15"/>
        <v>0.36632775119617222</v>
      </c>
      <c r="I197" s="120">
        <v>5490</v>
      </c>
      <c r="J197" s="121">
        <f t="shared" si="15"/>
        <v>0.20157583716349303</v>
      </c>
      <c r="K197" s="120">
        <v>5563</v>
      </c>
      <c r="L197" s="121">
        <f t="shared" si="15"/>
        <v>1.3296903460837894E-2</v>
      </c>
      <c r="M197" s="120">
        <v>1058</v>
      </c>
      <c r="N197" s="121">
        <v>-0.25858444288717586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2" t="s">
        <v>243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f>C$7</f>
        <v>2020</v>
      </c>
      <c r="D205" s="297"/>
      <c r="E205" s="296">
        <f>E$7</f>
        <v>2021</v>
      </c>
      <c r="F205" s="297"/>
      <c r="G205" s="296">
        <f>G$7</f>
        <v>2022</v>
      </c>
      <c r="H205" s="297"/>
      <c r="I205" s="296">
        <f>I$7</f>
        <v>2023</v>
      </c>
      <c r="J205" s="297"/>
      <c r="K205" s="296">
        <f>K$7</f>
        <v>2024</v>
      </c>
      <c r="L205" s="297"/>
      <c r="M205" s="296">
        <f>M$7</f>
        <v>2025</v>
      </c>
      <c r="N205" s="297"/>
    </row>
    <row r="206" spans="2:15" ht="16.5" thickTop="1" thickBot="1" x14ac:dyDescent="0.3">
      <c r="B206" s="85"/>
      <c r="C206" s="113" t="s">
        <v>69</v>
      </c>
      <c r="D206" s="114" t="str">
        <f>CONCATENATE("var ",RIGHT(C205,2),"/",RIGHT(C205-1,2))</f>
        <v>var 20/19</v>
      </c>
      <c r="E206" s="115" t="s">
        <v>69</v>
      </c>
      <c r="F206" s="114" t="str">
        <f>CONCATENATE("var ",RIGHT(E205,2),"/",RIGHT(E205-1,2))</f>
        <v>var 21/20</v>
      </c>
      <c r="G206" s="115" t="s">
        <v>69</v>
      </c>
      <c r="H206" s="114" t="str">
        <f>CONCATENATE("var ",RIGHT(G205,2),"/",RIGHT(G205-1,2))</f>
        <v>var 22/21</v>
      </c>
      <c r="I206" s="115" t="s">
        <v>69</v>
      </c>
      <c r="J206" s="114" t="str">
        <f>CONCATENATE("var ",RIGHT(I205,2),"/",RIGHT(I205-1,2))</f>
        <v>var 23/22</v>
      </c>
      <c r="K206" s="115" t="s">
        <v>69</v>
      </c>
      <c r="L206" s="114" t="str">
        <f>CONCATENATE("var ",RIGHT(K205,2),"/",RIGHT(K205-1,2))</f>
        <v>var 24/23</v>
      </c>
      <c r="M206" s="115" t="s">
        <v>69</v>
      </c>
      <c r="N206" s="114" t="str">
        <f>CONCATENATE("var ",RIGHT(M205,2),"/",RIGHT(M205-1,2))</f>
        <v>var 25/24</v>
      </c>
    </row>
    <row r="207" spans="2:15" x14ac:dyDescent="0.25">
      <c r="B207" s="116" t="s">
        <v>71</v>
      </c>
      <c r="C207" s="117">
        <v>349</v>
      </c>
      <c r="D207" s="118">
        <v>0.26909090909090905</v>
      </c>
      <c r="E207" s="117">
        <v>32</v>
      </c>
      <c r="F207" s="118">
        <f t="shared" ref="F207:L219" si="17">IFERROR(E207/C207-1,"-")</f>
        <v>-0.90830945558739251</v>
      </c>
      <c r="G207" s="117">
        <v>928</v>
      </c>
      <c r="H207" s="118">
        <f t="shared" si="17"/>
        <v>28</v>
      </c>
      <c r="I207" s="117">
        <v>676</v>
      </c>
      <c r="J207" s="118">
        <f t="shared" si="17"/>
        <v>-0.27155172413793105</v>
      </c>
      <c r="K207" s="117">
        <v>554</v>
      </c>
      <c r="L207" s="118">
        <f t="shared" si="17"/>
        <v>-0.18047337278106512</v>
      </c>
      <c r="M207" s="117">
        <v>512</v>
      </c>
      <c r="N207" s="118">
        <f t="shared" ref="N207:N209" si="18">IFERROR(M207/K207-1,"-")</f>
        <v>-7.5812274368231014E-2</v>
      </c>
    </row>
    <row r="208" spans="2:15" x14ac:dyDescent="0.25">
      <c r="B208" s="116" t="s">
        <v>73</v>
      </c>
      <c r="C208" s="117">
        <v>262</v>
      </c>
      <c r="D208" s="118">
        <v>-0.17610062893081757</v>
      </c>
      <c r="E208" s="117">
        <v>43</v>
      </c>
      <c r="F208" s="118">
        <f t="shared" si="17"/>
        <v>-0.83587786259541985</v>
      </c>
      <c r="G208" s="117">
        <v>770</v>
      </c>
      <c r="H208" s="118">
        <f t="shared" si="17"/>
        <v>16.906976744186046</v>
      </c>
      <c r="I208" s="117">
        <v>751</v>
      </c>
      <c r="J208" s="118">
        <f t="shared" si="17"/>
        <v>-2.4675324675324628E-2</v>
      </c>
      <c r="K208" s="117">
        <v>669</v>
      </c>
      <c r="L208" s="118">
        <f t="shared" si="17"/>
        <v>-0.10918774966711053</v>
      </c>
      <c r="M208" s="117">
        <v>678</v>
      </c>
      <c r="N208" s="118">
        <f t="shared" si="18"/>
        <v>1.3452914798206317E-2</v>
      </c>
    </row>
    <row r="209" spans="2:15" x14ac:dyDescent="0.25">
      <c r="B209" s="116" t="s">
        <v>75</v>
      </c>
      <c r="C209" s="117">
        <v>154</v>
      </c>
      <c r="D209" s="118">
        <v>-0.55619596541786742</v>
      </c>
      <c r="E209" s="117">
        <v>18</v>
      </c>
      <c r="F209" s="118">
        <f t="shared" si="17"/>
        <v>-0.88311688311688308</v>
      </c>
      <c r="G209" s="117">
        <v>561</v>
      </c>
      <c r="H209" s="118">
        <f t="shared" si="17"/>
        <v>30.166666666666668</v>
      </c>
      <c r="I209" s="117">
        <v>636</v>
      </c>
      <c r="J209" s="118">
        <f t="shared" si="17"/>
        <v>0.1336898395721926</v>
      </c>
      <c r="K209" s="117">
        <v>493</v>
      </c>
      <c r="L209" s="118">
        <f t="shared" si="17"/>
        <v>-0.22484276729559749</v>
      </c>
      <c r="M209" s="117">
        <v>547</v>
      </c>
      <c r="N209" s="118">
        <f t="shared" si="18"/>
        <v>0.1095334685598377</v>
      </c>
    </row>
    <row r="210" spans="2:15" x14ac:dyDescent="0.25">
      <c r="B210" s="116" t="s">
        <v>77</v>
      </c>
      <c r="C210" s="117">
        <v>0</v>
      </c>
      <c r="D210" s="118">
        <v>-1</v>
      </c>
      <c r="E210" s="117">
        <v>25</v>
      </c>
      <c r="F210" s="118" t="str">
        <f t="shared" si="17"/>
        <v>-</v>
      </c>
      <c r="G210" s="117">
        <v>1074</v>
      </c>
      <c r="H210" s="118">
        <f t="shared" si="17"/>
        <v>41.96</v>
      </c>
      <c r="I210" s="117">
        <v>1013</v>
      </c>
      <c r="J210" s="118">
        <f t="shared" si="17"/>
        <v>-5.6797020484171346E-2</v>
      </c>
      <c r="K210" s="117">
        <v>570</v>
      </c>
      <c r="L210" s="118">
        <f t="shared" si="17"/>
        <v>-0.43731490621915103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38</v>
      </c>
      <c r="F211" s="118" t="str">
        <f t="shared" si="17"/>
        <v>-</v>
      </c>
      <c r="G211" s="117">
        <v>827</v>
      </c>
      <c r="H211" s="118">
        <f t="shared" si="17"/>
        <v>20.763157894736842</v>
      </c>
      <c r="I211" s="117">
        <v>516</v>
      </c>
      <c r="J211" s="118">
        <f t="shared" si="17"/>
        <v>-0.37605804111245467</v>
      </c>
      <c r="K211" s="117">
        <v>527</v>
      </c>
      <c r="L211" s="118">
        <f t="shared" si="17"/>
        <v>2.1317829457364379E-2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48</v>
      </c>
      <c r="F212" s="118" t="str">
        <f t="shared" si="17"/>
        <v>-</v>
      </c>
      <c r="G212" s="117">
        <v>664</v>
      </c>
      <c r="H212" s="118">
        <f t="shared" si="17"/>
        <v>12.833333333333334</v>
      </c>
      <c r="I212" s="117">
        <v>493</v>
      </c>
      <c r="J212" s="118">
        <f t="shared" si="17"/>
        <v>-0.25753012048192769</v>
      </c>
      <c r="K212" s="117">
        <v>432</v>
      </c>
      <c r="L212" s="118">
        <f t="shared" si="17"/>
        <v>-0.12373225152129819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160</v>
      </c>
      <c r="F213" s="118" t="str">
        <f t="shared" si="17"/>
        <v>-</v>
      </c>
      <c r="G213" s="117">
        <v>1141</v>
      </c>
      <c r="H213" s="118">
        <f t="shared" si="17"/>
        <v>6.1312499999999996</v>
      </c>
      <c r="I213" s="117">
        <v>865</v>
      </c>
      <c r="J213" s="118">
        <f t="shared" si="17"/>
        <v>-0.24189307624890444</v>
      </c>
      <c r="K213" s="117">
        <v>531</v>
      </c>
      <c r="L213" s="118">
        <f t="shared" si="17"/>
        <v>-0.38612716763005783</v>
      </c>
      <c r="M213" s="117"/>
      <c r="N213" s="118"/>
    </row>
    <row r="214" spans="2:15" x14ac:dyDescent="0.25">
      <c r="B214" s="116" t="s">
        <v>85</v>
      </c>
      <c r="C214" s="117">
        <v>169</v>
      </c>
      <c r="D214" s="118">
        <v>-0.48318042813455653</v>
      </c>
      <c r="E214" s="117">
        <v>167</v>
      </c>
      <c r="F214" s="118">
        <f t="shared" si="17"/>
        <v>-1.1834319526627168E-2</v>
      </c>
      <c r="G214" s="117">
        <v>1213</v>
      </c>
      <c r="H214" s="118">
        <f t="shared" si="17"/>
        <v>6.2634730538922154</v>
      </c>
      <c r="I214" s="117">
        <v>1041</v>
      </c>
      <c r="J214" s="118">
        <f t="shared" si="17"/>
        <v>-0.14179719703215166</v>
      </c>
      <c r="K214" s="117">
        <v>508</v>
      </c>
      <c r="L214" s="118">
        <f t="shared" si="17"/>
        <v>-0.51200768491834769</v>
      </c>
      <c r="M214" s="117"/>
      <c r="N214" s="118"/>
    </row>
    <row r="215" spans="2:15" x14ac:dyDescent="0.25">
      <c r="B215" s="116" t="s">
        <v>87</v>
      </c>
      <c r="C215" s="117">
        <v>2</v>
      </c>
      <c r="D215" s="118">
        <v>-0.99416909620991256</v>
      </c>
      <c r="E215" s="117">
        <v>686</v>
      </c>
      <c r="F215" s="118">
        <f t="shared" si="17"/>
        <v>342</v>
      </c>
      <c r="G215" s="117">
        <v>808</v>
      </c>
      <c r="H215" s="118">
        <f t="shared" si="17"/>
        <v>0.17784256559766765</v>
      </c>
      <c r="I215" s="117">
        <v>805</v>
      </c>
      <c r="J215" s="118">
        <f t="shared" si="17"/>
        <v>-3.7128712871287162E-3</v>
      </c>
      <c r="K215" s="117">
        <v>446</v>
      </c>
      <c r="L215" s="118">
        <f t="shared" si="17"/>
        <v>-0.4459627329192547</v>
      </c>
      <c r="M215" s="117"/>
      <c r="N215" s="118"/>
    </row>
    <row r="216" spans="2:15" x14ac:dyDescent="0.25">
      <c r="B216" s="116" t="s">
        <v>89</v>
      </c>
      <c r="C216" s="117">
        <v>19</v>
      </c>
      <c r="D216" s="118">
        <v>-0.93890675241157551</v>
      </c>
      <c r="E216" s="117">
        <v>1264</v>
      </c>
      <c r="F216" s="118">
        <f t="shared" si="17"/>
        <v>65.526315789473685</v>
      </c>
      <c r="G216" s="117">
        <v>709</v>
      </c>
      <c r="H216" s="118">
        <f t="shared" si="17"/>
        <v>-0.43908227848101267</v>
      </c>
      <c r="I216" s="117">
        <v>743</v>
      </c>
      <c r="J216" s="118">
        <f t="shared" si="17"/>
        <v>4.7954866008462549E-2</v>
      </c>
      <c r="K216" s="117">
        <v>702</v>
      </c>
      <c r="L216" s="118">
        <f t="shared" si="17"/>
        <v>-5.5181695827725474E-2</v>
      </c>
      <c r="M216" s="117"/>
      <c r="N216" s="118"/>
    </row>
    <row r="217" spans="2:15" x14ac:dyDescent="0.25">
      <c r="B217" s="116" t="s">
        <v>91</v>
      </c>
      <c r="C217" s="117">
        <v>114</v>
      </c>
      <c r="D217" s="118">
        <v>-0.65243902439024393</v>
      </c>
      <c r="E217" s="117">
        <v>1006</v>
      </c>
      <c r="F217" s="118">
        <f t="shared" si="17"/>
        <v>7.8245614035087723</v>
      </c>
      <c r="G217" s="117">
        <v>646</v>
      </c>
      <c r="H217" s="118">
        <f t="shared" si="17"/>
        <v>-0.35785288270377735</v>
      </c>
      <c r="I217" s="117">
        <v>719</v>
      </c>
      <c r="J217" s="118">
        <f t="shared" si="17"/>
        <v>0.11300309597523217</v>
      </c>
      <c r="K217" s="117">
        <v>613</v>
      </c>
      <c r="L217" s="118">
        <f t="shared" si="17"/>
        <v>-0.14742698191933246</v>
      </c>
      <c r="M217" s="117"/>
      <c r="N217" s="118"/>
    </row>
    <row r="218" spans="2:15" x14ac:dyDescent="0.25">
      <c r="B218" s="116" t="s">
        <v>93</v>
      </c>
      <c r="C218" s="117">
        <v>81</v>
      </c>
      <c r="D218" s="118">
        <v>-0.75304878048780488</v>
      </c>
      <c r="E218" s="117">
        <v>879</v>
      </c>
      <c r="F218" s="118">
        <f t="shared" si="17"/>
        <v>9.8518518518518512</v>
      </c>
      <c r="G218" s="117">
        <v>624</v>
      </c>
      <c r="H218" s="118">
        <f t="shared" si="17"/>
        <v>-0.29010238907849828</v>
      </c>
      <c r="I218" s="117">
        <v>620</v>
      </c>
      <c r="J218" s="118">
        <f t="shared" si="17"/>
        <v>-6.4102564102563875E-3</v>
      </c>
      <c r="K218" s="117">
        <v>489</v>
      </c>
      <c r="L218" s="118">
        <f t="shared" si="17"/>
        <v>-0.21129032258064517</v>
      </c>
      <c r="M218" s="117"/>
      <c r="N218" s="118"/>
    </row>
    <row r="219" spans="2:15" ht="15.75" x14ac:dyDescent="0.25">
      <c r="B219" s="119" t="s">
        <v>30</v>
      </c>
      <c r="C219" s="120">
        <v>1273</v>
      </c>
      <c r="D219" s="121">
        <v>-0.67812895069532231</v>
      </c>
      <c r="E219" s="120">
        <v>4366</v>
      </c>
      <c r="F219" s="121">
        <f t="shared" si="17"/>
        <v>2.4296936370777691</v>
      </c>
      <c r="G219" s="120">
        <v>9965</v>
      </c>
      <c r="H219" s="121">
        <f t="shared" si="17"/>
        <v>1.2824095281722401</v>
      </c>
      <c r="I219" s="120">
        <v>8878</v>
      </c>
      <c r="J219" s="121">
        <f t="shared" si="17"/>
        <v>-0.10908178625188159</v>
      </c>
      <c r="K219" s="120">
        <v>6534</v>
      </c>
      <c r="L219" s="121">
        <f t="shared" si="17"/>
        <v>-0.26402342870015771</v>
      </c>
      <c r="M219" s="120">
        <v>1737</v>
      </c>
      <c r="N219" s="121">
        <v>1.2237762237762295E-2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72" t="s">
        <v>242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4" t="s">
        <v>119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f>C$7</f>
        <v>2020</v>
      </c>
      <c r="D227" s="297"/>
      <c r="E227" s="296">
        <f>E$7</f>
        <v>2021</v>
      </c>
      <c r="F227" s="297"/>
      <c r="G227" s="296">
        <f>G$7</f>
        <v>2022</v>
      </c>
      <c r="H227" s="297"/>
      <c r="I227" s="296">
        <f>I$7</f>
        <v>2023</v>
      </c>
      <c r="J227" s="297"/>
      <c r="K227" s="296">
        <f>K$7</f>
        <v>2024</v>
      </c>
      <c r="L227" s="297"/>
      <c r="M227" s="296">
        <f>M$7</f>
        <v>2025</v>
      </c>
      <c r="N227" s="297"/>
    </row>
    <row r="228" spans="2:15" ht="16.5" thickTop="1" thickBot="1" x14ac:dyDescent="0.3">
      <c r="B228" s="85"/>
      <c r="C228" s="113" t="s">
        <v>69</v>
      </c>
      <c r="D228" s="114" t="str">
        <f>CONCATENATE("var ",RIGHT(C227,2),"/",RIGHT(C227-1,2))</f>
        <v>var 20/19</v>
      </c>
      <c r="E228" s="115" t="s">
        <v>69</v>
      </c>
      <c r="F228" s="114" t="str">
        <f>CONCATENATE("var ",RIGHT(E227,2),"/",RIGHT(E227-1,2))</f>
        <v>var 21/20</v>
      </c>
      <c r="G228" s="115" t="s">
        <v>69</v>
      </c>
      <c r="H228" s="114" t="str">
        <f>CONCATENATE("var ",RIGHT(G227,2),"/",RIGHT(G227-1,2))</f>
        <v>var 22/21</v>
      </c>
      <c r="I228" s="115" t="s">
        <v>69</v>
      </c>
      <c r="J228" s="114" t="str">
        <f>CONCATENATE("var ",RIGHT(I227,2),"/",RIGHT(I227-1,2))</f>
        <v>var 23/22</v>
      </c>
      <c r="K228" s="115" t="s">
        <v>69</v>
      </c>
      <c r="L228" s="114" t="str">
        <f>CONCATENATE("var ",RIGHT(K227,2),"/",RIGHT(K227-1,2))</f>
        <v>var 24/23</v>
      </c>
      <c r="M228" s="115" t="s">
        <v>69</v>
      </c>
      <c r="N228" s="114" t="str">
        <f>CONCATENATE("var ",RIGHT(M227,2),"/",RIGHT(M227-1,2))</f>
        <v>var 25/24</v>
      </c>
    </row>
    <row r="229" spans="2:15" x14ac:dyDescent="0.25">
      <c r="B229" s="116" t="s">
        <v>71</v>
      </c>
      <c r="C229" s="117">
        <v>313</v>
      </c>
      <c r="D229" s="118">
        <v>1.6233766233766156E-2</v>
      </c>
      <c r="E229" s="117">
        <v>175</v>
      </c>
      <c r="F229" s="118">
        <f t="shared" ref="F229:L241" si="19">IFERROR(E229/C229-1,"-")</f>
        <v>-0.4408945686900958</v>
      </c>
      <c r="G229" s="117">
        <v>418</v>
      </c>
      <c r="H229" s="118">
        <f t="shared" si="19"/>
        <v>1.3885714285714288</v>
      </c>
      <c r="I229" s="117">
        <v>363</v>
      </c>
      <c r="J229" s="118">
        <f t="shared" si="19"/>
        <v>-0.13157894736842102</v>
      </c>
      <c r="K229" s="117">
        <v>373</v>
      </c>
      <c r="L229" s="118">
        <f t="shared" si="19"/>
        <v>2.7548209366391241E-2</v>
      </c>
      <c r="M229" s="117">
        <v>326</v>
      </c>
      <c r="N229" s="118">
        <f t="shared" ref="N229:N231" si="20">IFERROR(M229/K229-1,"-")</f>
        <v>-0.12600536193029488</v>
      </c>
    </row>
    <row r="230" spans="2:15" x14ac:dyDescent="0.25">
      <c r="B230" s="116" t="s">
        <v>73</v>
      </c>
      <c r="C230" s="117">
        <v>321</v>
      </c>
      <c r="D230" s="118">
        <v>7.0000000000000062E-2</v>
      </c>
      <c r="E230" s="117">
        <v>18</v>
      </c>
      <c r="F230" s="118">
        <f t="shared" si="19"/>
        <v>-0.94392523364485981</v>
      </c>
      <c r="G230" s="117">
        <v>389</v>
      </c>
      <c r="H230" s="118">
        <f t="shared" si="19"/>
        <v>20.611111111111111</v>
      </c>
      <c r="I230" s="117">
        <v>445</v>
      </c>
      <c r="J230" s="118">
        <f t="shared" si="19"/>
        <v>0.14395886889460163</v>
      </c>
      <c r="K230" s="117">
        <v>462</v>
      </c>
      <c r="L230" s="118">
        <f t="shared" si="19"/>
        <v>3.8202247191011285E-2</v>
      </c>
      <c r="M230" s="117">
        <v>351</v>
      </c>
      <c r="N230" s="118">
        <f t="shared" si="20"/>
        <v>-0.24025974025974028</v>
      </c>
    </row>
    <row r="231" spans="2:15" x14ac:dyDescent="0.25">
      <c r="B231" s="116" t="s">
        <v>75</v>
      </c>
      <c r="C231" s="117">
        <v>227</v>
      </c>
      <c r="D231" s="118">
        <v>-0.38482384823848237</v>
      </c>
      <c r="E231" s="117">
        <v>20</v>
      </c>
      <c r="F231" s="118">
        <f t="shared" si="19"/>
        <v>-0.91189427312775329</v>
      </c>
      <c r="G231" s="117">
        <v>354</v>
      </c>
      <c r="H231" s="118">
        <f t="shared" si="19"/>
        <v>16.7</v>
      </c>
      <c r="I231" s="117">
        <v>318</v>
      </c>
      <c r="J231" s="118">
        <f t="shared" si="19"/>
        <v>-0.10169491525423724</v>
      </c>
      <c r="K231" s="117">
        <v>592</v>
      </c>
      <c r="L231" s="118">
        <f t="shared" si="19"/>
        <v>0.86163522012578619</v>
      </c>
      <c r="M231" s="117">
        <v>381</v>
      </c>
      <c r="N231" s="118">
        <f t="shared" si="20"/>
        <v>-0.35641891891891897</v>
      </c>
    </row>
    <row r="232" spans="2:15" x14ac:dyDescent="0.25">
      <c r="B232" s="116" t="s">
        <v>77</v>
      </c>
      <c r="C232" s="117">
        <v>0</v>
      </c>
      <c r="D232" s="118">
        <v>-1</v>
      </c>
      <c r="E232" s="117">
        <v>33</v>
      </c>
      <c r="F232" s="118" t="str">
        <f t="shared" si="19"/>
        <v>-</v>
      </c>
      <c r="G232" s="117">
        <v>556</v>
      </c>
      <c r="H232" s="118">
        <f t="shared" si="19"/>
        <v>15.848484848484848</v>
      </c>
      <c r="I232" s="117">
        <v>355</v>
      </c>
      <c r="J232" s="118">
        <f t="shared" si="19"/>
        <v>-0.36151079136690645</v>
      </c>
      <c r="K232" s="117">
        <v>404</v>
      </c>
      <c r="L232" s="118">
        <f t="shared" si="19"/>
        <v>0.13802816901408455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120</v>
      </c>
      <c r="F233" s="118" t="str">
        <f t="shared" si="19"/>
        <v>-</v>
      </c>
      <c r="G233" s="117">
        <v>214</v>
      </c>
      <c r="H233" s="118">
        <f t="shared" si="19"/>
        <v>0.78333333333333344</v>
      </c>
      <c r="I233" s="117">
        <v>518</v>
      </c>
      <c r="J233" s="118">
        <f t="shared" si="19"/>
        <v>1.4205607476635516</v>
      </c>
      <c r="K233" s="117">
        <v>597</v>
      </c>
      <c r="L233" s="118">
        <f t="shared" si="19"/>
        <v>0.15250965250965254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86</v>
      </c>
      <c r="F234" s="118" t="str">
        <f t="shared" si="19"/>
        <v>-</v>
      </c>
      <c r="G234" s="117">
        <v>248</v>
      </c>
      <c r="H234" s="118">
        <f t="shared" si="19"/>
        <v>1.8837209302325579</v>
      </c>
      <c r="I234" s="117">
        <v>365</v>
      </c>
      <c r="J234" s="118">
        <f t="shared" si="19"/>
        <v>0.47177419354838701</v>
      </c>
      <c r="K234" s="117">
        <v>533</v>
      </c>
      <c r="L234" s="118">
        <f t="shared" si="19"/>
        <v>0.46027397260273983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202</v>
      </c>
      <c r="F235" s="118" t="str">
        <f t="shared" si="19"/>
        <v>-</v>
      </c>
      <c r="G235" s="117">
        <v>528</v>
      </c>
      <c r="H235" s="118">
        <f t="shared" si="19"/>
        <v>1.613861386138614</v>
      </c>
      <c r="I235" s="117">
        <v>693</v>
      </c>
      <c r="J235" s="118">
        <f t="shared" si="19"/>
        <v>0.3125</v>
      </c>
      <c r="K235" s="117">
        <v>628</v>
      </c>
      <c r="L235" s="118">
        <f t="shared" si="19"/>
        <v>-9.3795093795093765E-2</v>
      </c>
      <c r="M235" s="117"/>
      <c r="N235" s="118"/>
    </row>
    <row r="236" spans="2:15" x14ac:dyDescent="0.25">
      <c r="B236" s="116" t="s">
        <v>85</v>
      </c>
      <c r="C236" s="117">
        <v>538</v>
      </c>
      <c r="D236" s="118">
        <v>0.41578947368421049</v>
      </c>
      <c r="E236" s="117">
        <v>605</v>
      </c>
      <c r="F236" s="118">
        <f t="shared" si="19"/>
        <v>0.12453531598513012</v>
      </c>
      <c r="G236" s="117">
        <v>262</v>
      </c>
      <c r="H236" s="118">
        <f t="shared" si="19"/>
        <v>-0.56694214876033056</v>
      </c>
      <c r="I236" s="117">
        <v>497</v>
      </c>
      <c r="J236" s="118">
        <f t="shared" si="19"/>
        <v>0.89694656488549618</v>
      </c>
      <c r="K236" s="117">
        <v>486</v>
      </c>
      <c r="L236" s="118">
        <f t="shared" si="19"/>
        <v>-2.2132796780684139E-2</v>
      </c>
      <c r="M236" s="117"/>
      <c r="N236" s="118"/>
    </row>
    <row r="237" spans="2:15" x14ac:dyDescent="0.25">
      <c r="B237" s="116" t="s">
        <v>87</v>
      </c>
      <c r="C237" s="117">
        <v>168</v>
      </c>
      <c r="D237" s="118">
        <v>-0.54959785522788196</v>
      </c>
      <c r="E237" s="117">
        <v>500</v>
      </c>
      <c r="F237" s="118">
        <f t="shared" si="19"/>
        <v>1.9761904761904763</v>
      </c>
      <c r="G237" s="117">
        <v>331</v>
      </c>
      <c r="H237" s="118">
        <f t="shared" si="19"/>
        <v>-0.33799999999999997</v>
      </c>
      <c r="I237" s="117">
        <v>339</v>
      </c>
      <c r="J237" s="118">
        <f t="shared" si="19"/>
        <v>2.4169184290030232E-2</v>
      </c>
      <c r="K237" s="117">
        <v>217</v>
      </c>
      <c r="L237" s="118">
        <f t="shared" si="19"/>
        <v>-0.35988200589970498</v>
      </c>
      <c r="M237" s="117"/>
      <c r="N237" s="118"/>
    </row>
    <row r="238" spans="2:15" x14ac:dyDescent="0.25">
      <c r="B238" s="116" t="s">
        <v>89</v>
      </c>
      <c r="C238" s="117">
        <v>84</v>
      </c>
      <c r="D238" s="118">
        <v>-0.69117647058823528</v>
      </c>
      <c r="E238" s="117">
        <v>408</v>
      </c>
      <c r="F238" s="118">
        <f t="shared" si="19"/>
        <v>3.8571428571428568</v>
      </c>
      <c r="G238" s="117">
        <v>379</v>
      </c>
      <c r="H238" s="118">
        <f t="shared" si="19"/>
        <v>-7.1078431372548989E-2</v>
      </c>
      <c r="I238" s="117">
        <v>638</v>
      </c>
      <c r="J238" s="118">
        <f t="shared" si="19"/>
        <v>0.68337730870712399</v>
      </c>
      <c r="K238" s="117">
        <v>350</v>
      </c>
      <c r="L238" s="118">
        <f t="shared" si="19"/>
        <v>-0.45141065830721006</v>
      </c>
      <c r="M238" s="117"/>
      <c r="N238" s="118"/>
    </row>
    <row r="239" spans="2:15" x14ac:dyDescent="0.25">
      <c r="B239" s="116" t="s">
        <v>91</v>
      </c>
      <c r="C239" s="117">
        <v>72</v>
      </c>
      <c r="D239" s="118">
        <v>-0.77500000000000002</v>
      </c>
      <c r="E239" s="117">
        <v>628</v>
      </c>
      <c r="F239" s="118">
        <f t="shared" si="19"/>
        <v>7.7222222222222214</v>
      </c>
      <c r="G239" s="117">
        <v>412</v>
      </c>
      <c r="H239" s="118">
        <f t="shared" si="19"/>
        <v>-0.3439490445859873</v>
      </c>
      <c r="I239" s="117">
        <v>437</v>
      </c>
      <c r="J239" s="118">
        <f t="shared" si="19"/>
        <v>6.0679611650485521E-2</v>
      </c>
      <c r="K239" s="117">
        <v>424</v>
      </c>
      <c r="L239" s="118">
        <f t="shared" si="19"/>
        <v>-2.9748283752860427E-2</v>
      </c>
      <c r="M239" s="117"/>
      <c r="N239" s="118"/>
    </row>
    <row r="240" spans="2:15" x14ac:dyDescent="0.25">
      <c r="B240" s="116" t="s">
        <v>93</v>
      </c>
      <c r="C240" s="117">
        <v>126</v>
      </c>
      <c r="D240" s="118">
        <v>-0.70833333333333326</v>
      </c>
      <c r="E240" s="117">
        <v>549</v>
      </c>
      <c r="F240" s="118">
        <f t="shared" si="19"/>
        <v>3.3571428571428568</v>
      </c>
      <c r="G240" s="117">
        <v>478</v>
      </c>
      <c r="H240" s="118">
        <f t="shared" si="19"/>
        <v>-0.12932604735883424</v>
      </c>
      <c r="I240" s="117">
        <v>522</v>
      </c>
      <c r="J240" s="118">
        <f t="shared" si="19"/>
        <v>9.2050209205020828E-2</v>
      </c>
      <c r="K240" s="117">
        <v>497</v>
      </c>
      <c r="L240" s="118">
        <f t="shared" si="19"/>
        <v>-4.789272030651337E-2</v>
      </c>
      <c r="M240" s="117"/>
      <c r="N240" s="118"/>
    </row>
    <row r="241" spans="2:15" ht="15.75" x14ac:dyDescent="0.25">
      <c r="B241" s="119" t="s">
        <v>30</v>
      </c>
      <c r="C241" s="120">
        <v>1935</v>
      </c>
      <c r="D241" s="121">
        <v>-0.5420118343195266</v>
      </c>
      <c r="E241" s="120">
        <v>3344</v>
      </c>
      <c r="F241" s="121">
        <f t="shared" si="19"/>
        <v>0.72816537467700249</v>
      </c>
      <c r="G241" s="120">
        <v>4569</v>
      </c>
      <c r="H241" s="121">
        <f t="shared" si="19"/>
        <v>0.36632775119617222</v>
      </c>
      <c r="I241" s="120">
        <v>5490</v>
      </c>
      <c r="J241" s="121">
        <f t="shared" si="19"/>
        <v>0.20157583716349303</v>
      </c>
      <c r="K241" s="120">
        <v>5563</v>
      </c>
      <c r="L241" s="121">
        <f t="shared" si="19"/>
        <v>1.3296903460837894E-2</v>
      </c>
      <c r="M241" s="120">
        <v>1058</v>
      </c>
      <c r="N241" s="121">
        <v>-0.25858444288717586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72" t="s">
        <v>244</v>
      </c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4" t="s">
        <v>128</v>
      </c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</row>
    <row r="249" spans="2:15" ht="22.5" thickTop="1" thickBot="1" x14ac:dyDescent="0.3">
      <c r="B249" s="109"/>
      <c r="C249" s="296">
        <f>C$7</f>
        <v>2020</v>
      </c>
      <c r="D249" s="297"/>
      <c r="E249" s="296">
        <f>E$7</f>
        <v>2021</v>
      </c>
      <c r="F249" s="297"/>
      <c r="G249" s="296">
        <f>G$7</f>
        <v>2022</v>
      </c>
      <c r="H249" s="297"/>
      <c r="I249" s="296">
        <f>I$7</f>
        <v>2023</v>
      </c>
      <c r="J249" s="297"/>
      <c r="K249" s="296">
        <f>K$7</f>
        <v>2024</v>
      </c>
      <c r="L249" s="297"/>
      <c r="M249" s="296">
        <f>M$7</f>
        <v>2025</v>
      </c>
      <c r="N249" s="297"/>
    </row>
    <row r="250" spans="2:15" ht="16.5" thickTop="1" thickBot="1" x14ac:dyDescent="0.3">
      <c r="B250" s="85"/>
      <c r="C250" s="113" t="s">
        <v>69</v>
      </c>
      <c r="D250" s="114" t="str">
        <f>CONCATENATE("var ",RIGHT(C249,2),"/",RIGHT(C249-1,2))</f>
        <v>var 20/19</v>
      </c>
      <c r="E250" s="115" t="s">
        <v>69</v>
      </c>
      <c r="F250" s="114" t="str">
        <f>CONCATENATE("var ",RIGHT(E249,2),"/",RIGHT(E249-1,2))</f>
        <v>var 21/20</v>
      </c>
      <c r="G250" s="115" t="s">
        <v>69</v>
      </c>
      <c r="H250" s="114" t="str">
        <f>CONCATENATE("var ",RIGHT(G249,2),"/",RIGHT(G249-1,2))</f>
        <v>var 22/21</v>
      </c>
      <c r="I250" s="115" t="s">
        <v>69</v>
      </c>
      <c r="J250" s="114" t="str">
        <f>CONCATENATE("var ",RIGHT(I249,2),"/",RIGHT(I249-1,2))</f>
        <v>var 23/22</v>
      </c>
      <c r="K250" s="115" t="s">
        <v>69</v>
      </c>
      <c r="L250" s="114" t="str">
        <f>CONCATENATE("var ",RIGHT(K249,2),"/",RIGHT(K249-1,2))</f>
        <v>var 24/23</v>
      </c>
      <c r="M250" s="115" t="s">
        <v>69</v>
      </c>
      <c r="N250" s="114" t="str">
        <f>CONCATENATE("var ",RIGHT(M249,2),"/",RIGHT(M249-1,2))</f>
        <v>var 25/24</v>
      </c>
    </row>
    <row r="251" spans="2:15" x14ac:dyDescent="0.25">
      <c r="B251" s="116" t="s">
        <v>71</v>
      </c>
      <c r="C251" s="117">
        <v>611</v>
      </c>
      <c r="D251" s="118">
        <v>0.45130641330166266</v>
      </c>
      <c r="E251" s="117">
        <v>18</v>
      </c>
      <c r="F251" s="118">
        <f t="shared" ref="F251:L263" si="21">IFERROR(E251/C251-1,"-")</f>
        <v>-0.97054009819967269</v>
      </c>
      <c r="G251" s="117">
        <v>458</v>
      </c>
      <c r="H251" s="118">
        <f t="shared" si="21"/>
        <v>24.444444444444443</v>
      </c>
      <c r="I251" s="117">
        <v>905</v>
      </c>
      <c r="J251" s="118">
        <f t="shared" si="21"/>
        <v>0.97598253275109181</v>
      </c>
      <c r="K251" s="117">
        <v>616</v>
      </c>
      <c r="L251" s="118">
        <f t="shared" si="21"/>
        <v>-0.31933701657458569</v>
      </c>
      <c r="M251" s="117">
        <v>664</v>
      </c>
      <c r="N251" s="118">
        <f t="shared" ref="N251:N253" si="22">IFERROR(M251/K251-1,"-")</f>
        <v>7.7922077922077948E-2</v>
      </c>
    </row>
    <row r="252" spans="2:15" x14ac:dyDescent="0.25">
      <c r="B252" s="116" t="s">
        <v>73</v>
      </c>
      <c r="C252" s="117">
        <v>1068</v>
      </c>
      <c r="D252" s="118">
        <v>1.3116883116883118</v>
      </c>
      <c r="E252" s="117">
        <v>3</v>
      </c>
      <c r="F252" s="118">
        <f t="shared" si="21"/>
        <v>-0.9971910112359551</v>
      </c>
      <c r="G252" s="117">
        <v>444</v>
      </c>
      <c r="H252" s="118">
        <f t="shared" si="21"/>
        <v>147</v>
      </c>
      <c r="I252" s="117">
        <v>665</v>
      </c>
      <c r="J252" s="118">
        <f t="shared" si="21"/>
        <v>0.49774774774774766</v>
      </c>
      <c r="K252" s="117">
        <v>638</v>
      </c>
      <c r="L252" s="118">
        <f t="shared" si="21"/>
        <v>-4.0601503759398527E-2</v>
      </c>
      <c r="M252" s="117">
        <v>582</v>
      </c>
      <c r="N252" s="118">
        <f t="shared" si="22"/>
        <v>-8.7774294670846409E-2</v>
      </c>
    </row>
    <row r="253" spans="2:15" x14ac:dyDescent="0.25">
      <c r="B253" s="116" t="s">
        <v>75</v>
      </c>
      <c r="C253" s="117">
        <v>282</v>
      </c>
      <c r="D253" s="118">
        <v>-0.38961038961038963</v>
      </c>
      <c r="E253" s="117">
        <v>3</v>
      </c>
      <c r="F253" s="118">
        <f t="shared" si="21"/>
        <v>-0.98936170212765961</v>
      </c>
      <c r="G253" s="117">
        <v>515</v>
      </c>
      <c r="H253" s="118">
        <f t="shared" si="21"/>
        <v>170.66666666666666</v>
      </c>
      <c r="I253" s="117">
        <v>457</v>
      </c>
      <c r="J253" s="118">
        <f t="shared" si="21"/>
        <v>-0.11262135922330097</v>
      </c>
      <c r="K253" s="117">
        <v>499</v>
      </c>
      <c r="L253" s="118">
        <f t="shared" si="21"/>
        <v>9.1903719912472592E-2</v>
      </c>
      <c r="M253" s="117">
        <v>650</v>
      </c>
      <c r="N253" s="118">
        <f t="shared" si="22"/>
        <v>0.30260521042084165</v>
      </c>
    </row>
    <row r="254" spans="2:15" x14ac:dyDescent="0.25">
      <c r="B254" s="116" t="s">
        <v>77</v>
      </c>
      <c r="C254" s="117">
        <v>0</v>
      </c>
      <c r="D254" s="118">
        <v>-1</v>
      </c>
      <c r="E254" s="117">
        <v>0</v>
      </c>
      <c r="F254" s="118" t="str">
        <f t="shared" si="21"/>
        <v>-</v>
      </c>
      <c r="G254" s="117">
        <v>328</v>
      </c>
      <c r="H254" s="118" t="str">
        <f t="shared" si="21"/>
        <v>-</v>
      </c>
      <c r="I254" s="117">
        <v>202</v>
      </c>
      <c r="J254" s="118">
        <f t="shared" si="21"/>
        <v>-0.38414634146341464</v>
      </c>
      <c r="K254" s="117">
        <v>203</v>
      </c>
      <c r="L254" s="118">
        <f t="shared" si="21"/>
        <v>4.9504950495049549E-3</v>
      </c>
      <c r="M254" s="117"/>
      <c r="N254" s="118"/>
    </row>
    <row r="255" spans="2:15" x14ac:dyDescent="0.25">
      <c r="B255" s="116" t="s">
        <v>79</v>
      </c>
      <c r="C255" s="117">
        <v>0</v>
      </c>
      <c r="D255" s="118">
        <v>-1</v>
      </c>
      <c r="E255" s="117">
        <v>10</v>
      </c>
      <c r="F255" s="118" t="str">
        <f t="shared" si="21"/>
        <v>-</v>
      </c>
      <c r="G255" s="117">
        <v>22</v>
      </c>
      <c r="H255" s="118">
        <f t="shared" si="21"/>
        <v>1.2000000000000002</v>
      </c>
      <c r="I255" s="117">
        <v>9</v>
      </c>
      <c r="J255" s="118">
        <f t="shared" si="21"/>
        <v>-0.59090909090909083</v>
      </c>
      <c r="K255" s="117">
        <v>22</v>
      </c>
      <c r="L255" s="118">
        <f t="shared" si="21"/>
        <v>1.4444444444444446</v>
      </c>
      <c r="M255" s="117"/>
      <c r="N255" s="118"/>
    </row>
    <row r="256" spans="2:15" x14ac:dyDescent="0.25">
      <c r="B256" s="116" t="s">
        <v>81</v>
      </c>
      <c r="C256" s="117">
        <v>0</v>
      </c>
      <c r="D256" s="118">
        <v>-1</v>
      </c>
      <c r="E256" s="117">
        <v>2</v>
      </c>
      <c r="F256" s="118" t="str">
        <f t="shared" si="21"/>
        <v>-</v>
      </c>
      <c r="G256" s="117">
        <v>23</v>
      </c>
      <c r="H256" s="118">
        <f t="shared" si="21"/>
        <v>10.5</v>
      </c>
      <c r="I256" s="117">
        <v>2</v>
      </c>
      <c r="J256" s="118">
        <f t="shared" si="21"/>
        <v>-0.91304347826086962</v>
      </c>
      <c r="K256" s="117">
        <v>6</v>
      </c>
      <c r="L256" s="118">
        <f t="shared" si="21"/>
        <v>2</v>
      </c>
      <c r="M256" s="117"/>
      <c r="N256" s="118"/>
    </row>
    <row r="257" spans="2:15" x14ac:dyDescent="0.25">
      <c r="B257" s="116" t="s">
        <v>83</v>
      </c>
      <c r="C257" s="117">
        <v>0</v>
      </c>
      <c r="D257" s="118">
        <v>-1</v>
      </c>
      <c r="E257" s="117">
        <v>28</v>
      </c>
      <c r="F257" s="118" t="str">
        <f t="shared" si="21"/>
        <v>-</v>
      </c>
      <c r="G257" s="117">
        <v>80</v>
      </c>
      <c r="H257" s="118">
        <f t="shared" si="21"/>
        <v>1.8571428571428572</v>
      </c>
      <c r="I257" s="117">
        <v>5</v>
      </c>
      <c r="J257" s="118">
        <f t="shared" si="21"/>
        <v>-0.9375</v>
      </c>
      <c r="K257" s="117">
        <v>17</v>
      </c>
      <c r="L257" s="118">
        <f t="shared" si="21"/>
        <v>2.4</v>
      </c>
      <c r="M257" s="117"/>
      <c r="N257" s="118"/>
    </row>
    <row r="258" spans="2:15" x14ac:dyDescent="0.25">
      <c r="B258" s="116" t="s">
        <v>85</v>
      </c>
      <c r="C258" s="117">
        <v>0</v>
      </c>
      <c r="D258" s="118">
        <v>-1</v>
      </c>
      <c r="E258" s="117">
        <v>0</v>
      </c>
      <c r="F258" s="118" t="str">
        <f t="shared" si="21"/>
        <v>-</v>
      </c>
      <c r="G258" s="117">
        <v>7</v>
      </c>
      <c r="H258" s="118" t="str">
        <f t="shared" si="21"/>
        <v>-</v>
      </c>
      <c r="I258" s="117">
        <v>15</v>
      </c>
      <c r="J258" s="118">
        <f t="shared" si="21"/>
        <v>1.1428571428571428</v>
      </c>
      <c r="K258" s="117">
        <v>25</v>
      </c>
      <c r="L258" s="118">
        <f t="shared" si="21"/>
        <v>0.66666666666666674</v>
      </c>
      <c r="M258" s="117"/>
      <c r="N258" s="118"/>
    </row>
    <row r="259" spans="2:15" x14ac:dyDescent="0.25">
      <c r="B259" s="116" t="s">
        <v>87</v>
      </c>
      <c r="C259" s="117">
        <v>2</v>
      </c>
      <c r="D259" s="118">
        <v>-0.77777777777777779</v>
      </c>
      <c r="E259" s="117">
        <v>3</v>
      </c>
      <c r="F259" s="118">
        <f t="shared" si="21"/>
        <v>0.5</v>
      </c>
      <c r="G259" s="117">
        <v>21</v>
      </c>
      <c r="H259" s="118">
        <f t="shared" si="21"/>
        <v>6</v>
      </c>
      <c r="I259" s="117">
        <v>12</v>
      </c>
      <c r="J259" s="118">
        <f t="shared" si="21"/>
        <v>-0.4285714285714286</v>
      </c>
      <c r="K259" s="117">
        <v>10</v>
      </c>
      <c r="L259" s="118">
        <f t="shared" si="21"/>
        <v>-0.16666666666666663</v>
      </c>
      <c r="M259" s="117"/>
      <c r="N259" s="118"/>
    </row>
    <row r="260" spans="2:15" x14ac:dyDescent="0.25">
      <c r="B260" s="116" t="s">
        <v>89</v>
      </c>
      <c r="C260" s="117">
        <v>2</v>
      </c>
      <c r="D260" s="118">
        <v>-0.9920948616600791</v>
      </c>
      <c r="E260" s="117">
        <v>285</v>
      </c>
      <c r="F260" s="118">
        <f t="shared" si="21"/>
        <v>141.5</v>
      </c>
      <c r="G260" s="117">
        <v>86</v>
      </c>
      <c r="H260" s="118">
        <f t="shared" si="21"/>
        <v>-0.69824561403508767</v>
      </c>
      <c r="I260" s="117">
        <v>77</v>
      </c>
      <c r="J260" s="118">
        <f t="shared" si="21"/>
        <v>-0.10465116279069764</v>
      </c>
      <c r="K260" s="117">
        <v>176</v>
      </c>
      <c r="L260" s="118">
        <f t="shared" si="21"/>
        <v>1.2857142857142856</v>
      </c>
      <c r="M260" s="117"/>
      <c r="N260" s="118"/>
    </row>
    <row r="261" spans="2:15" x14ac:dyDescent="0.25">
      <c r="B261" s="116" t="s">
        <v>91</v>
      </c>
      <c r="C261" s="117">
        <v>3</v>
      </c>
      <c r="D261" s="118">
        <v>-0.99009900990099009</v>
      </c>
      <c r="E261" s="117">
        <v>577</v>
      </c>
      <c r="F261" s="118">
        <f t="shared" si="21"/>
        <v>191.33333333333334</v>
      </c>
      <c r="G261" s="117">
        <v>784</v>
      </c>
      <c r="H261" s="118">
        <f t="shared" si="21"/>
        <v>0.35875216637781637</v>
      </c>
      <c r="I261" s="117">
        <v>782</v>
      </c>
      <c r="J261" s="118">
        <f t="shared" si="21"/>
        <v>-2.5510204081632404E-3</v>
      </c>
      <c r="K261" s="117">
        <v>514</v>
      </c>
      <c r="L261" s="118">
        <f t="shared" si="21"/>
        <v>-0.34271099744245526</v>
      </c>
      <c r="M261" s="117"/>
      <c r="N261" s="118"/>
    </row>
    <row r="262" spans="2:15" x14ac:dyDescent="0.25">
      <c r="B262" s="116" t="s">
        <v>93</v>
      </c>
      <c r="C262" s="117">
        <v>6</v>
      </c>
      <c r="D262" s="118">
        <v>-0.98119122257053293</v>
      </c>
      <c r="E262" s="117">
        <v>493</v>
      </c>
      <c r="F262" s="118">
        <f t="shared" si="21"/>
        <v>81.166666666666671</v>
      </c>
      <c r="G262" s="117">
        <v>556</v>
      </c>
      <c r="H262" s="118">
        <f t="shared" si="21"/>
        <v>0.12778904665314395</v>
      </c>
      <c r="I262" s="117">
        <v>560</v>
      </c>
      <c r="J262" s="118">
        <f t="shared" si="21"/>
        <v>7.194244604316502E-3</v>
      </c>
      <c r="K262" s="117">
        <v>676</v>
      </c>
      <c r="L262" s="118">
        <f t="shared" si="21"/>
        <v>0.20714285714285707</v>
      </c>
      <c r="M262" s="117"/>
      <c r="N262" s="118"/>
    </row>
    <row r="263" spans="2:15" ht="15.75" x14ac:dyDescent="0.25">
      <c r="B263" s="119" t="s">
        <v>30</v>
      </c>
      <c r="C263" s="120">
        <v>1979</v>
      </c>
      <c r="D263" s="121">
        <v>-0.18492586490939045</v>
      </c>
      <c r="E263" s="120">
        <v>1422</v>
      </c>
      <c r="F263" s="121">
        <f t="shared" si="21"/>
        <v>-0.28145528044466905</v>
      </c>
      <c r="G263" s="120">
        <v>3324</v>
      </c>
      <c r="H263" s="121">
        <f t="shared" si="21"/>
        <v>1.3375527426160336</v>
      </c>
      <c r="I263" s="120">
        <v>3691</v>
      </c>
      <c r="J263" s="121">
        <f t="shared" si="21"/>
        <v>0.11040914560770165</v>
      </c>
      <c r="K263" s="120">
        <v>3402</v>
      </c>
      <c r="L263" s="121">
        <f t="shared" si="21"/>
        <v>-7.8298564074776533E-2</v>
      </c>
      <c r="M263" s="120">
        <v>1896</v>
      </c>
      <c r="N263" s="121">
        <v>8.1574443810610298E-2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72" t="s">
        <v>245</v>
      </c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4" t="s">
        <v>131</v>
      </c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</row>
    <row r="271" spans="2:15" ht="22.5" thickTop="1" thickBot="1" x14ac:dyDescent="0.3">
      <c r="B271" s="109"/>
      <c r="C271" s="296">
        <f>C$7</f>
        <v>2020</v>
      </c>
      <c r="D271" s="297"/>
      <c r="E271" s="296">
        <f>E$7</f>
        <v>2021</v>
      </c>
      <c r="F271" s="297"/>
      <c r="G271" s="296">
        <f>G$7</f>
        <v>2022</v>
      </c>
      <c r="H271" s="297"/>
      <c r="I271" s="296">
        <f>I$7</f>
        <v>2023</v>
      </c>
      <c r="J271" s="297"/>
      <c r="K271" s="296">
        <f>K$7</f>
        <v>2024</v>
      </c>
      <c r="L271" s="297"/>
      <c r="M271" s="296">
        <f>M$7</f>
        <v>2025</v>
      </c>
      <c r="N271" s="297"/>
    </row>
    <row r="272" spans="2:15" ht="16.5" thickTop="1" thickBot="1" x14ac:dyDescent="0.3">
      <c r="B272" s="85"/>
      <c r="C272" s="113" t="s">
        <v>69</v>
      </c>
      <c r="D272" s="114" t="str">
        <f>CONCATENATE("var ",RIGHT(C271,2),"/",RIGHT(C271-1,2))</f>
        <v>var 20/19</v>
      </c>
      <c r="E272" s="115" t="s">
        <v>69</v>
      </c>
      <c r="F272" s="114" t="str">
        <f>CONCATENATE("var ",RIGHT(E271,2),"/",RIGHT(E271-1,2))</f>
        <v>var 21/20</v>
      </c>
      <c r="G272" s="115" t="s">
        <v>69</v>
      </c>
      <c r="H272" s="114" t="str">
        <f>CONCATENATE("var ",RIGHT(G271,2),"/",RIGHT(G271-1,2))</f>
        <v>var 22/21</v>
      </c>
      <c r="I272" s="115" t="s">
        <v>69</v>
      </c>
      <c r="J272" s="114" t="str">
        <f>CONCATENATE("var ",RIGHT(I271,2),"/",RIGHT(I271-1,2))</f>
        <v>var 23/22</v>
      </c>
      <c r="K272" s="115" t="s">
        <v>69</v>
      </c>
      <c r="L272" s="114" t="str">
        <f>CONCATENATE("var ",RIGHT(K271,2),"/",RIGHT(K271-1,2))</f>
        <v>var 24/23</v>
      </c>
      <c r="M272" s="115" t="s">
        <v>69</v>
      </c>
      <c r="N272" s="114" t="str">
        <f>CONCATENATE("var ",RIGHT(M271,2),"/",RIGHT(M271-1,2))</f>
        <v>var 25/24</v>
      </c>
    </row>
    <row r="273" spans="2:14" x14ac:dyDescent="0.25">
      <c r="B273" s="116" t="s">
        <v>71</v>
      </c>
      <c r="C273" s="117">
        <v>1321</v>
      </c>
      <c r="D273" s="118">
        <v>-0.14884020618556704</v>
      </c>
      <c r="E273" s="117">
        <v>8</v>
      </c>
      <c r="F273" s="118">
        <f t="shared" ref="F273:L285" si="23">IFERROR(E273/C273-1,"-")</f>
        <v>-0.99394398183194554</v>
      </c>
      <c r="G273" s="117">
        <v>232</v>
      </c>
      <c r="H273" s="118">
        <f t="shared" si="23"/>
        <v>28</v>
      </c>
      <c r="I273" s="117">
        <v>528</v>
      </c>
      <c r="J273" s="118">
        <f t="shared" si="23"/>
        <v>1.2758620689655173</v>
      </c>
      <c r="K273" s="117">
        <v>491</v>
      </c>
      <c r="L273" s="118">
        <f t="shared" si="23"/>
        <v>-7.0075757575757569E-2</v>
      </c>
      <c r="M273" s="117">
        <v>342</v>
      </c>
      <c r="N273" s="118">
        <f t="shared" ref="N273:N275" si="24">IFERROR(M273/K273-1,"-")</f>
        <v>-0.30346232179226074</v>
      </c>
    </row>
    <row r="274" spans="2:14" x14ac:dyDescent="0.25">
      <c r="B274" s="116" t="s">
        <v>73</v>
      </c>
      <c r="C274" s="117">
        <v>2158</v>
      </c>
      <c r="D274" s="118">
        <v>0.93023255813953498</v>
      </c>
      <c r="E274" s="117">
        <v>11</v>
      </c>
      <c r="F274" s="118">
        <f t="shared" si="23"/>
        <v>-0.99490268767377199</v>
      </c>
      <c r="G274" s="117">
        <v>194</v>
      </c>
      <c r="H274" s="118">
        <f t="shared" si="23"/>
        <v>16.636363636363637</v>
      </c>
      <c r="I274" s="117">
        <v>457</v>
      </c>
      <c r="J274" s="118">
        <f t="shared" si="23"/>
        <v>1.3556701030927836</v>
      </c>
      <c r="K274" s="117">
        <v>407</v>
      </c>
      <c r="L274" s="118">
        <f t="shared" si="23"/>
        <v>-0.10940919037199126</v>
      </c>
      <c r="M274" s="117">
        <v>288</v>
      </c>
      <c r="N274" s="118">
        <f t="shared" si="24"/>
        <v>-0.29238329238329241</v>
      </c>
    </row>
    <row r="275" spans="2:14" x14ac:dyDescent="0.25">
      <c r="B275" s="116" t="s">
        <v>75</v>
      </c>
      <c r="C275" s="117">
        <v>454</v>
      </c>
      <c r="D275" s="118">
        <v>-0.55707317073170737</v>
      </c>
      <c r="E275" s="117">
        <v>15</v>
      </c>
      <c r="F275" s="118">
        <f t="shared" si="23"/>
        <v>-0.96696035242290745</v>
      </c>
      <c r="G275" s="117">
        <v>261</v>
      </c>
      <c r="H275" s="118">
        <f t="shared" si="23"/>
        <v>16.399999999999999</v>
      </c>
      <c r="I275" s="117">
        <v>280</v>
      </c>
      <c r="J275" s="118">
        <f t="shared" si="23"/>
        <v>7.2796934865900331E-2</v>
      </c>
      <c r="K275" s="117">
        <v>446</v>
      </c>
      <c r="L275" s="118">
        <f t="shared" si="23"/>
        <v>0.59285714285714275</v>
      </c>
      <c r="M275" s="117">
        <v>331</v>
      </c>
      <c r="N275" s="118">
        <f t="shared" si="24"/>
        <v>-0.25784753363228696</v>
      </c>
    </row>
    <row r="276" spans="2:14" x14ac:dyDescent="0.25">
      <c r="B276" s="116" t="s">
        <v>77</v>
      </c>
      <c r="C276" s="117">
        <v>0</v>
      </c>
      <c r="D276" s="118">
        <v>-1</v>
      </c>
      <c r="E276" s="117">
        <v>0</v>
      </c>
      <c r="F276" s="118" t="str">
        <f t="shared" si="23"/>
        <v>-</v>
      </c>
      <c r="G276" s="117">
        <v>187</v>
      </c>
      <c r="H276" s="118" t="str">
        <f t="shared" si="23"/>
        <v>-</v>
      </c>
      <c r="I276" s="117">
        <v>281</v>
      </c>
      <c r="J276" s="118">
        <f t="shared" si="23"/>
        <v>0.50267379679144386</v>
      </c>
      <c r="K276" s="117">
        <v>96</v>
      </c>
      <c r="L276" s="118">
        <f t="shared" si="23"/>
        <v>-0.65836298932384341</v>
      </c>
      <c r="M276" s="117"/>
      <c r="N276" s="118"/>
    </row>
    <row r="277" spans="2:14" x14ac:dyDescent="0.25">
      <c r="B277" s="116" t="s">
        <v>79</v>
      </c>
      <c r="C277" s="117">
        <v>0</v>
      </c>
      <c r="D277" s="118">
        <v>-1</v>
      </c>
      <c r="E277" s="117">
        <v>3</v>
      </c>
      <c r="F277" s="118" t="str">
        <f t="shared" si="23"/>
        <v>-</v>
      </c>
      <c r="G277" s="117">
        <v>2</v>
      </c>
      <c r="H277" s="118">
        <f t="shared" si="23"/>
        <v>-0.33333333333333337</v>
      </c>
      <c r="I277" s="117">
        <v>28</v>
      </c>
      <c r="J277" s="118">
        <f t="shared" si="23"/>
        <v>13</v>
      </c>
      <c r="K277" s="117">
        <v>14</v>
      </c>
      <c r="L277" s="118">
        <f t="shared" si="23"/>
        <v>-0.5</v>
      </c>
      <c r="M277" s="117"/>
      <c r="N277" s="118"/>
    </row>
    <row r="278" spans="2:14" x14ac:dyDescent="0.25">
      <c r="B278" s="116" t="s">
        <v>81</v>
      </c>
      <c r="C278" s="117">
        <v>0</v>
      </c>
      <c r="D278" s="118">
        <v>-1</v>
      </c>
      <c r="E278" s="117">
        <v>4</v>
      </c>
      <c r="F278" s="118" t="str">
        <f t="shared" si="23"/>
        <v>-</v>
      </c>
      <c r="G278" s="117">
        <v>12</v>
      </c>
      <c r="H278" s="118">
        <f t="shared" si="23"/>
        <v>2</v>
      </c>
      <c r="I278" s="117">
        <v>11</v>
      </c>
      <c r="J278" s="118">
        <f t="shared" si="23"/>
        <v>-8.333333333333337E-2</v>
      </c>
      <c r="K278" s="117">
        <v>5</v>
      </c>
      <c r="L278" s="118">
        <f t="shared" si="23"/>
        <v>-0.54545454545454541</v>
      </c>
      <c r="M278" s="117"/>
      <c r="N278" s="118"/>
    </row>
    <row r="279" spans="2:14" x14ac:dyDescent="0.25">
      <c r="B279" s="116" t="s">
        <v>83</v>
      </c>
      <c r="C279" s="117">
        <v>0</v>
      </c>
      <c r="D279" s="118">
        <v>-1</v>
      </c>
      <c r="E279" s="117">
        <v>12</v>
      </c>
      <c r="F279" s="118" t="str">
        <f t="shared" si="23"/>
        <v>-</v>
      </c>
      <c r="G279" s="117">
        <v>29</v>
      </c>
      <c r="H279" s="118">
        <f t="shared" si="23"/>
        <v>1.4166666666666665</v>
      </c>
      <c r="I279" s="117">
        <v>13</v>
      </c>
      <c r="J279" s="118">
        <f t="shared" si="23"/>
        <v>-0.55172413793103448</v>
      </c>
      <c r="K279" s="117">
        <v>25</v>
      </c>
      <c r="L279" s="118">
        <f t="shared" si="23"/>
        <v>0.92307692307692313</v>
      </c>
      <c r="M279" s="117"/>
      <c r="N279" s="118"/>
    </row>
    <row r="280" spans="2:14" x14ac:dyDescent="0.25">
      <c r="B280" s="116" t="s">
        <v>85</v>
      </c>
      <c r="C280" s="117">
        <v>3</v>
      </c>
      <c r="D280" s="118">
        <v>-0.76923076923076916</v>
      </c>
      <c r="E280" s="117">
        <v>0</v>
      </c>
      <c r="F280" s="118">
        <f t="shared" si="23"/>
        <v>-1</v>
      </c>
      <c r="G280" s="117">
        <v>9</v>
      </c>
      <c r="H280" s="118" t="str">
        <f t="shared" si="23"/>
        <v>-</v>
      </c>
      <c r="I280" s="117">
        <v>32</v>
      </c>
      <c r="J280" s="118">
        <f t="shared" si="23"/>
        <v>2.5555555555555554</v>
      </c>
      <c r="K280" s="117">
        <v>3</v>
      </c>
      <c r="L280" s="118">
        <f t="shared" si="23"/>
        <v>-0.90625</v>
      </c>
      <c r="M280" s="117"/>
      <c r="N280" s="118"/>
    </row>
    <row r="281" spans="2:14" x14ac:dyDescent="0.25">
      <c r="B281" s="116" t="s">
        <v>87</v>
      </c>
      <c r="C281" s="117">
        <v>0</v>
      </c>
      <c r="D281" s="118">
        <v>-1</v>
      </c>
      <c r="E281" s="117">
        <v>0</v>
      </c>
      <c r="F281" s="118" t="str">
        <f t="shared" si="23"/>
        <v>-</v>
      </c>
      <c r="G281" s="117">
        <v>0</v>
      </c>
      <c r="H281" s="118" t="str">
        <f t="shared" si="23"/>
        <v>-</v>
      </c>
      <c r="I281" s="117">
        <v>11</v>
      </c>
      <c r="J281" s="118" t="str">
        <f t="shared" si="23"/>
        <v>-</v>
      </c>
      <c r="K281" s="117">
        <v>12</v>
      </c>
      <c r="L281" s="118">
        <f t="shared" si="23"/>
        <v>9.0909090909090828E-2</v>
      </c>
      <c r="M281" s="117"/>
      <c r="N281" s="118"/>
    </row>
    <row r="282" spans="2:14" x14ac:dyDescent="0.25">
      <c r="B282" s="116" t="s">
        <v>89</v>
      </c>
      <c r="C282" s="117">
        <v>57</v>
      </c>
      <c r="D282" s="118">
        <v>-0.80412371134020622</v>
      </c>
      <c r="E282" s="117">
        <v>142</v>
      </c>
      <c r="F282" s="118">
        <f t="shared" si="23"/>
        <v>1.4912280701754388</v>
      </c>
      <c r="G282" s="117">
        <v>151</v>
      </c>
      <c r="H282" s="118">
        <f t="shared" si="23"/>
        <v>6.3380281690140761E-2</v>
      </c>
      <c r="I282" s="117">
        <v>132</v>
      </c>
      <c r="J282" s="118">
        <f t="shared" si="23"/>
        <v>-0.1258278145695364</v>
      </c>
      <c r="K282" s="117">
        <v>229</v>
      </c>
      <c r="L282" s="118">
        <f t="shared" si="23"/>
        <v>0.73484848484848486</v>
      </c>
      <c r="M282" s="117"/>
      <c r="N282" s="118"/>
    </row>
    <row r="283" spans="2:14" x14ac:dyDescent="0.25">
      <c r="B283" s="116" t="s">
        <v>91</v>
      </c>
      <c r="C283" s="117">
        <v>35</v>
      </c>
      <c r="D283" s="118">
        <v>-0.95436766623207303</v>
      </c>
      <c r="E283" s="117">
        <v>377</v>
      </c>
      <c r="F283" s="118">
        <f t="shared" si="23"/>
        <v>9.7714285714285722</v>
      </c>
      <c r="G283" s="117">
        <v>417</v>
      </c>
      <c r="H283" s="118">
        <f t="shared" si="23"/>
        <v>0.10610079575596809</v>
      </c>
      <c r="I283" s="117">
        <v>543</v>
      </c>
      <c r="J283" s="118">
        <f t="shared" si="23"/>
        <v>0.30215827338129486</v>
      </c>
      <c r="K283" s="117">
        <v>519</v>
      </c>
      <c r="L283" s="118">
        <f t="shared" si="23"/>
        <v>-4.4198895027624308E-2</v>
      </c>
      <c r="M283" s="117"/>
      <c r="N283" s="118"/>
    </row>
    <row r="284" spans="2:14" x14ac:dyDescent="0.25">
      <c r="B284" s="116" t="s">
        <v>93</v>
      </c>
      <c r="C284" s="117">
        <v>12</v>
      </c>
      <c r="D284" s="118">
        <v>-0.98669623059866962</v>
      </c>
      <c r="E284" s="117">
        <v>375</v>
      </c>
      <c r="F284" s="118">
        <f t="shared" si="23"/>
        <v>30.25</v>
      </c>
      <c r="G284" s="117">
        <v>585</v>
      </c>
      <c r="H284" s="118">
        <f t="shared" si="23"/>
        <v>0.56000000000000005</v>
      </c>
      <c r="I284" s="117">
        <v>569</v>
      </c>
      <c r="J284" s="118">
        <f t="shared" si="23"/>
        <v>-2.7350427350427364E-2</v>
      </c>
      <c r="K284" s="117">
        <v>484</v>
      </c>
      <c r="L284" s="118">
        <f t="shared" si="23"/>
        <v>-0.14938488576449915</v>
      </c>
      <c r="M284" s="117"/>
      <c r="N284" s="118"/>
    </row>
    <row r="285" spans="2:14" ht="15.75" x14ac:dyDescent="0.25">
      <c r="B285" s="119" t="s">
        <v>30</v>
      </c>
      <c r="C285" s="120">
        <v>4050</v>
      </c>
      <c r="D285" s="121">
        <v>-0.34897926378395761</v>
      </c>
      <c r="E285" s="120">
        <v>947</v>
      </c>
      <c r="F285" s="121">
        <f t="shared" si="23"/>
        <v>-0.76617283950617288</v>
      </c>
      <c r="G285" s="120">
        <v>2079</v>
      </c>
      <c r="H285" s="121">
        <f t="shared" si="23"/>
        <v>1.1953537486800423</v>
      </c>
      <c r="I285" s="120">
        <v>2885</v>
      </c>
      <c r="J285" s="121">
        <f t="shared" si="23"/>
        <v>0.38768638768638763</v>
      </c>
      <c r="K285" s="120">
        <v>2731</v>
      </c>
      <c r="L285" s="121">
        <f t="shared" si="23"/>
        <v>-5.3379549393414161E-2</v>
      </c>
      <c r="M285" s="120">
        <v>961</v>
      </c>
      <c r="N285" s="121">
        <v>-0.28497023809523814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F936B-E535-43EB-BF3D-AE5A4661AC54}">
  <sheetPr>
    <tabColor theme="7" tint="0.79998168889431442"/>
  </sheetPr>
  <dimension ref="A4:R23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2" t="s">
        <v>234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</row>
    <row r="7" spans="1:18" ht="22.5" thickTop="1" thickBot="1" x14ac:dyDescent="0.3">
      <c r="B7" s="109"/>
      <c r="C7" s="110">
        <v>2018</v>
      </c>
      <c r="D7" s="296">
        <v>2019</v>
      </c>
      <c r="E7" s="297"/>
      <c r="F7" s="296">
        <v>2020</v>
      </c>
      <c r="G7" s="297"/>
      <c r="H7" s="296">
        <v>2021</v>
      </c>
      <c r="I7" s="297"/>
      <c r="J7" s="296">
        <v>2022</v>
      </c>
      <c r="K7" s="297"/>
      <c r="L7" s="298">
        <v>2023</v>
      </c>
      <c r="M7" s="297"/>
      <c r="N7" s="298">
        <v>2024</v>
      </c>
      <c r="O7" s="299"/>
      <c r="P7" s="298">
        <v>2025</v>
      </c>
      <c r="Q7" s="299"/>
    </row>
    <row r="8" spans="1:18" ht="16.5" thickTop="1" thickBot="1" x14ac:dyDescent="0.3">
      <c r="B8" s="85"/>
      <c r="C8" s="113" t="s">
        <v>69</v>
      </c>
      <c r="D8" s="113" t="s">
        <v>69</v>
      </c>
      <c r="E8" s="114" t="s">
        <v>133</v>
      </c>
      <c r="F8" s="113" t="s">
        <v>69</v>
      </c>
      <c r="G8" s="114" t="s">
        <v>134</v>
      </c>
      <c r="H8" s="113" t="s">
        <v>69</v>
      </c>
      <c r="I8" s="114" t="s">
        <v>135</v>
      </c>
      <c r="J8" s="113" t="s">
        <v>69</v>
      </c>
      <c r="K8" s="114" t="s">
        <v>136</v>
      </c>
      <c r="L8" s="115" t="s">
        <v>69</v>
      </c>
      <c r="M8" s="114" t="s">
        <v>246</v>
      </c>
      <c r="N8" s="115" t="s">
        <v>69</v>
      </c>
      <c r="O8" s="114" t="s">
        <v>247</v>
      </c>
      <c r="P8" s="115" t="s">
        <v>69</v>
      </c>
      <c r="Q8" s="114" t="s">
        <v>136</v>
      </c>
    </row>
    <row r="9" spans="1:18" x14ac:dyDescent="0.25">
      <c r="A9" s="1" t="s">
        <v>70</v>
      </c>
      <c r="B9" s="116" t="s">
        <v>71</v>
      </c>
      <c r="C9" s="117">
        <v>20994</v>
      </c>
      <c r="D9" s="117">
        <v>19740</v>
      </c>
      <c r="E9" s="118">
        <f t="shared" ref="E9:E21" si="0">D9/C9-1</f>
        <v>-5.9731351814804268E-2</v>
      </c>
      <c r="F9" s="117">
        <v>21031</v>
      </c>
      <c r="G9" s="118">
        <f>F9/D9-1</f>
        <v>6.5400202634245286E-2</v>
      </c>
      <c r="H9" s="117">
        <v>6223</v>
      </c>
      <c r="I9" s="118">
        <f>IFERROR(H9/F9-1,"-")</f>
        <v>-0.70410346631163523</v>
      </c>
      <c r="J9" s="117">
        <v>15598</v>
      </c>
      <c r="K9" s="118">
        <f>IFERROR(J9/H9-1,"-")</f>
        <v>1.5065081150570463</v>
      </c>
      <c r="L9" s="117">
        <v>22490</v>
      </c>
      <c r="M9" s="118">
        <f t="shared" ref="M9:M21" si="1">IFERROR(L9/J9-1,"-")</f>
        <v>0.44185151942556744</v>
      </c>
      <c r="N9" s="117">
        <v>22650</v>
      </c>
      <c r="O9" s="118">
        <f>IFERROR(N9/L9-1,"-")</f>
        <v>7.1142730102267127E-3</v>
      </c>
      <c r="P9" s="117">
        <v>22528</v>
      </c>
      <c r="Q9" s="118">
        <f t="shared" ref="Q9:Q20" si="2">IFERROR(P9/N9-1,"-")</f>
        <v>-5.3863134657836653E-3</v>
      </c>
    </row>
    <row r="10" spans="1:18" x14ac:dyDescent="0.25">
      <c r="A10" s="1" t="s">
        <v>72</v>
      </c>
      <c r="B10" s="116" t="s">
        <v>73</v>
      </c>
      <c r="C10" s="117">
        <v>21076</v>
      </c>
      <c r="D10" s="117">
        <v>19223</v>
      </c>
      <c r="E10" s="118">
        <f t="shared" si="0"/>
        <v>-8.7919908901119781E-2</v>
      </c>
      <c r="F10" s="117">
        <v>22403</v>
      </c>
      <c r="G10" s="118">
        <f t="shared" ref="G10:G20" si="3">F10/D10-1</f>
        <v>0.16542683244030587</v>
      </c>
      <c r="H10" s="117">
        <v>5135</v>
      </c>
      <c r="I10" s="118">
        <f t="shared" ref="I10:I21" si="4">IFERROR(H10/F10-1,"-")</f>
        <v>-0.7707896263893228</v>
      </c>
      <c r="J10" s="117">
        <v>21666</v>
      </c>
      <c r="K10" s="118">
        <f t="shared" ref="K10:K21" si="5">IFERROR(J10/H10-1,"-")</f>
        <v>3.2192794547224928</v>
      </c>
      <c r="L10" s="117">
        <v>23086</v>
      </c>
      <c r="M10" s="118">
        <f t="shared" si="1"/>
        <v>6.5540478168559124E-2</v>
      </c>
      <c r="N10" s="117">
        <v>23921</v>
      </c>
      <c r="O10" s="118">
        <f t="shared" ref="O10:O21" si="6">IFERROR(N10/L10-1,"-")</f>
        <v>3.6169106817985019E-2</v>
      </c>
      <c r="P10" s="117">
        <v>23285</v>
      </c>
      <c r="Q10" s="118">
        <f t="shared" si="2"/>
        <v>-2.6587517244262338E-2</v>
      </c>
    </row>
    <row r="11" spans="1:18" x14ac:dyDescent="0.25">
      <c r="A11" s="1" t="s">
        <v>74</v>
      </c>
      <c r="B11" s="116" t="s">
        <v>75</v>
      </c>
      <c r="C11" s="117">
        <v>24045</v>
      </c>
      <c r="D11" s="117">
        <v>21973</v>
      </c>
      <c r="E11" s="118">
        <f t="shared" si="0"/>
        <v>-8.6171761280931625E-2</v>
      </c>
      <c r="F11" s="117">
        <v>8865</v>
      </c>
      <c r="G11" s="118">
        <f t="shared" si="3"/>
        <v>-0.59655031174623407</v>
      </c>
      <c r="H11" s="117">
        <v>5413</v>
      </c>
      <c r="I11" s="118">
        <f t="shared" si="4"/>
        <v>-0.38939650310208684</v>
      </c>
      <c r="J11" s="117">
        <v>22231</v>
      </c>
      <c r="K11" s="118">
        <f t="shared" si="5"/>
        <v>3.1069647145760211</v>
      </c>
      <c r="L11" s="117">
        <v>21689</v>
      </c>
      <c r="M11" s="118">
        <f t="shared" si="1"/>
        <v>-2.4380369753947195E-2</v>
      </c>
      <c r="N11" s="117">
        <v>27356</v>
      </c>
      <c r="O11" s="118">
        <f t="shared" si="6"/>
        <v>0.26128452210798092</v>
      </c>
      <c r="P11" s="117">
        <v>24054</v>
      </c>
      <c r="Q11" s="118">
        <f t="shared" si="2"/>
        <v>-0.12070478140078955</v>
      </c>
    </row>
    <row r="12" spans="1:18" x14ac:dyDescent="0.25">
      <c r="A12" s="1" t="s">
        <v>76</v>
      </c>
      <c r="B12" s="116" t="s">
        <v>77</v>
      </c>
      <c r="C12" s="117">
        <v>19710</v>
      </c>
      <c r="D12" s="117">
        <v>20119</v>
      </c>
      <c r="E12" s="118">
        <f t="shared" si="0"/>
        <v>2.0750887874175561E-2</v>
      </c>
      <c r="F12" s="117">
        <v>0</v>
      </c>
      <c r="G12" s="118">
        <f t="shared" si="3"/>
        <v>-1</v>
      </c>
      <c r="H12" s="117">
        <v>6463</v>
      </c>
      <c r="I12" s="118" t="str">
        <f t="shared" si="4"/>
        <v>-</v>
      </c>
      <c r="J12" s="117">
        <v>23894</v>
      </c>
      <c r="K12" s="118">
        <f t="shared" si="5"/>
        <v>2.6970447160761255</v>
      </c>
      <c r="L12" s="117">
        <v>23484</v>
      </c>
      <c r="M12" s="118">
        <f t="shared" si="1"/>
        <v>-1.715911944421189E-2</v>
      </c>
      <c r="N12" s="117">
        <v>22205</v>
      </c>
      <c r="O12" s="118">
        <f t="shared" si="6"/>
        <v>-5.4462612842786529E-2</v>
      </c>
      <c r="P12" s="117" t="s">
        <v>248</v>
      </c>
      <c r="Q12" s="118" t="str">
        <f t="shared" si="2"/>
        <v>-</v>
      </c>
    </row>
    <row r="13" spans="1:18" x14ac:dyDescent="0.25">
      <c r="A13" s="1" t="s">
        <v>78</v>
      </c>
      <c r="B13" s="116" t="s">
        <v>79</v>
      </c>
      <c r="C13" s="117">
        <v>22493</v>
      </c>
      <c r="D13" s="117">
        <v>14799</v>
      </c>
      <c r="E13" s="118">
        <f t="shared" si="0"/>
        <v>-0.34206197483661582</v>
      </c>
      <c r="F13" s="117">
        <v>0</v>
      </c>
      <c r="G13" s="118">
        <f t="shared" si="3"/>
        <v>-1</v>
      </c>
      <c r="H13" s="117">
        <v>6823</v>
      </c>
      <c r="I13" s="118" t="str">
        <f t="shared" si="4"/>
        <v>-</v>
      </c>
      <c r="J13" s="117">
        <v>20251</v>
      </c>
      <c r="K13" s="118">
        <f t="shared" si="5"/>
        <v>1.9680492452000586</v>
      </c>
      <c r="L13" s="117">
        <v>21547</v>
      </c>
      <c r="M13" s="118">
        <f t="shared" si="1"/>
        <v>6.3996839662238791E-2</v>
      </c>
      <c r="N13" s="117">
        <v>23449</v>
      </c>
      <c r="O13" s="118">
        <f t="shared" si="6"/>
        <v>8.8272149255116616E-2</v>
      </c>
      <c r="P13" s="117" t="s">
        <v>248</v>
      </c>
      <c r="Q13" s="118" t="str">
        <f t="shared" si="2"/>
        <v>-</v>
      </c>
    </row>
    <row r="14" spans="1:18" x14ac:dyDescent="0.25">
      <c r="A14" s="1" t="s">
        <v>80</v>
      </c>
      <c r="B14" s="116" t="s">
        <v>81</v>
      </c>
      <c r="C14" s="117">
        <v>24346</v>
      </c>
      <c r="D14" s="117">
        <v>19316</v>
      </c>
      <c r="E14" s="118">
        <f t="shared" si="0"/>
        <v>-0.20660478107286617</v>
      </c>
      <c r="F14" s="117">
        <v>0</v>
      </c>
      <c r="G14" s="118">
        <f t="shared" si="3"/>
        <v>-1</v>
      </c>
      <c r="H14" s="117">
        <v>3802</v>
      </c>
      <c r="I14" s="118" t="str">
        <f t="shared" si="4"/>
        <v>-</v>
      </c>
      <c r="J14" s="117">
        <v>18886</v>
      </c>
      <c r="K14" s="118">
        <f t="shared" si="5"/>
        <v>3.9673855865334033</v>
      </c>
      <c r="L14" s="117">
        <v>21065</v>
      </c>
      <c r="M14" s="118">
        <f t="shared" si="1"/>
        <v>0.11537646934237</v>
      </c>
      <c r="N14" s="117">
        <v>22841</v>
      </c>
      <c r="O14" s="118">
        <f t="shared" si="6"/>
        <v>8.4310467600284822E-2</v>
      </c>
      <c r="P14" s="117" t="s">
        <v>248</v>
      </c>
      <c r="Q14" s="118" t="str">
        <f t="shared" si="2"/>
        <v>-</v>
      </c>
    </row>
    <row r="15" spans="1:18" x14ac:dyDescent="0.25">
      <c r="A15" s="1" t="s">
        <v>82</v>
      </c>
      <c r="B15" s="116" t="s">
        <v>83</v>
      </c>
      <c r="C15" s="117">
        <v>24909</v>
      </c>
      <c r="D15" s="117">
        <v>24858</v>
      </c>
      <c r="E15" s="118">
        <f t="shared" si="0"/>
        <v>-2.0474527279296106E-3</v>
      </c>
      <c r="F15" s="117">
        <v>0</v>
      </c>
      <c r="G15" s="118">
        <f t="shared" si="3"/>
        <v>-1</v>
      </c>
      <c r="H15" s="117">
        <v>10219</v>
      </c>
      <c r="I15" s="118" t="str">
        <f t="shared" si="4"/>
        <v>-</v>
      </c>
      <c r="J15" s="117">
        <v>23111</v>
      </c>
      <c r="K15" s="118">
        <f t="shared" si="5"/>
        <v>1.2615715823466092</v>
      </c>
      <c r="L15" s="117">
        <v>24276</v>
      </c>
      <c r="M15" s="118">
        <f t="shared" si="1"/>
        <v>5.040889619661626E-2</v>
      </c>
      <c r="N15" s="117">
        <v>24893</v>
      </c>
      <c r="O15" s="118">
        <f t="shared" si="6"/>
        <v>2.5416048772450184E-2</v>
      </c>
      <c r="P15" s="117" t="s">
        <v>248</v>
      </c>
      <c r="Q15" s="118" t="str">
        <f t="shared" si="2"/>
        <v>-</v>
      </c>
    </row>
    <row r="16" spans="1:18" x14ac:dyDescent="0.25">
      <c r="A16" s="1" t="s">
        <v>84</v>
      </c>
      <c r="B16" s="116" t="s">
        <v>85</v>
      </c>
      <c r="C16" s="117">
        <v>26522</v>
      </c>
      <c r="D16" s="117">
        <v>24709</v>
      </c>
      <c r="E16" s="118">
        <f t="shared" si="0"/>
        <v>-6.8358344016288375E-2</v>
      </c>
      <c r="F16" s="117">
        <v>13295</v>
      </c>
      <c r="G16" s="118">
        <f t="shared" si="3"/>
        <v>-0.46193694605204583</v>
      </c>
      <c r="H16" s="117">
        <v>18239</v>
      </c>
      <c r="I16" s="118">
        <f t="shared" si="4"/>
        <v>0.37186912373072589</v>
      </c>
      <c r="J16" s="117">
        <v>24659</v>
      </c>
      <c r="K16" s="118">
        <f t="shared" si="5"/>
        <v>0.35199298207138541</v>
      </c>
      <c r="L16" s="117">
        <v>25495</v>
      </c>
      <c r="M16" s="118">
        <f t="shared" si="1"/>
        <v>3.3902429133379375E-2</v>
      </c>
      <c r="N16" s="117">
        <v>25319</v>
      </c>
      <c r="O16" s="118">
        <f t="shared" si="6"/>
        <v>-6.9033143753677306E-3</v>
      </c>
      <c r="P16" s="117" t="s">
        <v>248</v>
      </c>
      <c r="Q16" s="118" t="str">
        <f t="shared" si="2"/>
        <v>-</v>
      </c>
    </row>
    <row r="17" spans="1:17" x14ac:dyDescent="0.25">
      <c r="A17" s="1" t="s">
        <v>86</v>
      </c>
      <c r="B17" s="116" t="s">
        <v>87</v>
      </c>
      <c r="C17" s="117">
        <v>23824</v>
      </c>
      <c r="D17" s="117">
        <v>22149</v>
      </c>
      <c r="E17" s="118">
        <f t="shared" si="0"/>
        <v>-7.0307253190060481E-2</v>
      </c>
      <c r="F17" s="117">
        <v>5725</v>
      </c>
      <c r="G17" s="118">
        <f t="shared" si="3"/>
        <v>-0.74152331933721616</v>
      </c>
      <c r="H17" s="117">
        <v>15267</v>
      </c>
      <c r="I17" s="118">
        <f t="shared" si="4"/>
        <v>1.6667248908296943</v>
      </c>
      <c r="J17" s="117">
        <v>20130</v>
      </c>
      <c r="K17" s="118">
        <f t="shared" si="5"/>
        <v>0.31853016309687554</v>
      </c>
      <c r="L17" s="117">
        <v>22106</v>
      </c>
      <c r="M17" s="118">
        <f t="shared" si="1"/>
        <v>9.8161947342275235E-2</v>
      </c>
      <c r="N17" s="117">
        <v>21182</v>
      </c>
      <c r="O17" s="118">
        <f t="shared" si="6"/>
        <v>-4.1798606713109532E-2</v>
      </c>
      <c r="P17" s="117" t="s">
        <v>248</v>
      </c>
      <c r="Q17" s="118" t="str">
        <f t="shared" si="2"/>
        <v>-</v>
      </c>
    </row>
    <row r="18" spans="1:17" x14ac:dyDescent="0.25">
      <c r="A18" s="1" t="s">
        <v>88</v>
      </c>
      <c r="B18" s="116" t="s">
        <v>89</v>
      </c>
      <c r="C18" s="117">
        <v>23201</v>
      </c>
      <c r="D18" s="117">
        <v>22803</v>
      </c>
      <c r="E18" s="118">
        <f t="shared" si="0"/>
        <v>-1.7154432998577662E-2</v>
      </c>
      <c r="F18" s="117">
        <v>6665</v>
      </c>
      <c r="G18" s="118">
        <f t="shared" si="3"/>
        <v>-0.70771389729421563</v>
      </c>
      <c r="H18" s="117">
        <v>23140</v>
      </c>
      <c r="I18" s="118">
        <f t="shared" si="4"/>
        <v>2.471867966991748</v>
      </c>
      <c r="J18" s="117">
        <v>22327</v>
      </c>
      <c r="K18" s="118">
        <f t="shared" si="5"/>
        <v>-3.5133967156439017E-2</v>
      </c>
      <c r="L18" s="117">
        <v>25007</v>
      </c>
      <c r="M18" s="118">
        <f t="shared" si="1"/>
        <v>0.12003403950373981</v>
      </c>
      <c r="N18" s="117">
        <v>27341</v>
      </c>
      <c r="O18" s="118">
        <f t="shared" si="6"/>
        <v>9.3333866517375075E-2</v>
      </c>
      <c r="P18" s="117" t="s">
        <v>248</v>
      </c>
      <c r="Q18" s="118" t="str">
        <f t="shared" si="2"/>
        <v>-</v>
      </c>
    </row>
    <row r="19" spans="1:17" x14ac:dyDescent="0.25">
      <c r="A19" s="1" t="s">
        <v>90</v>
      </c>
      <c r="B19" s="116" t="s">
        <v>91</v>
      </c>
      <c r="C19" s="117">
        <v>19829</v>
      </c>
      <c r="D19" s="117">
        <v>19561</v>
      </c>
      <c r="E19" s="118">
        <f t="shared" si="0"/>
        <v>-1.3515558021080287E-2</v>
      </c>
      <c r="F19" s="117">
        <v>4928</v>
      </c>
      <c r="G19" s="118">
        <f t="shared" si="3"/>
        <v>-0.74807013956341706</v>
      </c>
      <c r="H19" s="117">
        <v>19838</v>
      </c>
      <c r="I19" s="118">
        <f t="shared" si="4"/>
        <v>3.0255681818181817</v>
      </c>
      <c r="J19" s="117">
        <v>21079</v>
      </c>
      <c r="K19" s="118">
        <f t="shared" si="5"/>
        <v>6.2556709345700234E-2</v>
      </c>
      <c r="L19" s="117">
        <v>24207</v>
      </c>
      <c r="M19" s="118">
        <f t="shared" si="1"/>
        <v>0.14839413634422893</v>
      </c>
      <c r="N19" s="117">
        <v>23363</v>
      </c>
      <c r="O19" s="118">
        <f t="shared" si="6"/>
        <v>-3.4865947866319691E-2</v>
      </c>
      <c r="P19" s="117" t="s">
        <v>248</v>
      </c>
      <c r="Q19" s="118" t="str">
        <f t="shared" si="2"/>
        <v>-</v>
      </c>
    </row>
    <row r="20" spans="1:17" x14ac:dyDescent="0.25">
      <c r="A20" s="1" t="s">
        <v>92</v>
      </c>
      <c r="B20" s="116" t="s">
        <v>93</v>
      </c>
      <c r="C20" s="117">
        <v>21479</v>
      </c>
      <c r="D20" s="117">
        <v>20974</v>
      </c>
      <c r="E20" s="118">
        <f t="shared" si="0"/>
        <v>-2.3511336654406634E-2</v>
      </c>
      <c r="F20" s="117">
        <v>6261</v>
      </c>
      <c r="G20" s="118">
        <f t="shared" si="3"/>
        <v>-0.70148755602174118</v>
      </c>
      <c r="H20" s="117">
        <v>19784</v>
      </c>
      <c r="I20" s="118">
        <f t="shared" si="4"/>
        <v>2.1598786136399934</v>
      </c>
      <c r="J20" s="117">
        <v>23285</v>
      </c>
      <c r="K20" s="118">
        <f t="shared" si="5"/>
        <v>0.17696118075212297</v>
      </c>
      <c r="L20" s="117">
        <v>24142</v>
      </c>
      <c r="M20" s="118">
        <f t="shared" si="1"/>
        <v>3.6804809963495888E-2</v>
      </c>
      <c r="N20" s="117">
        <v>23290</v>
      </c>
      <c r="O20" s="118">
        <f t="shared" si="6"/>
        <v>-3.5291193770193074E-2</v>
      </c>
      <c r="P20" s="117" t="s">
        <v>248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30</v>
      </c>
      <c r="C21" s="120">
        <v>272428</v>
      </c>
      <c r="D21" s="120">
        <v>250224</v>
      </c>
      <c r="E21" s="121">
        <f t="shared" si="0"/>
        <v>-8.1504103836609998E-2</v>
      </c>
      <c r="F21" s="120">
        <v>96681</v>
      </c>
      <c r="G21" s="121">
        <f>F21/D21-1</f>
        <v>-0.61362219451371569</v>
      </c>
      <c r="H21" s="120">
        <v>140346</v>
      </c>
      <c r="I21" s="121">
        <f t="shared" si="4"/>
        <v>0.45163992925186958</v>
      </c>
      <c r="J21" s="120">
        <v>257117</v>
      </c>
      <c r="K21" s="121">
        <f t="shared" si="5"/>
        <v>0.83202228777450027</v>
      </c>
      <c r="L21" s="120">
        <v>278594</v>
      </c>
      <c r="M21" s="121">
        <f t="shared" si="1"/>
        <v>8.3530066078866927E-2</v>
      </c>
      <c r="N21" s="120">
        <v>287810</v>
      </c>
      <c r="O21" s="121">
        <f t="shared" si="6"/>
        <v>3.3080396562739978E-2</v>
      </c>
      <c r="P21" s="120">
        <v>69867</v>
      </c>
      <c r="Q21" s="121">
        <v>-5.4919041757409359E-2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7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9611CDA1-6742-4277-B441-CC5F1A179090}"/>
</file>

<file path=customXml/itemProps2.xml><?xml version="1.0" encoding="utf-8"?>
<ds:datastoreItem xmlns:ds="http://schemas.openxmlformats.org/officeDocument/2006/customXml" ds:itemID="{DCE8EDC7-E700-428A-B659-885B0BCA8294}"/>
</file>

<file path=customXml/itemProps3.xml><?xml version="1.0" encoding="utf-8"?>
<ds:datastoreItem xmlns:ds="http://schemas.openxmlformats.org/officeDocument/2006/customXml" ds:itemID="{1F16DB75-112D-4A78-87E2-9AD46089E1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2025-04-29T11:29:58Z</dcterms:created>
  <dcterms:modified xsi:type="dcterms:W3CDTF">2025-04-29T12:09:27Z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0x010100F969C42FB1FA284BA60CDF94DEB4DBF3</vt:lpwstr>
  </property>
</Properties>
</file>